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hidePivotFieldList="1"/>
  <mc:AlternateContent xmlns:mc="http://schemas.openxmlformats.org/markup-compatibility/2006">
    <mc:Choice Requires="x15">
      <x15ac:absPath xmlns:x15ac="http://schemas.microsoft.com/office/spreadsheetml/2010/11/ac" url="Z:\00 Elaboración previa Liferay\Documentación\Estadísticas\SAAD\2024\Marzo de 2024\"/>
    </mc:Choice>
  </mc:AlternateContent>
  <xr:revisionPtr revIDLastSave="0" documentId="13_ncr:1_{12A3ED9C-13D7-42C6-9E10-0654A0362F17}" xr6:coauthVersionLast="47" xr6:coauthVersionMax="47" xr10:uidLastSave="{00000000-0000-0000-0000-000000000000}"/>
  <bookViews>
    <workbookView xWindow="-120" yWindow="-120" windowWidth="29040" windowHeight="1584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'42pbpcasaadpot'!$N$10:$O$28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'42pbpcasaadpot'!$A$1:$S$34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'51pbgrado'!$A$1:$R$31</definedName>
    <definedName name="_xlnm.Print_Area" localSheetId="63">'52SubtipoVinculada'!$A$1:$P$28</definedName>
    <definedName name="_xlnm.Print_Area" localSheetId="66">'52SubtipoVinculadaGI'!$A$1:$P$28</definedName>
    <definedName name="_xlnm.Print_Area" localSheetId="65">'52SubtipoVinculadaGII'!$A$1:$P$28</definedName>
    <definedName name="_xlnm.Print_Area" localSheetId="64">'52SubtipoVinculadaGIII'!$A$1:$P$28</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'7IntenPE_SAD_CCAA'!$A$1:$L$33</definedName>
    <definedName name="_xlnm.Print_Area" localSheetId="73">'7IntenSAD_CCAA'!$A$1:$L$33</definedName>
    <definedName name="_xlnm.Print_Area" localSheetId="71">'7Intensidad'!$A$1:$S$38</definedName>
    <definedName name="_xlnm.Print_Area" localSheetId="72">'7IntensidadCCAA'!$A$1:$L$33</definedName>
    <definedName name="_xlnm.Print_Area" localSheetId="77">'8CuantíaAP_CCAA'!$A$1:$L$33</definedName>
    <definedName name="_xlnm.Print_Area" localSheetId="76">'8CuantíaPEC_CCAA'!$A$1:$L$33</definedName>
    <definedName name="_xlnm.Print_Area" localSheetId="80">'8CuantíaPEVcd_CCAA'!$A$1:$L$33</definedName>
    <definedName name="_xlnm.Print_Area" localSheetId="81">'8CuantíaPEVpapd_CCAA'!$A$1:$L$33</definedName>
    <definedName name="_xlnm.Print_Area" localSheetId="78">'8CuantíaPEVsad_CCAA'!$A$1:$L$33</definedName>
    <definedName name="_xlnm.Print_Area" localSheetId="79">'8CuantíaPEVsar_CCAA'!$A$1:$L$33</definedName>
    <definedName name="_xlnm.Print_Area" localSheetId="82">'8CuantíaPEVteleasist_CCAA'!$A$1:$L$33</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55" l="1"/>
  <c r="B7" i="107"/>
  <c r="B7" i="84"/>
  <c r="B7" i="106"/>
  <c r="B5" i="90"/>
  <c r="B7" i="83"/>
  <c r="B7" i="82"/>
  <c r="B7" i="81"/>
  <c r="B7" i="80"/>
  <c r="B7" i="76"/>
  <c r="B7" i="75"/>
  <c r="B7" i="74"/>
  <c r="B5" i="77"/>
  <c r="B7" i="67"/>
  <c r="B7" i="66"/>
  <c r="B7" i="59"/>
  <c r="B5" i="58"/>
  <c r="B5" i="88"/>
  <c r="B5" i="87"/>
  <c r="B8" i="86"/>
  <c r="B4" i="112"/>
  <c r="B4" i="111"/>
  <c r="B4" i="110"/>
  <c r="B4" i="109"/>
  <c r="B5" i="57"/>
  <c r="B5" i="56"/>
  <c r="B5" i="55"/>
  <c r="B5" i="54"/>
  <c r="B5" i="53"/>
  <c r="B5" i="52"/>
  <c r="B5" i="51"/>
  <c r="B5" i="50"/>
  <c r="B5" i="45"/>
  <c r="B6" i="98"/>
  <c r="B6" i="79"/>
  <c r="B5" i="167"/>
  <c r="B5" i="105"/>
  <c r="B5" i="140"/>
  <c r="B5" i="148"/>
  <c r="B5" i="147"/>
  <c r="B5" i="146"/>
  <c r="B5" i="139"/>
  <c r="B5" i="36"/>
  <c r="B4" i="97"/>
  <c r="B4" i="49"/>
  <c r="B4" i="96"/>
  <c r="B4" i="48"/>
  <c r="B4" i="95"/>
  <c r="B4" i="47"/>
  <c r="B4" i="94"/>
  <c r="B4" i="34"/>
  <c r="B6" i="152"/>
  <c r="B6" i="92"/>
  <c r="B6" i="68"/>
  <c r="B5" i="166"/>
  <c r="B5" i="104"/>
  <c r="B5" i="138"/>
  <c r="B5" i="145"/>
  <c r="B5" i="144"/>
  <c r="B5" i="143"/>
  <c r="B5" i="142"/>
  <c r="B5" i="137"/>
  <c r="B5" i="43"/>
  <c r="B4" i="141"/>
  <c r="B4" i="108"/>
  <c r="B5" i="10"/>
  <c r="B6" i="125"/>
  <c r="B5" i="165"/>
  <c r="B5" i="103"/>
  <c r="B5" i="136"/>
  <c r="B5" i="134"/>
  <c r="B5" i="102"/>
  <c r="B5" i="3"/>
  <c r="G27" i="110"/>
  <c r="E27" i="110"/>
  <c r="M27" i="109"/>
  <c r="K27" i="109"/>
  <c r="I27" i="109"/>
  <c r="G27" i="109"/>
  <c r="E27" i="109"/>
  <c r="AA13" i="105"/>
  <c r="U27" i="164" l="1"/>
  <c r="V27" i="164"/>
  <c r="U10" i="164"/>
  <c r="V10" i="164"/>
  <c r="U11" i="164"/>
  <c r="V11" i="164"/>
  <c r="U12" i="164"/>
  <c r="V12" i="164"/>
  <c r="U13" i="164"/>
  <c r="V13" i="164"/>
  <c r="U14" i="164"/>
  <c r="V14" i="164"/>
  <c r="U15" i="164"/>
  <c r="V15" i="164"/>
  <c r="U16" i="164"/>
  <c r="V16" i="164"/>
  <c r="U17" i="164"/>
  <c r="V17" i="164"/>
  <c r="U18" i="164"/>
  <c r="V18" i="164"/>
  <c r="U19" i="164"/>
  <c r="V19" i="164"/>
  <c r="U20" i="164"/>
  <c r="V20" i="164"/>
  <c r="U21" i="164"/>
  <c r="V21" i="164"/>
  <c r="U22" i="164"/>
  <c r="V22" i="164"/>
  <c r="U23" i="164"/>
  <c r="V23" i="164"/>
  <c r="U24" i="164"/>
  <c r="V24" i="164"/>
  <c r="U25" i="164"/>
  <c r="V25" i="164"/>
  <c r="U26" i="164"/>
  <c r="V26" i="164"/>
  <c r="V9" i="164"/>
  <c r="U9" i="164"/>
  <c r="U10" i="163"/>
  <c r="U11" i="163"/>
  <c r="U12" i="163"/>
  <c r="U13" i="163"/>
  <c r="U14" i="163"/>
  <c r="U15" i="163"/>
  <c r="U16" i="163"/>
  <c r="U17" i="163"/>
  <c r="U18" i="163"/>
  <c r="U19" i="163"/>
  <c r="U20" i="163"/>
  <c r="U21" i="163"/>
  <c r="U22" i="163"/>
  <c r="U23" i="163"/>
  <c r="U24" i="163"/>
  <c r="U25" i="163"/>
  <c r="U26" i="163"/>
  <c r="U27" i="163"/>
  <c r="U9" i="163"/>
  <c r="V10" i="163"/>
  <c r="V11" i="163"/>
  <c r="V12" i="163"/>
  <c r="V13" i="163"/>
  <c r="V14" i="163"/>
  <c r="V15" i="163"/>
  <c r="V16" i="163"/>
  <c r="V17" i="163"/>
  <c r="V18" i="163"/>
  <c r="V19" i="163"/>
  <c r="V20" i="163"/>
  <c r="V21" i="163"/>
  <c r="V22" i="163"/>
  <c r="V23" i="163"/>
  <c r="V24" i="163"/>
  <c r="V25" i="163"/>
  <c r="V26" i="163"/>
  <c r="V27" i="163"/>
  <c r="V9" i="163"/>
  <c r="U27" i="162"/>
  <c r="V27" i="162"/>
  <c r="U10" i="162"/>
  <c r="V10" i="162"/>
  <c r="U11" i="162"/>
  <c r="V11" i="162"/>
  <c r="U12" i="162"/>
  <c r="V12" i="162"/>
  <c r="U13" i="162"/>
  <c r="V13" i="162"/>
  <c r="U14" i="162"/>
  <c r="V14" i="162"/>
  <c r="U15" i="162"/>
  <c r="V15" i="162"/>
  <c r="U16" i="162"/>
  <c r="V16" i="162"/>
  <c r="U17" i="162"/>
  <c r="V17" i="162"/>
  <c r="U18" i="162"/>
  <c r="V18" i="162"/>
  <c r="U19" i="162"/>
  <c r="V19" i="162"/>
  <c r="U20" i="162"/>
  <c r="V20" i="162"/>
  <c r="U21" i="162"/>
  <c r="V21" i="162"/>
  <c r="U22" i="162"/>
  <c r="V22" i="162"/>
  <c r="U23" i="162"/>
  <c r="V23" i="162"/>
  <c r="U24" i="162"/>
  <c r="V24" i="162"/>
  <c r="U25" i="162"/>
  <c r="V25" i="162"/>
  <c r="U26" i="162"/>
  <c r="V26" i="162"/>
  <c r="V9" i="162"/>
  <c r="U9" i="162"/>
  <c r="U10" i="161"/>
  <c r="V10" i="161"/>
  <c r="U11" i="161"/>
  <c r="V11" i="161"/>
  <c r="U12" i="161"/>
  <c r="V12" i="161"/>
  <c r="U13" i="161"/>
  <c r="V13" i="161"/>
  <c r="U14" i="161"/>
  <c r="V14" i="161"/>
  <c r="U15" i="161"/>
  <c r="V15" i="161"/>
  <c r="U16" i="161"/>
  <c r="V16" i="161"/>
  <c r="U17" i="161"/>
  <c r="V17" i="161"/>
  <c r="U18" i="161"/>
  <c r="V18" i="161"/>
  <c r="U19" i="161"/>
  <c r="V19" i="161"/>
  <c r="U20" i="161"/>
  <c r="V20" i="161"/>
  <c r="U21" i="161"/>
  <c r="V21" i="161"/>
  <c r="U22" i="161"/>
  <c r="V22" i="161"/>
  <c r="U23" i="161"/>
  <c r="V23" i="161"/>
  <c r="U24" i="161"/>
  <c r="V24" i="161"/>
  <c r="U25" i="161"/>
  <c r="V25" i="161"/>
  <c r="U26" i="161"/>
  <c r="V26" i="161"/>
  <c r="U27" i="161"/>
  <c r="V27" i="161"/>
  <c r="V9" i="161"/>
  <c r="U9" i="161"/>
  <c r="U10" i="160"/>
  <c r="V10" i="160"/>
  <c r="U11" i="160"/>
  <c r="V11" i="160"/>
  <c r="U12" i="160"/>
  <c r="V12" i="160"/>
  <c r="U13" i="160"/>
  <c r="V13" i="160"/>
  <c r="U14" i="160"/>
  <c r="V14" i="160"/>
  <c r="U15" i="160"/>
  <c r="V15" i="160"/>
  <c r="U16" i="160"/>
  <c r="V16" i="160"/>
  <c r="U17" i="160"/>
  <c r="V17" i="160"/>
  <c r="U18" i="160"/>
  <c r="V18" i="160"/>
  <c r="U19" i="160"/>
  <c r="V19" i="160"/>
  <c r="U20" i="160"/>
  <c r="V20" i="160"/>
  <c r="U21" i="160"/>
  <c r="V21" i="160"/>
  <c r="U22" i="160"/>
  <c r="V22" i="160"/>
  <c r="U23" i="160"/>
  <c r="V23" i="160"/>
  <c r="U24" i="160"/>
  <c r="V24" i="160"/>
  <c r="U25" i="160"/>
  <c r="V25" i="160"/>
  <c r="U26" i="160"/>
  <c r="V26" i="160"/>
  <c r="V9" i="160"/>
  <c r="U9" i="160"/>
  <c r="I27" i="160"/>
  <c r="U27" i="160" s="1"/>
  <c r="U10" i="159"/>
  <c r="V10" i="159"/>
  <c r="U11" i="159"/>
  <c r="V11" i="159"/>
  <c r="U12" i="159"/>
  <c r="V12" i="159"/>
  <c r="U13" i="159"/>
  <c r="V13" i="159"/>
  <c r="U14" i="159"/>
  <c r="V14" i="159"/>
  <c r="U15" i="159"/>
  <c r="V15" i="159"/>
  <c r="U16" i="159"/>
  <c r="V16" i="159"/>
  <c r="U17" i="159"/>
  <c r="V17" i="159"/>
  <c r="U18" i="159"/>
  <c r="V18" i="159"/>
  <c r="U19" i="159"/>
  <c r="V19" i="159"/>
  <c r="U20" i="159"/>
  <c r="V20" i="159"/>
  <c r="U21" i="159"/>
  <c r="V21" i="159"/>
  <c r="U22" i="159"/>
  <c r="V22" i="159"/>
  <c r="U23" i="159"/>
  <c r="V23" i="159"/>
  <c r="U24" i="159"/>
  <c r="V24" i="159"/>
  <c r="U25" i="159"/>
  <c r="V25" i="159"/>
  <c r="U26" i="159"/>
  <c r="V26" i="159"/>
  <c r="U27" i="159"/>
  <c r="V27" i="159"/>
  <c r="V9" i="159"/>
  <c r="U9" i="159"/>
  <c r="U29" i="158"/>
  <c r="V29" i="158"/>
  <c r="U30" i="158"/>
  <c r="V30" i="158"/>
  <c r="U31" i="158"/>
  <c r="V31" i="158"/>
  <c r="U32" i="158"/>
  <c r="V32" i="158"/>
  <c r="U33" i="158"/>
  <c r="V33" i="158"/>
  <c r="U34" i="158"/>
  <c r="V34" i="158"/>
  <c r="U35" i="158"/>
  <c r="V35" i="158"/>
  <c r="U36" i="158"/>
  <c r="V36" i="158"/>
  <c r="U37" i="158"/>
  <c r="V37" i="158"/>
  <c r="U38" i="158"/>
  <c r="V38" i="158"/>
  <c r="U39" i="158"/>
  <c r="V39" i="158"/>
  <c r="V40" i="158"/>
  <c r="U41" i="158"/>
  <c r="V41" i="158"/>
  <c r="U42" i="158"/>
  <c r="V42" i="158"/>
  <c r="U43" i="158"/>
  <c r="V43" i="158"/>
  <c r="V28" i="158"/>
  <c r="U28" i="158"/>
  <c r="U10" i="158"/>
  <c r="V10" i="158"/>
  <c r="U11" i="158"/>
  <c r="V11" i="158"/>
  <c r="U12" i="158"/>
  <c r="V12" i="158"/>
  <c r="U13" i="158"/>
  <c r="V13" i="158"/>
  <c r="U14" i="158"/>
  <c r="V14" i="158"/>
  <c r="U15" i="158"/>
  <c r="V15" i="158"/>
  <c r="U16" i="158"/>
  <c r="V16" i="158"/>
  <c r="U17" i="158"/>
  <c r="V17" i="158"/>
  <c r="U18" i="158"/>
  <c r="V18" i="158"/>
  <c r="U19" i="158"/>
  <c r="V19" i="158"/>
  <c r="U20" i="158"/>
  <c r="V20" i="158"/>
  <c r="U21" i="158"/>
  <c r="V21" i="158"/>
  <c r="U22" i="158"/>
  <c r="V22" i="158"/>
  <c r="U23" i="158"/>
  <c r="V23" i="158"/>
  <c r="V9" i="158"/>
  <c r="U9" i="158"/>
  <c r="V27" i="160" l="1"/>
  <c r="T43" i="158" l="1"/>
  <c r="S26" i="159" l="1"/>
  <c r="M43" i="158"/>
  <c r="O43" i="158"/>
  <c r="Q43" i="158"/>
  <c r="D33" i="90"/>
  <c r="T10" i="164" l="1"/>
  <c r="T11" i="164"/>
  <c r="T12" i="164"/>
  <c r="T13" i="164"/>
  <c r="T14" i="164"/>
  <c r="T15" i="164"/>
  <c r="T16" i="164"/>
  <c r="T17" i="164"/>
  <c r="T18" i="164"/>
  <c r="T19" i="164"/>
  <c r="T20" i="164"/>
  <c r="T21" i="164"/>
  <c r="T22" i="164"/>
  <c r="T23" i="164"/>
  <c r="T24" i="164"/>
  <c r="T25" i="164"/>
  <c r="T26" i="164"/>
  <c r="T9" i="164"/>
  <c r="S10" i="164"/>
  <c r="S11" i="164"/>
  <c r="S12" i="164"/>
  <c r="S13" i="164"/>
  <c r="S14" i="164"/>
  <c r="S15" i="164"/>
  <c r="S16" i="164"/>
  <c r="S17" i="164"/>
  <c r="S18" i="164"/>
  <c r="S19" i="164"/>
  <c r="S20" i="164"/>
  <c r="S21" i="164"/>
  <c r="S22" i="164"/>
  <c r="S23" i="164"/>
  <c r="S24" i="164"/>
  <c r="S25" i="164"/>
  <c r="S26" i="164"/>
  <c r="S9" i="164"/>
  <c r="T10" i="163"/>
  <c r="T11" i="163"/>
  <c r="T12" i="163"/>
  <c r="T13" i="163"/>
  <c r="T14" i="163"/>
  <c r="T15" i="163"/>
  <c r="T16" i="163"/>
  <c r="T17" i="163"/>
  <c r="T18" i="163"/>
  <c r="T19" i="163"/>
  <c r="T20" i="163"/>
  <c r="T21" i="163"/>
  <c r="T22" i="163"/>
  <c r="T23" i="163"/>
  <c r="T24" i="163"/>
  <c r="T25" i="163"/>
  <c r="T26" i="163"/>
  <c r="T9" i="163"/>
  <c r="S10" i="163"/>
  <c r="S11" i="163"/>
  <c r="S12" i="163"/>
  <c r="S13" i="163"/>
  <c r="S14" i="163"/>
  <c r="S15" i="163"/>
  <c r="S16" i="163"/>
  <c r="S17" i="163"/>
  <c r="S18" i="163"/>
  <c r="S19" i="163"/>
  <c r="S20" i="163"/>
  <c r="S21" i="163"/>
  <c r="S22" i="163"/>
  <c r="S23" i="163"/>
  <c r="S24" i="163"/>
  <c r="S25" i="163"/>
  <c r="S26" i="163"/>
  <c r="S9" i="163"/>
  <c r="T10" i="162"/>
  <c r="T11" i="162"/>
  <c r="T12" i="162"/>
  <c r="T13" i="162"/>
  <c r="T14" i="162"/>
  <c r="T15" i="162"/>
  <c r="T16" i="162"/>
  <c r="T17" i="162"/>
  <c r="T18" i="162"/>
  <c r="T19" i="162"/>
  <c r="T20" i="162"/>
  <c r="T21" i="162"/>
  <c r="T22" i="162"/>
  <c r="T23" i="162"/>
  <c r="T24" i="162"/>
  <c r="T25" i="162"/>
  <c r="T26" i="162"/>
  <c r="T9" i="162"/>
  <c r="S10" i="162"/>
  <c r="S11" i="162"/>
  <c r="S12" i="162"/>
  <c r="S13" i="162"/>
  <c r="S14" i="162"/>
  <c r="S15" i="162"/>
  <c r="S16" i="162"/>
  <c r="S17" i="162"/>
  <c r="S18" i="162"/>
  <c r="S19" i="162"/>
  <c r="S20" i="162"/>
  <c r="S21" i="162"/>
  <c r="S22" i="162"/>
  <c r="S23" i="162"/>
  <c r="S24" i="162"/>
  <c r="S25" i="162"/>
  <c r="S26" i="162"/>
  <c r="S9" i="162"/>
  <c r="T10" i="161"/>
  <c r="T11" i="161"/>
  <c r="T12" i="161"/>
  <c r="T13" i="161"/>
  <c r="T14" i="161"/>
  <c r="T15" i="161"/>
  <c r="T16" i="161"/>
  <c r="T17" i="161"/>
  <c r="T18" i="161"/>
  <c r="T19" i="161"/>
  <c r="T20" i="161"/>
  <c r="T21" i="161"/>
  <c r="T22" i="161"/>
  <c r="T23" i="161"/>
  <c r="T24" i="161"/>
  <c r="T25" i="161"/>
  <c r="T26" i="161"/>
  <c r="T9" i="161"/>
  <c r="S10" i="161"/>
  <c r="S11" i="161"/>
  <c r="S12" i="161"/>
  <c r="S13" i="161"/>
  <c r="S14" i="161"/>
  <c r="S15" i="161"/>
  <c r="S16" i="161"/>
  <c r="S17" i="161"/>
  <c r="S18" i="161"/>
  <c r="S19" i="161"/>
  <c r="S20" i="161"/>
  <c r="S21" i="161"/>
  <c r="S22" i="161"/>
  <c r="S23" i="161"/>
  <c r="S24" i="161"/>
  <c r="S25" i="161"/>
  <c r="S26" i="161"/>
  <c r="S9" i="161"/>
  <c r="T10" i="160"/>
  <c r="T11" i="160"/>
  <c r="T12" i="160"/>
  <c r="T13" i="160"/>
  <c r="T14" i="160"/>
  <c r="T15" i="160"/>
  <c r="T16" i="160"/>
  <c r="T17" i="160"/>
  <c r="T18" i="160"/>
  <c r="T19" i="160"/>
  <c r="T20" i="160"/>
  <c r="T21" i="160"/>
  <c r="T22" i="160"/>
  <c r="T23" i="160"/>
  <c r="T24" i="160"/>
  <c r="T25" i="160"/>
  <c r="T26" i="160"/>
  <c r="T9" i="160"/>
  <c r="S10" i="160"/>
  <c r="S11" i="160"/>
  <c r="S12" i="160"/>
  <c r="S13" i="160"/>
  <c r="S14" i="160"/>
  <c r="S15" i="160"/>
  <c r="S16" i="160"/>
  <c r="S17" i="160"/>
  <c r="S18" i="160"/>
  <c r="S19" i="160"/>
  <c r="S20" i="160"/>
  <c r="S21" i="160"/>
  <c r="S22" i="160"/>
  <c r="S23" i="160"/>
  <c r="S24" i="160"/>
  <c r="S25" i="160"/>
  <c r="S26" i="160"/>
  <c r="S9" i="160"/>
  <c r="S27" i="159"/>
  <c r="T27" i="159"/>
  <c r="S10" i="159"/>
  <c r="T10" i="159"/>
  <c r="S11" i="159"/>
  <c r="T11" i="159"/>
  <c r="S12" i="159"/>
  <c r="T12" i="159"/>
  <c r="S13" i="159"/>
  <c r="T13" i="159"/>
  <c r="S14" i="159"/>
  <c r="T14" i="159"/>
  <c r="S15" i="159"/>
  <c r="T15" i="159"/>
  <c r="S16" i="159"/>
  <c r="T16" i="159"/>
  <c r="S17" i="159"/>
  <c r="T17" i="159"/>
  <c r="S18" i="159"/>
  <c r="T18" i="159"/>
  <c r="S19" i="159"/>
  <c r="T19" i="159"/>
  <c r="S20" i="159"/>
  <c r="T20" i="159"/>
  <c r="S21" i="159"/>
  <c r="T21" i="159"/>
  <c r="S22" i="159"/>
  <c r="T22" i="159"/>
  <c r="S23" i="159"/>
  <c r="T23" i="159"/>
  <c r="S24" i="159"/>
  <c r="T24" i="159"/>
  <c r="S25" i="159"/>
  <c r="T25" i="159"/>
  <c r="T26" i="159"/>
  <c r="T9" i="159"/>
  <c r="S9" i="159"/>
  <c r="T29" i="158"/>
  <c r="T30" i="158"/>
  <c r="T31" i="158"/>
  <c r="T32" i="158"/>
  <c r="T33" i="158"/>
  <c r="T34" i="158"/>
  <c r="T35" i="158"/>
  <c r="T36" i="158"/>
  <c r="T37" i="158"/>
  <c r="T38" i="158"/>
  <c r="T39" i="158"/>
  <c r="T40" i="158"/>
  <c r="T41" i="158"/>
  <c r="T42" i="158"/>
  <c r="T28" i="158"/>
  <c r="S40" i="158"/>
  <c r="S29" i="158"/>
  <c r="S30" i="158"/>
  <c r="S31" i="158"/>
  <c r="S32" i="158"/>
  <c r="S33" i="158"/>
  <c r="S34" i="158"/>
  <c r="S35" i="158"/>
  <c r="S36" i="158"/>
  <c r="S37" i="158"/>
  <c r="S38" i="158"/>
  <c r="S39" i="158"/>
  <c r="S41" i="158"/>
  <c r="S42" i="158"/>
  <c r="S43" i="158"/>
  <c r="S28" i="158"/>
  <c r="T10" i="158"/>
  <c r="T11" i="158"/>
  <c r="T12" i="158"/>
  <c r="T13" i="158"/>
  <c r="T14" i="158"/>
  <c r="T15" i="158"/>
  <c r="T16" i="158"/>
  <c r="T17" i="158"/>
  <c r="T18" i="158"/>
  <c r="T19" i="158"/>
  <c r="T20" i="158"/>
  <c r="T21" i="158"/>
  <c r="T22" i="158"/>
  <c r="T23" i="158"/>
  <c r="T9" i="158"/>
  <c r="S10" i="158"/>
  <c r="S11" i="158"/>
  <c r="S12" i="158"/>
  <c r="S13" i="158"/>
  <c r="S14" i="158"/>
  <c r="S15" i="158"/>
  <c r="S16" i="158"/>
  <c r="S17" i="158"/>
  <c r="S18" i="158"/>
  <c r="S19" i="158"/>
  <c r="S20" i="158"/>
  <c r="S21" i="158"/>
  <c r="S22" i="158"/>
  <c r="S23" i="158"/>
  <c r="S9" i="158"/>
  <c r="Q9" i="158"/>
  <c r="K35" i="54"/>
  <c r="L34" i="54"/>
  <c r="P34" i="54"/>
  <c r="K34" i="54"/>
  <c r="G35" i="54"/>
  <c r="P35" i="54"/>
  <c r="Q34" i="54"/>
  <c r="Q35" i="54"/>
  <c r="G34" i="54"/>
  <c r="L35"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M27" i="112" l="1"/>
  <c r="K27" i="112"/>
  <c r="I27" i="112"/>
  <c r="G27" i="112"/>
  <c r="E27" i="112"/>
  <c r="M27" i="111"/>
  <c r="K27" i="111"/>
  <c r="I27" i="111"/>
  <c r="G27" i="111"/>
  <c r="E27" i="111"/>
  <c r="M27" i="110"/>
  <c r="K27" i="110"/>
  <c r="I27" i="110"/>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R26" i="164" l="1"/>
  <c r="R25" i="164"/>
  <c r="R24" i="164"/>
  <c r="R23" i="164"/>
  <c r="R22" i="164"/>
  <c r="R21" i="164"/>
  <c r="R20" i="164"/>
  <c r="R19" i="164"/>
  <c r="R18" i="164"/>
  <c r="R17" i="164"/>
  <c r="R16" i="164"/>
  <c r="R15" i="164"/>
  <c r="R14" i="164"/>
  <c r="R13" i="164"/>
  <c r="R12" i="164"/>
  <c r="R11" i="164"/>
  <c r="R10" i="164"/>
  <c r="R9" i="164"/>
  <c r="R26" i="163"/>
  <c r="Q26" i="163"/>
  <c r="R25" i="163"/>
  <c r="Q25" i="163"/>
  <c r="R24" i="163"/>
  <c r="Q24" i="163"/>
  <c r="R23" i="163"/>
  <c r="Q23" i="163"/>
  <c r="R22" i="163"/>
  <c r="Q22" i="163"/>
  <c r="R21" i="163"/>
  <c r="Q21" i="163"/>
  <c r="R20" i="163"/>
  <c r="Q20" i="163"/>
  <c r="R19" i="163"/>
  <c r="Q19" i="163"/>
  <c r="R18" i="163"/>
  <c r="Q18" i="163"/>
  <c r="R17" i="163"/>
  <c r="Q17" i="163"/>
  <c r="R16" i="163"/>
  <c r="Q16" i="163"/>
  <c r="R15" i="163"/>
  <c r="Q15" i="163"/>
  <c r="R14" i="163"/>
  <c r="Q14" i="163"/>
  <c r="R13" i="163"/>
  <c r="Q13" i="163"/>
  <c r="R12" i="163"/>
  <c r="Q12" i="163"/>
  <c r="R11" i="163"/>
  <c r="Q11" i="163"/>
  <c r="R10" i="163"/>
  <c r="Q10" i="163"/>
  <c r="R9" i="163"/>
  <c r="Q9" i="163"/>
  <c r="R26" i="162"/>
  <c r="Q26" i="162"/>
  <c r="R25" i="162"/>
  <c r="Q25" i="162"/>
  <c r="R24" i="162"/>
  <c r="Q24" i="162"/>
  <c r="R23" i="162"/>
  <c r="Q23" i="162"/>
  <c r="R22" i="162"/>
  <c r="Q22" i="162"/>
  <c r="R21" i="162"/>
  <c r="Q21" i="162"/>
  <c r="R20" i="162"/>
  <c r="Q20" i="162"/>
  <c r="R19" i="162"/>
  <c r="Q19" i="162"/>
  <c r="R18" i="162"/>
  <c r="Q18" i="162"/>
  <c r="R17" i="162"/>
  <c r="Q17" i="162"/>
  <c r="R16" i="162"/>
  <c r="Q16" i="162"/>
  <c r="R15" i="162"/>
  <c r="Q15" i="162"/>
  <c r="R14" i="162"/>
  <c r="Q14" i="162"/>
  <c r="R13" i="162"/>
  <c r="Q13" i="162"/>
  <c r="R12" i="162"/>
  <c r="Q12" i="162"/>
  <c r="R11" i="162"/>
  <c r="Q11" i="162"/>
  <c r="R10" i="162"/>
  <c r="Q10" i="162"/>
  <c r="R9" i="162"/>
  <c r="Q9" i="162"/>
  <c r="R26" i="161"/>
  <c r="Q26" i="161"/>
  <c r="R25" i="161"/>
  <c r="Q25" i="161"/>
  <c r="R24" i="161"/>
  <c r="Q24" i="161"/>
  <c r="R23" i="161"/>
  <c r="Q23" i="161"/>
  <c r="R22" i="161"/>
  <c r="Q22" i="161"/>
  <c r="R21" i="161"/>
  <c r="Q21" i="161"/>
  <c r="R20" i="161"/>
  <c r="Q20" i="161"/>
  <c r="R19" i="161"/>
  <c r="Q19" i="161"/>
  <c r="R18" i="161"/>
  <c r="Q18" i="161"/>
  <c r="R17" i="161"/>
  <c r="Q17" i="161"/>
  <c r="R16" i="161"/>
  <c r="Q16" i="161"/>
  <c r="R15" i="161"/>
  <c r="Q15" i="161"/>
  <c r="R14" i="161"/>
  <c r="Q14" i="161"/>
  <c r="R13" i="161"/>
  <c r="Q13" i="161"/>
  <c r="R12" i="161"/>
  <c r="Q12" i="161"/>
  <c r="R11" i="161"/>
  <c r="Q11" i="161"/>
  <c r="R10" i="161"/>
  <c r="Q10" i="161"/>
  <c r="R9" i="161"/>
  <c r="Q9" i="161"/>
  <c r="R18" i="160"/>
  <c r="Q18" i="160"/>
  <c r="R26" i="160"/>
  <c r="Q26" i="160"/>
  <c r="R25" i="160"/>
  <c r="Q25" i="160"/>
  <c r="R24" i="160"/>
  <c r="Q24" i="160"/>
  <c r="R23" i="160"/>
  <c r="Q23" i="160"/>
  <c r="R22" i="160"/>
  <c r="Q22" i="160"/>
  <c r="R21" i="160"/>
  <c r="Q21" i="160"/>
  <c r="R20" i="160"/>
  <c r="Q20" i="160"/>
  <c r="R19" i="160"/>
  <c r="Q19" i="160"/>
  <c r="R17" i="160"/>
  <c r="Q17" i="160"/>
  <c r="R16" i="160"/>
  <c r="Q16" i="160"/>
  <c r="R15" i="160"/>
  <c r="Q15" i="160"/>
  <c r="R14" i="160"/>
  <c r="Q14" i="160"/>
  <c r="R13" i="160"/>
  <c r="Q13" i="160"/>
  <c r="R12" i="160"/>
  <c r="Q12" i="160"/>
  <c r="R11" i="160"/>
  <c r="Q11" i="160"/>
  <c r="R10" i="160"/>
  <c r="Q10" i="160"/>
  <c r="R9" i="160"/>
  <c r="Q9" i="160"/>
  <c r="R26" i="159"/>
  <c r="Q26" i="159"/>
  <c r="R25" i="159"/>
  <c r="Q25" i="159"/>
  <c r="R24" i="159"/>
  <c r="Q24" i="159"/>
  <c r="R23" i="159"/>
  <c r="Q23" i="159"/>
  <c r="R22" i="159"/>
  <c r="Q22" i="159"/>
  <c r="R21" i="159"/>
  <c r="Q21" i="159"/>
  <c r="R20" i="159"/>
  <c r="Q20" i="159"/>
  <c r="R19" i="159"/>
  <c r="Q19" i="159"/>
  <c r="R18" i="159"/>
  <c r="Q18" i="159"/>
  <c r="R17" i="159"/>
  <c r="Q17" i="159"/>
  <c r="R16" i="159"/>
  <c r="Q16" i="159"/>
  <c r="R15" i="159"/>
  <c r="Q15" i="159"/>
  <c r="R14" i="159"/>
  <c r="Q14" i="159"/>
  <c r="R13" i="159"/>
  <c r="Q13" i="159"/>
  <c r="R12" i="159"/>
  <c r="Q12" i="159"/>
  <c r="R11" i="159"/>
  <c r="Q11" i="159"/>
  <c r="R10" i="159"/>
  <c r="Q10" i="159"/>
  <c r="R9" i="159"/>
  <c r="Q9" i="159"/>
  <c r="G27" i="164"/>
  <c r="G27" i="160"/>
  <c r="G27" i="161"/>
  <c r="G27" i="162"/>
  <c r="G27" i="163"/>
  <c r="R20" i="158"/>
  <c r="R23" i="158"/>
  <c r="Q23" i="158"/>
  <c r="R22" i="158"/>
  <c r="Q22" i="158"/>
  <c r="R21" i="158"/>
  <c r="Q21" i="158"/>
  <c r="Q20" i="158"/>
  <c r="R19" i="158"/>
  <c r="Q19" i="158"/>
  <c r="R18" i="158"/>
  <c r="Q18" i="158"/>
  <c r="R17" i="158"/>
  <c r="Q17" i="158"/>
  <c r="R16" i="158"/>
  <c r="Q16" i="158"/>
  <c r="R15" i="158"/>
  <c r="Q15" i="158"/>
  <c r="R14" i="158"/>
  <c r="Q14" i="158"/>
  <c r="R13" i="158"/>
  <c r="Q13" i="158"/>
  <c r="R12" i="158"/>
  <c r="Q12" i="158"/>
  <c r="R11" i="158"/>
  <c r="Q11" i="158"/>
  <c r="R10" i="158"/>
  <c r="Q10" i="158"/>
  <c r="R9" i="158"/>
  <c r="R43" i="158"/>
  <c r="R42" i="158"/>
  <c r="Q42" i="158"/>
  <c r="R41" i="158"/>
  <c r="Q41" i="158"/>
  <c r="R40" i="158"/>
  <c r="Q40" i="158"/>
  <c r="R39" i="158"/>
  <c r="Q39" i="158"/>
  <c r="R38" i="158"/>
  <c r="Q38" i="158"/>
  <c r="R37" i="158"/>
  <c r="Q37" i="158"/>
  <c r="R36" i="158"/>
  <c r="Q36" i="158"/>
  <c r="R35" i="158"/>
  <c r="Q35" i="158"/>
  <c r="R34" i="158"/>
  <c r="Q34" i="158"/>
  <c r="R33" i="158"/>
  <c r="Q33" i="158"/>
  <c r="R32" i="158"/>
  <c r="Q32" i="158"/>
  <c r="R31" i="158"/>
  <c r="Q31" i="158"/>
  <c r="R30" i="158"/>
  <c r="Q30" i="158"/>
  <c r="R29" i="158"/>
  <c r="Q29" i="158"/>
  <c r="R28" i="158"/>
  <c r="Q28" i="158"/>
  <c r="T27" i="164" l="1"/>
  <c r="S27" i="164"/>
  <c r="S27" i="163"/>
  <c r="T27" i="163"/>
  <c r="S27" i="162"/>
  <c r="T27" i="162"/>
  <c r="S27" i="161"/>
  <c r="T27" i="161"/>
  <c r="S27" i="160"/>
  <c r="T27" i="160"/>
  <c r="F27" i="164" l="1"/>
  <c r="E27" i="164"/>
  <c r="D27" i="164"/>
  <c r="F27" i="163"/>
  <c r="E27" i="163"/>
  <c r="D27" i="163"/>
  <c r="F27" i="162"/>
  <c r="E27" i="162"/>
  <c r="D27" i="162"/>
  <c r="F27" i="161"/>
  <c r="E27" i="161"/>
  <c r="M27" i="161" s="1"/>
  <c r="D27" i="161"/>
  <c r="F27" i="160"/>
  <c r="E27" i="160"/>
  <c r="D27" i="160"/>
  <c r="F27" i="159"/>
  <c r="E27" i="159"/>
  <c r="D27" i="159"/>
  <c r="P43" i="158"/>
  <c r="N43" i="158"/>
  <c r="P23" i="158"/>
  <c r="O23" i="158"/>
  <c r="N23" i="158"/>
  <c r="M23" i="158"/>
  <c r="M27" i="163" l="1"/>
  <c r="N27" i="164"/>
  <c r="M27" i="162"/>
  <c r="M27" i="160"/>
  <c r="M27" i="159"/>
  <c r="X19" i="167"/>
  <c r="X28" i="167"/>
  <c r="X18" i="167"/>
  <c r="X25" i="167"/>
  <c r="X12" i="167"/>
  <c r="X27" i="167"/>
  <c r="X21" i="167"/>
  <c r="X15" i="167"/>
  <c r="X13" i="167"/>
  <c r="X16" i="167"/>
  <c r="X14" i="167"/>
  <c r="X24" i="167"/>
  <c r="X20" i="167"/>
  <c r="X26" i="167"/>
  <c r="X29" i="167"/>
  <c r="X22" i="167"/>
  <c r="X17" i="167"/>
  <c r="X23" i="167"/>
  <c r="O27" i="159"/>
  <c r="Q27" i="159"/>
  <c r="R27" i="159"/>
  <c r="P27" i="161"/>
  <c r="R27" i="161"/>
  <c r="Q27" i="161"/>
  <c r="P27" i="163"/>
  <c r="Q27" i="163"/>
  <c r="R27" i="163"/>
  <c r="P27" i="164"/>
  <c r="O27" i="164"/>
  <c r="R27" i="164"/>
  <c r="Q27" i="164"/>
  <c r="P27" i="160"/>
  <c r="Q27" i="160"/>
  <c r="R27" i="160"/>
  <c r="P27" i="162"/>
  <c r="Q27" i="162"/>
  <c r="R27" i="162"/>
  <c r="J7" i="164"/>
  <c r="W6" i="164" s="1"/>
  <c r="J7" i="163"/>
  <c r="J7" i="159"/>
  <c r="W6" i="159" s="1"/>
  <c r="W6" i="161" s="1"/>
  <c r="J7" i="162"/>
  <c r="J7" i="161"/>
  <c r="J7" i="160"/>
  <c r="W26" i="158"/>
  <c r="N27" i="162"/>
  <c r="O27" i="160"/>
  <c r="O27" i="161"/>
  <c r="O27" i="162"/>
  <c r="O27" i="163"/>
  <c r="N27" i="160"/>
  <c r="N27" i="161"/>
  <c r="P27" i="159"/>
  <c r="M27" i="164"/>
  <c r="N27" i="159"/>
  <c r="N27" i="163"/>
  <c r="W6" i="162" l="1"/>
  <c r="W6" i="163"/>
  <c r="W6" i="160"/>
  <c r="W31" i="167"/>
  <c r="X31" i="167" s="1"/>
  <c r="D29" i="155" l="1"/>
  <c r="F29" i="155" s="1"/>
  <c r="D36" i="49"/>
  <c r="D35" i="47"/>
  <c r="AB37" i="134"/>
  <c r="G46" i="111"/>
  <c r="G47" i="110"/>
  <c r="L37" i="134"/>
  <c r="N37" i="10"/>
  <c r="S38" i="134"/>
  <c r="Q37" i="134"/>
  <c r="G46" i="112"/>
  <c r="G47" i="111"/>
  <c r="Z37" i="134"/>
  <c r="N38" i="134"/>
  <c r="N35" i="47"/>
  <c r="K38" i="10"/>
  <c r="G46" i="110"/>
  <c r="S37" i="134"/>
  <c r="N35" i="48"/>
  <c r="Z38" i="134"/>
  <c r="W37" i="10"/>
  <c r="G47" i="112"/>
  <c r="L38" i="134"/>
  <c r="N36" i="47"/>
  <c r="U37" i="134"/>
  <c r="X38" i="134"/>
  <c r="D36" i="47"/>
  <c r="U38" i="134"/>
  <c r="D36" i="48"/>
  <c r="N37" i="134"/>
  <c r="N36" i="49"/>
  <c r="X37" i="134"/>
  <c r="AB38" i="134"/>
  <c r="Q38" i="10"/>
  <c r="N36" i="48"/>
  <c r="Q37" i="10"/>
  <c r="N35" i="49"/>
  <c r="D35" i="49"/>
  <c r="K37" i="10"/>
  <c r="Q38" i="134"/>
  <c r="W38" i="10"/>
  <c r="D35" i="48"/>
  <c r="N38" i="10"/>
  <c r="O38" i="10" l="1"/>
  <c r="X38" i="10"/>
  <c r="R38" i="134"/>
  <c r="L37" i="10"/>
  <c r="T37" i="10"/>
  <c r="U37" i="10" s="1"/>
  <c r="R37" i="10"/>
  <c r="R38" i="10"/>
  <c r="AC38" i="134"/>
  <c r="Y37" i="134"/>
  <c r="O37" i="134"/>
  <c r="V38" i="134"/>
  <c r="Y38" i="134"/>
  <c r="V37" i="134"/>
  <c r="M38" i="134"/>
  <c r="X37" i="10"/>
  <c r="AA38" i="134"/>
  <c r="T37" i="134"/>
  <c r="L38" i="10"/>
  <c r="T38" i="10"/>
  <c r="U38" i="10" s="1"/>
  <c r="O38" i="134"/>
  <c r="AA37" i="134"/>
  <c r="R37" i="134"/>
  <c r="T38" i="134"/>
  <c r="O37" i="10"/>
  <c r="M37" i="134"/>
  <c r="AC37" i="134"/>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01" l="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G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H31" i="36"/>
  <c r="N30" i="4"/>
  <c r="E30" i="4"/>
  <c r="K30" i="4"/>
  <c r="H31" i="43"/>
  <c r="K28" i="111" l="1"/>
  <c r="I28" i="111"/>
  <c r="K28" i="112"/>
  <c r="K28" i="109"/>
  <c r="I28" i="112"/>
  <c r="M28" i="112"/>
  <c r="K28" i="110"/>
  <c r="I28" i="110"/>
  <c r="E28" i="112"/>
  <c r="I28" i="109"/>
  <c r="M28" i="110"/>
  <c r="M28" i="111"/>
  <c r="M28" i="109"/>
  <c r="H20" i="94"/>
  <c r="G28" i="112"/>
  <c r="G28" i="110"/>
  <c r="E28" i="109"/>
  <c r="E28" i="111"/>
  <c r="E28" i="110"/>
  <c r="G28" i="111"/>
  <c r="G28" i="109"/>
  <c r="G29" i="146" l="1"/>
  <c r="L31" i="144"/>
  <c r="E12" i="144"/>
  <c r="J12" i="144"/>
  <c r="C14" i="112"/>
  <c r="P14" i="112" s="1"/>
  <c r="D27" i="51"/>
  <c r="J26" i="145"/>
  <c r="E26" i="145"/>
  <c r="D27" i="136"/>
  <c r="E27" i="136" s="1"/>
  <c r="V13" i="47"/>
  <c r="Y13" i="47" s="1"/>
  <c r="F13" i="95"/>
  <c r="D19" i="56"/>
  <c r="C17" i="110"/>
  <c r="P17" i="110" s="1"/>
  <c r="C23" i="109"/>
  <c r="P23" i="109" s="1"/>
  <c r="V17" i="47"/>
  <c r="Y17" i="47" s="1"/>
  <c r="F17" i="95"/>
  <c r="J26" i="97"/>
  <c r="D23" i="96"/>
  <c r="J13" i="141"/>
  <c r="J13" i="108"/>
  <c r="G29" i="50"/>
  <c r="D11" i="50"/>
  <c r="L28" i="43"/>
  <c r="K28" i="43"/>
  <c r="G23" i="143"/>
  <c r="E26" i="137"/>
  <c r="H18" i="96"/>
  <c r="D15" i="57"/>
  <c r="K13" i="92"/>
  <c r="K13" i="152"/>
  <c r="D20" i="53"/>
  <c r="C37" i="77"/>
  <c r="J14" i="146"/>
  <c r="E14" i="146"/>
  <c r="G27" i="146"/>
  <c r="C14" i="111"/>
  <c r="P14" i="111" s="1"/>
  <c r="J15" i="145"/>
  <c r="E15" i="145"/>
  <c r="J22" i="96"/>
  <c r="G15" i="144"/>
  <c r="K14" i="152"/>
  <c r="K14" i="92"/>
  <c r="E12" i="134"/>
  <c r="L31" i="134"/>
  <c r="C25" i="111"/>
  <c r="C12" i="112"/>
  <c r="J23" i="95"/>
  <c r="J27" i="141"/>
  <c r="J27" i="108"/>
  <c r="D28" i="53"/>
  <c r="V25" i="103"/>
  <c r="W25" i="103" s="1"/>
  <c r="C17" i="109"/>
  <c r="P17" i="109" s="1"/>
  <c r="D12" i="51"/>
  <c r="S22" i="104"/>
  <c r="D23" i="138"/>
  <c r="E23" i="138" s="1"/>
  <c r="G29" i="142"/>
  <c r="E29" i="147"/>
  <c r="J29" i="147"/>
  <c r="H18" i="97"/>
  <c r="E14" i="134"/>
  <c r="D24" i="50"/>
  <c r="H19" i="94"/>
  <c r="S13" i="92"/>
  <c r="S13" i="152"/>
  <c r="L29" i="54"/>
  <c r="D12" i="53"/>
  <c r="AC23" i="139"/>
  <c r="E29" i="142"/>
  <c r="J29" i="142"/>
  <c r="E28" i="146"/>
  <c r="J28" i="146"/>
  <c r="D16" i="138"/>
  <c r="E16" i="138" s="1"/>
  <c r="S15" i="104"/>
  <c r="G14" i="146"/>
  <c r="L15" i="96"/>
  <c r="D14" i="136"/>
  <c r="E14" i="136" s="1"/>
  <c r="G23" i="146"/>
  <c r="L19" i="94"/>
  <c r="D28" i="155"/>
  <c r="D26" i="94"/>
  <c r="J18" i="146"/>
  <c r="E18" i="146"/>
  <c r="Q15" i="92"/>
  <c r="AC13" i="134"/>
  <c r="G19" i="146"/>
  <c r="G13" i="146"/>
  <c r="F24" i="96"/>
  <c r="V24" i="48"/>
  <c r="Y24" i="48" s="1"/>
  <c r="H13" i="94"/>
  <c r="D31" i="36"/>
  <c r="V14" i="103"/>
  <c r="W14" i="103" s="1"/>
  <c r="D20" i="50"/>
  <c r="C26" i="110"/>
  <c r="D14" i="134"/>
  <c r="S13" i="103"/>
  <c r="S24" i="104"/>
  <c r="D25" i="138"/>
  <c r="E25" i="138" s="1"/>
  <c r="C10" i="112"/>
  <c r="C20" i="110"/>
  <c r="P20" i="110" s="1"/>
  <c r="J24" i="94"/>
  <c r="S20" i="103"/>
  <c r="D21" i="134"/>
  <c r="I13" i="92"/>
  <c r="I13" i="152"/>
  <c r="Q19" i="152"/>
  <c r="Q19" i="92"/>
  <c r="Y27" i="103"/>
  <c r="Z27" i="103" s="1"/>
  <c r="K18" i="102"/>
  <c r="L18" i="102"/>
  <c r="C21" i="111"/>
  <c r="D17" i="107"/>
  <c r="C13" i="3"/>
  <c r="D23" i="137"/>
  <c r="AC24" i="134"/>
  <c r="C16" i="112"/>
  <c r="P16" i="112" s="1"/>
  <c r="C18" i="109"/>
  <c r="Q29" i="54"/>
  <c r="D12" i="56"/>
  <c r="K14" i="102"/>
  <c r="L14" i="102"/>
  <c r="L23" i="96"/>
  <c r="G21" i="146"/>
  <c r="L20" i="95"/>
  <c r="C13" i="109"/>
  <c r="P13" i="109" s="1"/>
  <c r="F23" i="97"/>
  <c r="V23" i="49"/>
  <c r="Y23" i="49" s="1"/>
  <c r="J25" i="97"/>
  <c r="D23" i="54"/>
  <c r="C15" i="111"/>
  <c r="G21" i="134"/>
  <c r="S18" i="152"/>
  <c r="S18" i="92"/>
  <c r="E15" i="144"/>
  <c r="J15" i="144"/>
  <c r="G26" i="146"/>
  <c r="N30" i="34"/>
  <c r="C26" i="111"/>
  <c r="G18" i="98"/>
  <c r="T17" i="53"/>
  <c r="C19" i="110"/>
  <c r="P19" i="110" s="1"/>
  <c r="L26" i="43"/>
  <c r="K26" i="43"/>
  <c r="K14" i="43"/>
  <c r="L14" i="43"/>
  <c r="G22" i="142"/>
  <c r="J13" i="146"/>
  <c r="E13" i="146"/>
  <c r="E21" i="146"/>
  <c r="J21" i="146"/>
  <c r="J24" i="146"/>
  <c r="E24" i="146"/>
  <c r="AC14" i="146"/>
  <c r="D25" i="51"/>
  <c r="D29" i="107"/>
  <c r="C25" i="3"/>
  <c r="C10" i="109"/>
  <c r="C26" i="109"/>
  <c r="C19" i="112"/>
  <c r="D13" i="52"/>
  <c r="J26" i="146"/>
  <c r="E26" i="146"/>
  <c r="J23" i="96"/>
  <c r="H11" i="95"/>
  <c r="D27" i="45"/>
  <c r="C25" i="110"/>
  <c r="D20" i="96"/>
  <c r="J20" i="94"/>
  <c r="C21" i="110"/>
  <c r="P21" i="110" s="1"/>
  <c r="H21" i="97"/>
  <c r="D23" i="53"/>
  <c r="J17" i="141"/>
  <c r="J17" i="108"/>
  <c r="C20" i="112"/>
  <c r="P20" i="112" s="1"/>
  <c r="K13" i="102"/>
  <c r="L13" i="102"/>
  <c r="L24" i="96"/>
  <c r="L13" i="108"/>
  <c r="L29" i="56"/>
  <c r="L29" i="52"/>
  <c r="D24" i="137"/>
  <c r="V23" i="34"/>
  <c r="Y23" i="34" s="1"/>
  <c r="F23" i="94"/>
  <c r="K21" i="102"/>
  <c r="L21" i="102"/>
  <c r="C21" i="112"/>
  <c r="S31" i="137"/>
  <c r="C20" i="109"/>
  <c r="J26" i="96"/>
  <c r="Z31" i="146"/>
  <c r="C26" i="112"/>
  <c r="P26" i="112" s="1"/>
  <c r="AC15" i="146"/>
  <c r="G24" i="146"/>
  <c r="AC25" i="146"/>
  <c r="G16" i="146"/>
  <c r="H25" i="96"/>
  <c r="H19" i="97"/>
  <c r="D26" i="56"/>
  <c r="D17" i="57"/>
  <c r="C17" i="112"/>
  <c r="D12" i="134"/>
  <c r="S11" i="103"/>
  <c r="J31" i="134"/>
  <c r="D14" i="52"/>
  <c r="C24" i="110"/>
  <c r="AC25" i="137"/>
  <c r="E29" i="144"/>
  <c r="J29" i="144"/>
  <c r="J22" i="146"/>
  <c r="E22" i="146"/>
  <c r="C24" i="109"/>
  <c r="P24" i="109" s="1"/>
  <c r="J25" i="142"/>
  <c r="E25" i="142"/>
  <c r="H26" i="95"/>
  <c r="S31" i="134"/>
  <c r="G20" i="92"/>
  <c r="V27" i="104"/>
  <c r="W27" i="104" s="1"/>
  <c r="AC25" i="134"/>
  <c r="G15" i="146"/>
  <c r="S31" i="142"/>
  <c r="C19" i="111"/>
  <c r="C13" i="112"/>
  <c r="AC15" i="134"/>
  <c r="I14" i="152"/>
  <c r="I14" i="92"/>
  <c r="AC17" i="79"/>
  <c r="AA17" i="79" s="1"/>
  <c r="E17" i="98"/>
  <c r="V11" i="49"/>
  <c r="Y11" i="49" s="1"/>
  <c r="F11" i="97"/>
  <c r="K16" i="43"/>
  <c r="L16" i="43"/>
  <c r="F27" i="97"/>
  <c r="V27" i="49"/>
  <c r="Y27" i="49" s="1"/>
  <c r="AC18" i="134"/>
  <c r="D18" i="51"/>
  <c r="D18" i="56"/>
  <c r="C25" i="112"/>
  <c r="D27" i="55"/>
  <c r="L17" i="96"/>
  <c r="F21" i="95"/>
  <c r="V21" i="47"/>
  <c r="Y21" i="47" s="1"/>
  <c r="L19" i="95"/>
  <c r="V19" i="103"/>
  <c r="W19" i="103" s="1"/>
  <c r="J16" i="146"/>
  <c r="E16" i="146"/>
  <c r="L26" i="102"/>
  <c r="K26" i="102"/>
  <c r="C23" i="110"/>
  <c r="P23" i="110" s="1"/>
  <c r="D24" i="136"/>
  <c r="E24" i="136" s="1"/>
  <c r="H23" i="94"/>
  <c r="L11" i="94"/>
  <c r="V26" i="34"/>
  <c r="Y26" i="34" s="1"/>
  <c r="F26" i="94"/>
  <c r="D14" i="45"/>
  <c r="L23" i="97"/>
  <c r="D13" i="50"/>
  <c r="D16" i="53"/>
  <c r="U31" i="143"/>
  <c r="F22" i="95"/>
  <c r="V22" i="47"/>
  <c r="Y22" i="47" s="1"/>
  <c r="G29" i="137"/>
  <c r="H21" i="94"/>
  <c r="AC17" i="134"/>
  <c r="AC26" i="146"/>
  <c r="AC13" i="145"/>
  <c r="H15" i="94"/>
  <c r="C15" i="112"/>
  <c r="D26" i="55"/>
  <c r="J12" i="96"/>
  <c r="N21" i="140"/>
  <c r="Y20" i="105"/>
  <c r="Z20" i="105" s="1"/>
  <c r="D24" i="139"/>
  <c r="J27" i="146"/>
  <c r="E27" i="146"/>
  <c r="C24" i="111"/>
  <c r="P24" i="111" s="1"/>
  <c r="V20" i="104"/>
  <c r="W20" i="104" s="1"/>
  <c r="L29" i="57"/>
  <c r="D13" i="53"/>
  <c r="N29" i="138"/>
  <c r="Y28" i="104"/>
  <c r="Z28" i="104" s="1"/>
  <c r="H16" i="96"/>
  <c r="C11" i="110"/>
  <c r="G17" i="139"/>
  <c r="AC27" i="146"/>
  <c r="G20" i="146"/>
  <c r="J21" i="97"/>
  <c r="L14" i="97"/>
  <c r="D27" i="138"/>
  <c r="E27" i="138" s="1"/>
  <c r="S26" i="104"/>
  <c r="H30" i="49"/>
  <c r="G28" i="142"/>
  <c r="Y21" i="104"/>
  <c r="Z21" i="104" s="1"/>
  <c r="N22" i="138"/>
  <c r="D15" i="51"/>
  <c r="G28" i="146"/>
  <c r="U31" i="146"/>
  <c r="U31" i="144"/>
  <c r="C21" i="109"/>
  <c r="G24" i="147"/>
  <c r="C17" i="111"/>
  <c r="J15" i="96"/>
  <c r="F20" i="94"/>
  <c r="V20" i="34"/>
  <c r="J31" i="138"/>
  <c r="K31" i="138" s="1"/>
  <c r="V11" i="104"/>
  <c r="C12" i="109"/>
  <c r="P12" i="109" s="1"/>
  <c r="S31" i="146"/>
  <c r="AC29" i="146"/>
  <c r="J19" i="146"/>
  <c r="E19" i="146"/>
  <c r="AC28" i="134"/>
  <c r="D22" i="54"/>
  <c r="C14" i="110"/>
  <c r="P14" i="110" s="1"/>
  <c r="F19" i="95"/>
  <c r="V19" i="47"/>
  <c r="Y19" i="47" s="1"/>
  <c r="G25" i="146"/>
  <c r="G29" i="51"/>
  <c r="D11" i="51"/>
  <c r="J11" i="94"/>
  <c r="K27" i="43"/>
  <c r="L27" i="43"/>
  <c r="J12" i="97"/>
  <c r="Y16" i="104"/>
  <c r="Z16" i="104" s="1"/>
  <c r="N17" i="138"/>
  <c r="D19" i="107"/>
  <c r="C15" i="3"/>
  <c r="J12" i="141"/>
  <c r="J12" i="108"/>
  <c r="F11" i="96"/>
  <c r="V11" i="48"/>
  <c r="Y11" i="48" s="1"/>
  <c r="C22" i="110"/>
  <c r="C26" i="84"/>
  <c r="I26" i="84" s="1"/>
  <c r="D15" i="54"/>
  <c r="D26" i="54"/>
  <c r="H10" i="94"/>
  <c r="P30" i="34"/>
  <c r="Z31" i="142"/>
  <c r="V22" i="34"/>
  <c r="F22" i="94"/>
  <c r="J27" i="94"/>
  <c r="S19" i="152"/>
  <c r="S19" i="92"/>
  <c r="H22" i="95"/>
  <c r="D21" i="97"/>
  <c r="L14" i="96"/>
  <c r="L14" i="94"/>
  <c r="AC16" i="146"/>
  <c r="L25" i="96"/>
  <c r="V15" i="48"/>
  <c r="Y15" i="48" s="1"/>
  <c r="F15" i="96"/>
  <c r="J21" i="95"/>
  <c r="I20" i="92"/>
  <c r="J24" i="144"/>
  <c r="E24" i="144"/>
  <c r="H25" i="95"/>
  <c r="G29" i="134"/>
  <c r="J17" i="96"/>
  <c r="Y25" i="103"/>
  <c r="Z25" i="103" s="1"/>
  <c r="L17" i="94"/>
  <c r="J12" i="146"/>
  <c r="L31" i="146"/>
  <c r="E12" i="146"/>
  <c r="E25" i="146"/>
  <c r="J25" i="146"/>
  <c r="E20" i="146"/>
  <c r="J20" i="146"/>
  <c r="L12" i="108"/>
  <c r="I29" i="54"/>
  <c r="C23" i="112"/>
  <c r="P23" i="112" s="1"/>
  <c r="D13" i="57"/>
  <c r="F21" i="97"/>
  <c r="V21" i="49"/>
  <c r="Y21" i="49" s="1"/>
  <c r="F12" i="95"/>
  <c r="V12" i="47"/>
  <c r="Y12" i="47" s="1"/>
  <c r="J14" i="97"/>
  <c r="J24" i="142"/>
  <c r="E24" i="142"/>
  <c r="L27" i="96"/>
  <c r="E17" i="146"/>
  <c r="J17" i="146"/>
  <c r="C16" i="111"/>
  <c r="C10" i="110"/>
  <c r="H12" i="97"/>
  <c r="J13" i="96"/>
  <c r="V15" i="103"/>
  <c r="W15" i="103" s="1"/>
  <c r="N28" i="138"/>
  <c r="Y27" i="104"/>
  <c r="Z27" i="104" s="1"/>
  <c r="L22" i="97"/>
  <c r="E15" i="146"/>
  <c r="J15" i="146"/>
  <c r="D14" i="55"/>
  <c r="H14" i="96"/>
  <c r="AC23" i="134"/>
  <c r="E27" i="137"/>
  <c r="J14" i="142"/>
  <c r="E14" i="142"/>
  <c r="J23" i="94"/>
  <c r="D25" i="53"/>
  <c r="N31" i="146"/>
  <c r="G12" i="146"/>
  <c r="L13" i="43"/>
  <c r="K13" i="43"/>
  <c r="L22" i="94"/>
  <c r="G14" i="134"/>
  <c r="H14" i="134" s="1"/>
  <c r="J14" i="108"/>
  <c r="J14" i="141"/>
  <c r="D24" i="51"/>
  <c r="E27" i="143"/>
  <c r="J27" i="143"/>
  <c r="H21" i="96"/>
  <c r="D16" i="50"/>
  <c r="AC27" i="137"/>
  <c r="C11" i="111"/>
  <c r="AC25" i="147"/>
  <c r="J20" i="97"/>
  <c r="AC13" i="142"/>
  <c r="J18" i="96"/>
  <c r="L11" i="97"/>
  <c r="D16" i="97"/>
  <c r="E23" i="146"/>
  <c r="J23" i="146"/>
  <c r="D12" i="139"/>
  <c r="J31" i="139"/>
  <c r="C15" i="109"/>
  <c r="V28" i="104"/>
  <c r="W28" i="104" s="1"/>
  <c r="C18" i="112"/>
  <c r="J22" i="95"/>
  <c r="K12" i="98"/>
  <c r="N15" i="79"/>
  <c r="D22" i="57"/>
  <c r="J23" i="142"/>
  <c r="E23" i="142"/>
  <c r="S31" i="139"/>
  <c r="C16" i="109"/>
  <c r="P16" i="109" s="1"/>
  <c r="Y18" i="104"/>
  <c r="Z18" i="104" s="1"/>
  <c r="N19" i="138"/>
  <c r="D25" i="137"/>
  <c r="D19" i="57"/>
  <c r="C11" i="109"/>
  <c r="H25" i="97"/>
  <c r="H26" i="94"/>
  <c r="G13" i="152"/>
  <c r="G13" i="92"/>
  <c r="E29" i="134"/>
  <c r="G14" i="143"/>
  <c r="J16" i="97"/>
  <c r="L23" i="43"/>
  <c r="K23" i="43"/>
  <c r="AC21" i="137"/>
  <c r="D15" i="136"/>
  <c r="E15" i="136" s="1"/>
  <c r="U26" i="34"/>
  <c r="L26" i="94"/>
  <c r="E17" i="134"/>
  <c r="L13" i="96"/>
  <c r="D23" i="51"/>
  <c r="G27" i="145"/>
  <c r="AC19" i="137"/>
  <c r="H30" i="47"/>
  <c r="V17" i="104"/>
  <c r="W17" i="104" s="1"/>
  <c r="Z31" i="144"/>
  <c r="D11" i="94"/>
  <c r="D13" i="155"/>
  <c r="G12" i="147"/>
  <c r="N31" i="147"/>
  <c r="F17" i="108"/>
  <c r="T17" i="10"/>
  <c r="F17" i="141"/>
  <c r="G24" i="143"/>
  <c r="L15" i="94"/>
  <c r="T24" i="51"/>
  <c r="L27" i="95"/>
  <c r="V16" i="49"/>
  <c r="Y16" i="49" s="1"/>
  <c r="F16" i="97"/>
  <c r="N26" i="136"/>
  <c r="S23" i="103"/>
  <c r="D24" i="134"/>
  <c r="S16" i="104"/>
  <c r="D17" i="138"/>
  <c r="E17" i="138" s="1"/>
  <c r="F24" i="95"/>
  <c r="V24" i="47"/>
  <c r="Y24" i="47" s="1"/>
  <c r="D19" i="54"/>
  <c r="L16" i="102"/>
  <c r="K16" i="102"/>
  <c r="F16" i="95"/>
  <c r="V16" i="47"/>
  <c r="Y16" i="47" s="1"/>
  <c r="G28" i="139"/>
  <c r="F14" i="94"/>
  <c r="V14" i="34"/>
  <c r="N24" i="136"/>
  <c r="N29" i="56"/>
  <c r="O29" i="56" s="1"/>
  <c r="D29" i="45"/>
  <c r="G15" i="142"/>
  <c r="K25" i="43"/>
  <c r="L25" i="43"/>
  <c r="G28" i="148"/>
  <c r="F11" i="94"/>
  <c r="V11" i="34"/>
  <c r="Y11" i="34" s="1"/>
  <c r="N30" i="45"/>
  <c r="D24" i="57"/>
  <c r="D19" i="51"/>
  <c r="L17" i="97"/>
  <c r="C14" i="109"/>
  <c r="P14" i="109" s="1"/>
  <c r="N25" i="136"/>
  <c r="C16" i="110"/>
  <c r="P16" i="110" s="1"/>
  <c r="D22" i="50"/>
  <c r="H12" i="108"/>
  <c r="H12" i="141"/>
  <c r="G20" i="134"/>
  <c r="J25" i="94"/>
  <c r="AC22" i="137"/>
  <c r="L19" i="96"/>
  <c r="J12" i="94"/>
  <c r="D28" i="54"/>
  <c r="Z31" i="148"/>
  <c r="I19" i="152"/>
  <c r="I19" i="92"/>
  <c r="V24" i="49"/>
  <c r="Y24" i="49" s="1"/>
  <c r="F24" i="97"/>
  <c r="G29" i="144"/>
  <c r="G14" i="145"/>
  <c r="N13" i="136"/>
  <c r="G15" i="145"/>
  <c r="J16" i="145"/>
  <c r="E16" i="145"/>
  <c r="V12" i="103"/>
  <c r="W12" i="103" s="1"/>
  <c r="D21" i="51"/>
  <c r="O13" i="92"/>
  <c r="O13" i="152"/>
  <c r="E18" i="145"/>
  <c r="J18" i="145"/>
  <c r="G23" i="137"/>
  <c r="H23" i="137" s="1"/>
  <c r="AC12" i="134"/>
  <c r="AB31" i="134"/>
  <c r="O18" i="92"/>
  <c r="O18" i="152"/>
  <c r="D18" i="52"/>
  <c r="J11" i="97"/>
  <c r="H20" i="96"/>
  <c r="G20" i="137"/>
  <c r="D20" i="56"/>
  <c r="V17" i="49"/>
  <c r="Y17" i="49" s="1"/>
  <c r="F17" i="97"/>
  <c r="S31" i="144"/>
  <c r="V14" i="48"/>
  <c r="Y14" i="48" s="1"/>
  <c r="F14" i="96"/>
  <c r="H16" i="97"/>
  <c r="L10" i="95"/>
  <c r="T30" i="47"/>
  <c r="H17" i="96"/>
  <c r="H20" i="108"/>
  <c r="H20" i="141"/>
  <c r="Q29" i="55"/>
  <c r="G16" i="148"/>
  <c r="I29" i="50"/>
  <c r="J29" i="50" s="1"/>
  <c r="T19" i="79"/>
  <c r="O16" i="98"/>
  <c r="E26" i="139"/>
  <c r="M15" i="92"/>
  <c r="U31" i="147"/>
  <c r="H13" i="97"/>
  <c r="S28" i="103"/>
  <c r="D29" i="134"/>
  <c r="O15" i="92"/>
  <c r="D15" i="140"/>
  <c r="S14" i="105"/>
  <c r="D21" i="45"/>
  <c r="J31" i="140"/>
  <c r="K31" i="140" s="1"/>
  <c r="V11" i="105"/>
  <c r="J13" i="94"/>
  <c r="D17" i="50"/>
  <c r="H17" i="108"/>
  <c r="H17" i="141"/>
  <c r="D17" i="45"/>
  <c r="L20" i="102"/>
  <c r="K20" i="102"/>
  <c r="N31" i="137"/>
  <c r="G12" i="137"/>
  <c r="AB31" i="145"/>
  <c r="J25" i="108"/>
  <c r="J25" i="141"/>
  <c r="D28" i="51"/>
  <c r="F37" i="77"/>
  <c r="J13" i="97"/>
  <c r="AC29" i="145"/>
  <c r="T20" i="54"/>
  <c r="J17" i="94"/>
  <c r="E19" i="143"/>
  <c r="J19" i="143"/>
  <c r="J15" i="94"/>
  <c r="D15" i="52"/>
  <c r="AC17" i="139"/>
  <c r="G17" i="98"/>
  <c r="D19" i="45"/>
  <c r="N22" i="136"/>
  <c r="C14" i="84"/>
  <c r="F19" i="97"/>
  <c r="V19" i="49"/>
  <c r="Y19" i="49" s="1"/>
  <c r="P30" i="47"/>
  <c r="H10" i="95"/>
  <c r="D22" i="51"/>
  <c r="H27" i="94"/>
  <c r="E12" i="147"/>
  <c r="J12" i="147"/>
  <c r="L31" i="147"/>
  <c r="G13" i="145"/>
  <c r="H18" i="107"/>
  <c r="V27" i="105"/>
  <c r="W27" i="105" s="1"/>
  <c r="J18" i="142"/>
  <c r="E18" i="142"/>
  <c r="D13" i="136"/>
  <c r="E13" i="136" s="1"/>
  <c r="L24" i="94"/>
  <c r="I17" i="98"/>
  <c r="P30" i="45"/>
  <c r="D19" i="50"/>
  <c r="H27" i="141"/>
  <c r="H27" i="108"/>
  <c r="W16" i="68"/>
  <c r="Q12" i="152"/>
  <c r="Q12" i="92"/>
  <c r="Y16" i="103"/>
  <c r="Z16" i="103" s="1"/>
  <c r="G26" i="148"/>
  <c r="K15" i="43"/>
  <c r="L15" i="43"/>
  <c r="H23" i="97"/>
  <c r="D30" i="107"/>
  <c r="C26" i="3"/>
  <c r="K17" i="152"/>
  <c r="K17" i="92"/>
  <c r="N21" i="68"/>
  <c r="T25" i="57"/>
  <c r="N29" i="54"/>
  <c r="T28" i="52"/>
  <c r="G26" i="145"/>
  <c r="G21" i="148"/>
  <c r="J17" i="97"/>
  <c r="D28" i="56"/>
  <c r="G23" i="142"/>
  <c r="E14" i="147"/>
  <c r="J14" i="147"/>
  <c r="AB31" i="142"/>
  <c r="AC12" i="142"/>
  <c r="F15" i="94"/>
  <c r="V15" i="34"/>
  <c r="Y15" i="34" s="1"/>
  <c r="N14" i="136"/>
  <c r="E25" i="144"/>
  <c r="J25" i="144"/>
  <c r="G17" i="145"/>
  <c r="E14" i="137"/>
  <c r="J11" i="141"/>
  <c r="J11" i="108"/>
  <c r="F21" i="96"/>
  <c r="V21" i="48"/>
  <c r="Y21" i="48" s="1"/>
  <c r="C24" i="3"/>
  <c r="D28" i="107"/>
  <c r="D23" i="139"/>
  <c r="H13" i="141"/>
  <c r="H13" i="108"/>
  <c r="H26" i="97"/>
  <c r="D27" i="54"/>
  <c r="D21" i="57"/>
  <c r="G22" i="143"/>
  <c r="D18" i="54"/>
  <c r="D26" i="52"/>
  <c r="G17" i="143"/>
  <c r="D17" i="136"/>
  <c r="E17" i="136" s="1"/>
  <c r="L18" i="97"/>
  <c r="N30" i="48"/>
  <c r="D27" i="52"/>
  <c r="J19" i="145"/>
  <c r="E19" i="145"/>
  <c r="L29" i="51"/>
  <c r="G22" i="145"/>
  <c r="AC14" i="134"/>
  <c r="D13" i="55"/>
  <c r="F20" i="97"/>
  <c r="V20" i="49"/>
  <c r="Y20" i="49" s="1"/>
  <c r="W15" i="125"/>
  <c r="F25" i="141"/>
  <c r="F25" i="108"/>
  <c r="T25" i="10"/>
  <c r="V16" i="105"/>
  <c r="W16" i="105" s="1"/>
  <c r="J10" i="108"/>
  <c r="Q29" i="10"/>
  <c r="J10" i="141"/>
  <c r="Q15" i="125"/>
  <c r="K18" i="43"/>
  <c r="L18" i="43"/>
  <c r="D13" i="45"/>
  <c r="H30" i="45"/>
  <c r="D11" i="54"/>
  <c r="G29" i="54"/>
  <c r="G19" i="145"/>
  <c r="T24" i="54"/>
  <c r="J18" i="141"/>
  <c r="J18" i="108"/>
  <c r="N30" i="49"/>
  <c r="D20" i="51"/>
  <c r="J24" i="97"/>
  <c r="V27" i="34"/>
  <c r="F27" i="94"/>
  <c r="F21" i="94"/>
  <c r="V21" i="34"/>
  <c r="Y21" i="34" s="1"/>
  <c r="Y22" i="103"/>
  <c r="Z22" i="103" s="1"/>
  <c r="H20" i="97"/>
  <c r="L10" i="96"/>
  <c r="T30" i="48"/>
  <c r="Q29" i="57"/>
  <c r="H25" i="108"/>
  <c r="H25" i="141"/>
  <c r="S15" i="103"/>
  <c r="D16" i="134"/>
  <c r="V20" i="105"/>
  <c r="W20" i="105" s="1"/>
  <c r="Y25" i="104"/>
  <c r="Z25" i="104" s="1"/>
  <c r="N26" i="138"/>
  <c r="L30" i="45"/>
  <c r="D12" i="45"/>
  <c r="D17" i="51"/>
  <c r="J29" i="102"/>
  <c r="K10" i="102"/>
  <c r="L10" i="102"/>
  <c r="K23" i="102"/>
  <c r="L23" i="102"/>
  <c r="D24" i="45"/>
  <c r="N16" i="136"/>
  <c r="L21" i="97"/>
  <c r="G12" i="134"/>
  <c r="H12" i="134" s="1"/>
  <c r="N31" i="134"/>
  <c r="C22" i="3"/>
  <c r="D26" i="107"/>
  <c r="R30" i="49"/>
  <c r="J10" i="97"/>
  <c r="G13" i="143"/>
  <c r="G18" i="144"/>
  <c r="N29" i="136"/>
  <c r="J30" i="48"/>
  <c r="F22" i="97"/>
  <c r="V22" i="49"/>
  <c r="Y22" i="49" s="1"/>
  <c r="J30" i="49"/>
  <c r="D12" i="55"/>
  <c r="G25" i="137"/>
  <c r="H25" i="137" s="1"/>
  <c r="J14" i="94"/>
  <c r="D20" i="54"/>
  <c r="L14" i="95"/>
  <c r="E16" i="137"/>
  <c r="J22" i="97"/>
  <c r="G20" i="147"/>
  <c r="N24" i="138"/>
  <c r="Y23" i="104"/>
  <c r="Z23" i="104" s="1"/>
  <c r="D22" i="140"/>
  <c r="S21" i="105"/>
  <c r="F19" i="141"/>
  <c r="F19" i="108"/>
  <c r="T19" i="10"/>
  <c r="V21" i="103"/>
  <c r="W21" i="103" s="1"/>
  <c r="D19" i="136"/>
  <c r="E19" i="136" s="1"/>
  <c r="R30" i="48"/>
  <c r="J10" i="96"/>
  <c r="D18" i="137"/>
  <c r="D11" i="57"/>
  <c r="G29" i="57"/>
  <c r="AB31" i="146"/>
  <c r="AC12" i="146"/>
  <c r="V19" i="48"/>
  <c r="Y19" i="48" s="1"/>
  <c r="F19" i="96"/>
  <c r="C13" i="111"/>
  <c r="P13" i="111" s="1"/>
  <c r="V14" i="47"/>
  <c r="Y14" i="47" s="1"/>
  <c r="F14" i="95"/>
  <c r="S20" i="104"/>
  <c r="D21" i="138"/>
  <c r="E21" i="138" s="1"/>
  <c r="E26" i="134"/>
  <c r="L25" i="94"/>
  <c r="D19" i="53"/>
  <c r="J21" i="108"/>
  <c r="J21" i="141"/>
  <c r="E29" i="146"/>
  <c r="J29" i="146"/>
  <c r="E21" i="137"/>
  <c r="D17" i="140"/>
  <c r="S16" i="105"/>
  <c r="D26" i="57"/>
  <c r="Z31" i="137"/>
  <c r="E18" i="144"/>
  <c r="J18" i="144"/>
  <c r="D17" i="56"/>
  <c r="J15" i="147"/>
  <c r="E15" i="147"/>
  <c r="D19" i="55"/>
  <c r="D24" i="52"/>
  <c r="G28" i="143"/>
  <c r="W21" i="68"/>
  <c r="Q17" i="92"/>
  <c r="Q17" i="152"/>
  <c r="D28" i="134"/>
  <c r="S27" i="103"/>
  <c r="D24" i="56"/>
  <c r="G20" i="145"/>
  <c r="E26" i="142"/>
  <c r="J26" i="142"/>
  <c r="H31" i="84"/>
  <c r="H14" i="107"/>
  <c r="L16" i="97"/>
  <c r="E14" i="145"/>
  <c r="J14" i="145"/>
  <c r="G29" i="147"/>
  <c r="E13" i="148"/>
  <c r="J13" i="148"/>
  <c r="H25" i="94"/>
  <c r="H11" i="94"/>
  <c r="J26" i="144"/>
  <c r="E26" i="144"/>
  <c r="D21" i="107"/>
  <c r="C17" i="3"/>
  <c r="D23" i="55"/>
  <c r="D21" i="96"/>
  <c r="D20" i="134"/>
  <c r="S19" i="103"/>
  <c r="E14" i="144"/>
  <c r="J14" i="144"/>
  <c r="J15" i="97"/>
  <c r="D17" i="54"/>
  <c r="Q18" i="152"/>
  <c r="Q18" i="92"/>
  <c r="D16" i="57"/>
  <c r="D21" i="53"/>
  <c r="V15" i="104"/>
  <c r="W15" i="104" s="1"/>
  <c r="AC29" i="134"/>
  <c r="K12" i="102"/>
  <c r="L12" i="102"/>
  <c r="J31" i="43"/>
  <c r="L11" i="43"/>
  <c r="K11" i="43"/>
  <c r="G22" i="134"/>
  <c r="E26" i="147"/>
  <c r="J26" i="147"/>
  <c r="T21" i="55"/>
  <c r="AC27" i="134"/>
  <c r="T27" i="50"/>
  <c r="AC21" i="142"/>
  <c r="G20" i="139"/>
  <c r="J16" i="96"/>
  <c r="AC16" i="144"/>
  <c r="E12" i="137"/>
  <c r="L31" i="137"/>
  <c r="L31" i="139"/>
  <c r="E12" i="139"/>
  <c r="F12" i="139" s="1"/>
  <c r="E20" i="147"/>
  <c r="J20" i="147"/>
  <c r="D14" i="51"/>
  <c r="L23" i="94"/>
  <c r="I18" i="98"/>
  <c r="D22" i="53"/>
  <c r="E13" i="98"/>
  <c r="AC13" i="79"/>
  <c r="D22" i="136"/>
  <c r="E22" i="136" s="1"/>
  <c r="H14" i="95"/>
  <c r="D31" i="43"/>
  <c r="D22" i="52"/>
  <c r="D25" i="57"/>
  <c r="L13" i="95"/>
  <c r="G26" i="142"/>
  <c r="E27" i="134"/>
  <c r="D27" i="50"/>
  <c r="T14" i="56"/>
  <c r="G22" i="144"/>
  <c r="D12" i="52"/>
  <c r="N31" i="144"/>
  <c r="G12" i="144"/>
  <c r="D20" i="52"/>
  <c r="D22" i="56"/>
  <c r="G24" i="148"/>
  <c r="M18" i="152"/>
  <c r="M18" i="92"/>
  <c r="J27" i="95"/>
  <c r="F25" i="96"/>
  <c r="V25" i="48"/>
  <c r="Y25" i="48" s="1"/>
  <c r="G21" i="142"/>
  <c r="D15" i="139"/>
  <c r="AC23" i="145"/>
  <c r="T17" i="56"/>
  <c r="D22" i="137"/>
  <c r="AC17" i="146"/>
  <c r="C15" i="110"/>
  <c r="C18" i="111"/>
  <c r="C11" i="112"/>
  <c r="P11" i="112" s="1"/>
  <c r="T15" i="10"/>
  <c r="F15" i="141"/>
  <c r="F15" i="108"/>
  <c r="C20" i="111"/>
  <c r="C13" i="110"/>
  <c r="L11" i="95"/>
  <c r="J30" i="34"/>
  <c r="J23" i="97"/>
  <c r="J17" i="95"/>
  <c r="C18" i="110"/>
  <c r="P18" i="110" s="1"/>
  <c r="D19" i="52"/>
  <c r="D24" i="54"/>
  <c r="C10" i="111"/>
  <c r="V13" i="104"/>
  <c r="W13" i="104" s="1"/>
  <c r="L20" i="97"/>
  <c r="G15" i="143"/>
  <c r="G22" i="139"/>
  <c r="H18" i="95"/>
  <c r="L25" i="95"/>
  <c r="D26" i="136"/>
  <c r="E26" i="136" s="1"/>
  <c r="H27" i="97"/>
  <c r="D26" i="51"/>
  <c r="D28" i="137"/>
  <c r="H23" i="95"/>
  <c r="E13" i="139"/>
  <c r="D13" i="56"/>
  <c r="AC15" i="137"/>
  <c r="G19" i="144"/>
  <c r="D20" i="45"/>
  <c r="H11" i="96"/>
  <c r="F10" i="97"/>
  <c r="F30" i="49"/>
  <c r="V10" i="49"/>
  <c r="L27" i="94"/>
  <c r="U27" i="34"/>
  <c r="J11" i="96"/>
  <c r="H13" i="96"/>
  <c r="V22" i="48"/>
  <c r="Y22" i="48" s="1"/>
  <c r="F22" i="96"/>
  <c r="D17" i="137"/>
  <c r="Z31" i="145"/>
  <c r="D27" i="53"/>
  <c r="K20" i="43"/>
  <c r="L20" i="43"/>
  <c r="L26" i="96"/>
  <c r="L22" i="96"/>
  <c r="M14" i="152"/>
  <c r="M14" i="92"/>
  <c r="H15" i="95"/>
  <c r="G23" i="134"/>
  <c r="V12" i="34"/>
  <c r="F12" i="94"/>
  <c r="Q31" i="137"/>
  <c r="Q18" i="98"/>
  <c r="J26" i="94"/>
  <c r="G12" i="143"/>
  <c r="N31" i="143"/>
  <c r="L17" i="43"/>
  <c r="K17" i="43"/>
  <c r="J23" i="141"/>
  <c r="J23" i="108"/>
  <c r="E37" i="77"/>
  <c r="S14" i="98"/>
  <c r="K18" i="152"/>
  <c r="K18" i="92"/>
  <c r="V12" i="104"/>
  <c r="W12" i="104" s="1"/>
  <c r="E28" i="139"/>
  <c r="J16" i="147"/>
  <c r="E16" i="147"/>
  <c r="J22" i="143"/>
  <c r="E22" i="143"/>
  <c r="H19" i="96"/>
  <c r="H10" i="108"/>
  <c r="H10" i="141"/>
  <c r="N29" i="10"/>
  <c r="AC13" i="144"/>
  <c r="E23" i="148"/>
  <c r="J23" i="148"/>
  <c r="Q29" i="56"/>
  <c r="L16" i="96"/>
  <c r="AC22" i="134"/>
  <c r="D14" i="53"/>
  <c r="D23" i="50"/>
  <c r="S16" i="103"/>
  <c r="D17" i="134"/>
  <c r="E26" i="143"/>
  <c r="J26" i="143"/>
  <c r="C22" i="111"/>
  <c r="P22" i="111" s="1"/>
  <c r="D15" i="56"/>
  <c r="D21" i="50"/>
  <c r="C19" i="109"/>
  <c r="J17" i="143"/>
  <c r="E17" i="143"/>
  <c r="S26" i="103"/>
  <c r="D27" i="134"/>
  <c r="E22" i="134"/>
  <c r="D25" i="55"/>
  <c r="G29" i="148"/>
  <c r="J19" i="95"/>
  <c r="G23" i="144"/>
  <c r="T15" i="125"/>
  <c r="L19" i="125" s="1"/>
  <c r="D25" i="50"/>
  <c r="F22" i="108"/>
  <c r="F22" i="141"/>
  <c r="T22" i="10"/>
  <c r="E25" i="143"/>
  <c r="J25" i="143"/>
  <c r="G29" i="56"/>
  <c r="D11" i="56"/>
  <c r="AC21" i="134"/>
  <c r="T27" i="57"/>
  <c r="D15" i="50"/>
  <c r="L19" i="102"/>
  <c r="K19" i="102"/>
  <c r="J16" i="94"/>
  <c r="J26" i="95"/>
  <c r="Z16" i="68"/>
  <c r="S12" i="92"/>
  <c r="S12" i="152"/>
  <c r="H22" i="96"/>
  <c r="L23" i="108"/>
  <c r="Z19" i="79"/>
  <c r="S16" i="98"/>
  <c r="N16" i="140"/>
  <c r="Y15" i="105"/>
  <c r="Z15" i="105" s="1"/>
  <c r="J24" i="96"/>
  <c r="M20" i="92"/>
  <c r="AC25" i="144"/>
  <c r="AC24" i="145"/>
  <c r="K21" i="68"/>
  <c r="I17" i="92"/>
  <c r="I17" i="152"/>
  <c r="L25" i="97"/>
  <c r="H24" i="95"/>
  <c r="L20" i="96"/>
  <c r="M17" i="98"/>
  <c r="O14" i="92"/>
  <c r="O14" i="152"/>
  <c r="T12" i="53"/>
  <c r="V13" i="103"/>
  <c r="W13" i="103" s="1"/>
  <c r="L19" i="108"/>
  <c r="X19" i="10"/>
  <c r="D29" i="10"/>
  <c r="L18" i="96"/>
  <c r="J24" i="95"/>
  <c r="S25" i="103"/>
  <c r="D26" i="134"/>
  <c r="AC13" i="139"/>
  <c r="L14" i="108"/>
  <c r="L21" i="95"/>
  <c r="T25" i="55"/>
  <c r="J21" i="142"/>
  <c r="E21" i="142"/>
  <c r="M13" i="98"/>
  <c r="G17" i="134"/>
  <c r="Z15" i="79"/>
  <c r="S12" i="98"/>
  <c r="J20" i="108"/>
  <c r="J20" i="141"/>
  <c r="V27" i="47"/>
  <c r="Y27" i="47" s="1"/>
  <c r="F27" i="95"/>
  <c r="D18" i="57"/>
  <c r="G24" i="134"/>
  <c r="H24" i="134" s="1"/>
  <c r="G20" i="143"/>
  <c r="C22" i="109"/>
  <c r="D23" i="45"/>
  <c r="C23" i="111"/>
  <c r="H12" i="95"/>
  <c r="D23" i="57"/>
  <c r="J27" i="96"/>
  <c r="G18" i="146"/>
  <c r="G22" i="146"/>
  <c r="G17" i="146"/>
  <c r="T11" i="10"/>
  <c r="F11" i="141"/>
  <c r="F11" i="108"/>
  <c r="C24" i="112"/>
  <c r="C25" i="109"/>
  <c r="G14" i="92"/>
  <c r="G14" i="152"/>
  <c r="J21" i="148"/>
  <c r="E21" i="148"/>
  <c r="V26" i="103"/>
  <c r="W26" i="103" s="1"/>
  <c r="AC23" i="146"/>
  <c r="H14" i="94"/>
  <c r="D13" i="137"/>
  <c r="C12" i="110"/>
  <c r="P12" i="110" s="1"/>
  <c r="C12" i="111"/>
  <c r="D17" i="95"/>
  <c r="I18" i="92"/>
  <c r="I18" i="152"/>
  <c r="D28" i="139"/>
  <c r="L30" i="48"/>
  <c r="D24" i="53"/>
  <c r="D12" i="50"/>
  <c r="F20" i="141"/>
  <c r="T20" i="10"/>
  <c r="F20" i="108"/>
  <c r="G19" i="143"/>
  <c r="Q29" i="51"/>
  <c r="D13" i="51"/>
  <c r="V15" i="49"/>
  <c r="Y15" i="49" s="1"/>
  <c r="F15" i="97"/>
  <c r="H26" i="96"/>
  <c r="O17" i="152"/>
  <c r="O17" i="92"/>
  <c r="T21" i="68"/>
  <c r="S15" i="92"/>
  <c r="G21" i="143"/>
  <c r="G25" i="142"/>
  <c r="M31" i="136"/>
  <c r="N31" i="136" s="1"/>
  <c r="N12" i="136"/>
  <c r="H15" i="141"/>
  <c r="H15" i="108"/>
  <c r="J27" i="142"/>
  <c r="E27" i="142"/>
  <c r="G27" i="143"/>
  <c r="F25" i="97"/>
  <c r="V25" i="49"/>
  <c r="Y25" i="49" s="1"/>
  <c r="E19" i="139"/>
  <c r="E16" i="142"/>
  <c r="J16" i="142"/>
  <c r="T12" i="51"/>
  <c r="J31" i="137"/>
  <c r="D12" i="137"/>
  <c r="J28" i="144"/>
  <c r="E28" i="144"/>
  <c r="D15" i="55"/>
  <c r="E23" i="143"/>
  <c r="J23" i="143"/>
  <c r="AC16" i="143"/>
  <c r="D18" i="45"/>
  <c r="J15" i="95"/>
  <c r="D14" i="57"/>
  <c r="H10" i="96"/>
  <c r="P30" i="48"/>
  <c r="D31" i="107"/>
  <c r="C27" i="3"/>
  <c r="J29" i="145"/>
  <c r="E29" i="145"/>
  <c r="D21" i="52"/>
  <c r="AB31" i="144"/>
  <c r="AC12" i="144"/>
  <c r="J25" i="95"/>
  <c r="T28" i="50"/>
  <c r="J20" i="95"/>
  <c r="H10" i="97"/>
  <c r="P30" i="49"/>
  <c r="K15" i="92"/>
  <c r="H11" i="108"/>
  <c r="H11" i="141"/>
  <c r="L21" i="96"/>
  <c r="L22" i="95"/>
  <c r="E18" i="134"/>
  <c r="Y14" i="104"/>
  <c r="Z14" i="104" s="1"/>
  <c r="N15" i="138"/>
  <c r="X31" i="137"/>
  <c r="N27" i="136"/>
  <c r="V13" i="34"/>
  <c r="F13" i="94"/>
  <c r="C22" i="112"/>
  <c r="L15" i="102"/>
  <c r="K15" i="102"/>
  <c r="H24" i="96"/>
  <c r="D23" i="52"/>
  <c r="V26" i="105"/>
  <c r="W26" i="105" s="1"/>
  <c r="Y26" i="103"/>
  <c r="Z26" i="103" s="1"/>
  <c r="D16" i="56"/>
  <c r="J16" i="95"/>
  <c r="J12" i="95"/>
  <c r="G18" i="134"/>
  <c r="Q29" i="53"/>
  <c r="Q31" i="134"/>
  <c r="V11" i="103"/>
  <c r="D16" i="136"/>
  <c r="E16" i="136" s="1"/>
  <c r="AC17" i="142"/>
  <c r="S17" i="98"/>
  <c r="T30" i="49"/>
  <c r="L10" i="97"/>
  <c r="D11" i="95"/>
  <c r="D23" i="107"/>
  <c r="C19" i="3"/>
  <c r="K22" i="102"/>
  <c r="L22" i="102"/>
  <c r="K19" i="92"/>
  <c r="K19" i="152"/>
  <c r="F15" i="95"/>
  <c r="V15" i="47"/>
  <c r="Y15" i="47" s="1"/>
  <c r="D14" i="54"/>
  <c r="D21" i="137"/>
  <c r="G29" i="145"/>
  <c r="L30" i="34"/>
  <c r="H30" i="48"/>
  <c r="D26" i="97"/>
  <c r="N20" i="136"/>
  <c r="N16" i="68"/>
  <c r="K12" i="92"/>
  <c r="K12" i="152"/>
  <c r="U20" i="34"/>
  <c r="L20" i="94"/>
  <c r="U31" i="142"/>
  <c r="F20" i="96"/>
  <c r="V20" i="48"/>
  <c r="Y20" i="48" s="1"/>
  <c r="J19" i="94"/>
  <c r="G13" i="144"/>
  <c r="Y19" i="105"/>
  <c r="Z19" i="105" s="1"/>
  <c r="N20" i="140"/>
  <c r="AC12" i="68"/>
  <c r="E12" i="152"/>
  <c r="E16" i="68"/>
  <c r="E12" i="92"/>
  <c r="L24" i="95"/>
  <c r="D16" i="137"/>
  <c r="N19" i="136"/>
  <c r="AC13" i="137"/>
  <c r="D26" i="53"/>
  <c r="J12" i="143"/>
  <c r="L31" i="143"/>
  <c r="E12" i="143"/>
  <c r="O20" i="92"/>
  <c r="N30" i="47"/>
  <c r="N23" i="138"/>
  <c r="Y22" i="104"/>
  <c r="Z22" i="104" s="1"/>
  <c r="F14" i="97"/>
  <c r="V14" i="49"/>
  <c r="Y14" i="49" s="1"/>
  <c r="D22" i="55"/>
  <c r="H27" i="95"/>
  <c r="L16" i="94"/>
  <c r="E20" i="137"/>
  <c r="AC23" i="137"/>
  <c r="D19" i="137"/>
  <c r="Y19" i="104"/>
  <c r="Z19" i="104" s="1"/>
  <c r="N20" i="138"/>
  <c r="D22" i="94"/>
  <c r="D24" i="155"/>
  <c r="L27" i="97"/>
  <c r="Q29" i="52"/>
  <c r="T30" i="34"/>
  <c r="L10" i="94"/>
  <c r="E20" i="143"/>
  <c r="J20" i="143"/>
  <c r="E24" i="134"/>
  <c r="F24" i="134" s="1"/>
  <c r="D13" i="95"/>
  <c r="F14" i="141"/>
  <c r="T14" i="10"/>
  <c r="R14" i="10"/>
  <c r="F14" i="108"/>
  <c r="G28" i="147"/>
  <c r="L30" i="49"/>
  <c r="L24" i="102"/>
  <c r="K24" i="102"/>
  <c r="E17" i="148"/>
  <c r="J17" i="148"/>
  <c r="V27" i="103"/>
  <c r="W27" i="103" s="1"/>
  <c r="H23" i="96"/>
  <c r="H16" i="108"/>
  <c r="H16" i="141"/>
  <c r="L19" i="97"/>
  <c r="J22" i="94"/>
  <c r="E21" i="144"/>
  <c r="J21" i="144"/>
  <c r="AC15" i="145"/>
  <c r="D13" i="94"/>
  <c r="D15" i="155"/>
  <c r="D23" i="94"/>
  <c r="D25" i="155"/>
  <c r="D15" i="94"/>
  <c r="D17" i="155"/>
  <c r="AC20" i="137"/>
  <c r="N17" i="136"/>
  <c r="E15" i="134"/>
  <c r="E13" i="134"/>
  <c r="D15" i="95"/>
  <c r="AC15" i="147"/>
  <c r="E21" i="139"/>
  <c r="J13" i="145"/>
  <c r="E13" i="145"/>
  <c r="L12" i="95"/>
  <c r="F18" i="108"/>
  <c r="F18" i="141"/>
  <c r="T18" i="10"/>
  <c r="C13" i="84"/>
  <c r="I13" i="84" s="1"/>
  <c r="D31" i="84"/>
  <c r="Y11" i="104"/>
  <c r="N12" i="138"/>
  <c r="M31" i="138"/>
  <c r="N31" i="138" s="1"/>
  <c r="L29" i="55"/>
  <c r="E17" i="142"/>
  <c r="J17" i="142"/>
  <c r="G14" i="144"/>
  <c r="V21" i="104"/>
  <c r="W21" i="104" s="1"/>
  <c r="D21" i="95"/>
  <c r="D18" i="95"/>
  <c r="V28" i="105"/>
  <c r="W28" i="105" s="1"/>
  <c r="N21" i="136"/>
  <c r="Y24" i="103"/>
  <c r="Z24" i="103" s="1"/>
  <c r="G23" i="139"/>
  <c r="G28" i="137"/>
  <c r="H28" i="137" s="1"/>
  <c r="K20" i="92"/>
  <c r="V25" i="105"/>
  <c r="W25" i="105" s="1"/>
  <c r="T27" i="51"/>
  <c r="N19" i="79"/>
  <c r="K16" i="98"/>
  <c r="D26" i="45"/>
  <c r="H18" i="108"/>
  <c r="H18" i="141"/>
  <c r="H23" i="141"/>
  <c r="H23" i="108"/>
  <c r="L22" i="108"/>
  <c r="D28" i="57"/>
  <c r="D21" i="94"/>
  <c r="D23" i="155"/>
  <c r="E22" i="142"/>
  <c r="J22" i="142"/>
  <c r="L21" i="43"/>
  <c r="K21" i="43"/>
  <c r="D26" i="137"/>
  <c r="S29" i="57"/>
  <c r="T11" i="57"/>
  <c r="T14" i="50"/>
  <c r="D16" i="51"/>
  <c r="E18" i="107"/>
  <c r="T18" i="53"/>
  <c r="E25" i="137"/>
  <c r="D37" i="77"/>
  <c r="S28" i="104"/>
  <c r="D29" i="138"/>
  <c r="E29" i="138" s="1"/>
  <c r="G18" i="143"/>
  <c r="D21" i="56"/>
  <c r="D15" i="53"/>
  <c r="S29" i="51"/>
  <c r="T29" i="51" s="1"/>
  <c r="T11" i="51"/>
  <c r="G25" i="143"/>
  <c r="AC14" i="144"/>
  <c r="E28" i="137"/>
  <c r="F28" i="137" s="1"/>
  <c r="AC22" i="143"/>
  <c r="C23" i="106"/>
  <c r="J18" i="143"/>
  <c r="E18" i="143"/>
  <c r="G14" i="142"/>
  <c r="S22" i="103"/>
  <c r="D23" i="134"/>
  <c r="D23" i="136"/>
  <c r="E23" i="136" s="1"/>
  <c r="D23" i="140"/>
  <c r="S22" i="105"/>
  <c r="D14" i="107"/>
  <c r="D29" i="3"/>
  <c r="E25" i="3" s="1"/>
  <c r="C10" i="3"/>
  <c r="E10" i="3"/>
  <c r="V18" i="105"/>
  <c r="W18" i="105" s="1"/>
  <c r="AC13" i="125"/>
  <c r="AA13" i="125" s="1"/>
  <c r="E25" i="139"/>
  <c r="W19" i="79"/>
  <c r="Q16" i="98"/>
  <c r="T25" i="50"/>
  <c r="E19" i="92"/>
  <c r="AC19" i="68"/>
  <c r="E19" i="152"/>
  <c r="V27" i="48"/>
  <c r="Y27" i="48" s="1"/>
  <c r="F27" i="96"/>
  <c r="D16" i="96"/>
  <c r="Q29" i="50"/>
  <c r="E15" i="137"/>
  <c r="L27" i="108"/>
  <c r="N14" i="138"/>
  <c r="Y13" i="104"/>
  <c r="Z13" i="104" s="1"/>
  <c r="D29" i="139"/>
  <c r="AC20" i="139"/>
  <c r="S18" i="105"/>
  <c r="D19" i="140"/>
  <c r="G16" i="142"/>
  <c r="T18" i="56"/>
  <c r="S17" i="103"/>
  <c r="D18" i="134"/>
  <c r="S31" i="147"/>
  <c r="Y17" i="105"/>
  <c r="Z17" i="105" s="1"/>
  <c r="N18" i="140"/>
  <c r="N28" i="136"/>
  <c r="F30" i="48"/>
  <c r="F10" i="96"/>
  <c r="V10" i="48"/>
  <c r="T22" i="55"/>
  <c r="C25" i="84"/>
  <c r="AC21" i="145"/>
  <c r="L12" i="43"/>
  <c r="K12" i="43"/>
  <c r="K15" i="79"/>
  <c r="I12" i="98"/>
  <c r="T18" i="54"/>
  <c r="H19" i="95"/>
  <c r="F24" i="94"/>
  <c r="V24" i="34"/>
  <c r="Y24" i="34" s="1"/>
  <c r="G18" i="147"/>
  <c r="T15" i="54"/>
  <c r="D12" i="96"/>
  <c r="E20" i="144"/>
  <c r="J20" i="144"/>
  <c r="T14" i="51"/>
  <c r="U21" i="34"/>
  <c r="L21" i="94"/>
  <c r="D15" i="45"/>
  <c r="F24" i="141"/>
  <c r="T24" i="10"/>
  <c r="F24" i="108"/>
  <c r="N29" i="55"/>
  <c r="T26" i="10"/>
  <c r="F26" i="108"/>
  <c r="F26" i="141"/>
  <c r="V21" i="105"/>
  <c r="W21" i="105" s="1"/>
  <c r="N15" i="125"/>
  <c r="L13" i="97"/>
  <c r="T12" i="10"/>
  <c r="F12" i="141"/>
  <c r="F12" i="108"/>
  <c r="T19" i="55"/>
  <c r="V22" i="104"/>
  <c r="W22" i="104" s="1"/>
  <c r="E21" i="3"/>
  <c r="D25" i="107"/>
  <c r="C21" i="3"/>
  <c r="D14" i="50"/>
  <c r="D28" i="136"/>
  <c r="E28" i="136" s="1"/>
  <c r="Y14" i="103"/>
  <c r="Z14" i="103" s="1"/>
  <c r="D27" i="56"/>
  <c r="G25" i="145"/>
  <c r="L11" i="96"/>
  <c r="F23" i="141"/>
  <c r="T23" i="10"/>
  <c r="F23" i="108"/>
  <c r="F18" i="97"/>
  <c r="V18" i="49"/>
  <c r="Y18" i="49" s="1"/>
  <c r="G13" i="98"/>
  <c r="D14" i="95"/>
  <c r="G20" i="142"/>
  <c r="D20" i="140"/>
  <c r="S19" i="105"/>
  <c r="G18" i="92"/>
  <c r="G18" i="152"/>
  <c r="M13" i="152"/>
  <c r="M13" i="92"/>
  <c r="L29" i="50"/>
  <c r="T21" i="56"/>
  <c r="S31" i="148"/>
  <c r="D20" i="137"/>
  <c r="AB31" i="143"/>
  <c r="T26" i="52"/>
  <c r="J25" i="96"/>
  <c r="G21" i="139"/>
  <c r="Y15" i="103"/>
  <c r="Z15" i="103" s="1"/>
  <c r="D15" i="97"/>
  <c r="S14" i="103"/>
  <c r="D15" i="134"/>
  <c r="E21" i="147"/>
  <c r="J21" i="147"/>
  <c r="E16" i="107"/>
  <c r="AC20" i="144"/>
  <c r="Y28" i="103"/>
  <c r="Z28" i="103" s="1"/>
  <c r="T22" i="50"/>
  <c r="J14" i="96"/>
  <c r="G14" i="139"/>
  <c r="AC19" i="134"/>
  <c r="E25" i="134"/>
  <c r="D20" i="136"/>
  <c r="E20" i="136" s="1"/>
  <c r="F27" i="108"/>
  <c r="F27" i="141"/>
  <c r="T27" i="10"/>
  <c r="G27" i="142"/>
  <c r="N15" i="140"/>
  <c r="Y14" i="105"/>
  <c r="Z14" i="105" s="1"/>
  <c r="G13" i="148"/>
  <c r="Q13" i="98"/>
  <c r="AC14" i="148"/>
  <c r="J27" i="144"/>
  <c r="E27" i="144"/>
  <c r="J18" i="94"/>
  <c r="E28" i="143"/>
  <c r="J28" i="143"/>
  <c r="F18" i="94"/>
  <c r="V18" i="34"/>
  <c r="E19" i="137"/>
  <c r="F19" i="137" s="1"/>
  <c r="T11" i="50"/>
  <c r="S29" i="50"/>
  <c r="J18" i="97"/>
  <c r="D24" i="55"/>
  <c r="S17" i="92"/>
  <c r="S17" i="152"/>
  <c r="Z21" i="68"/>
  <c r="D14" i="137"/>
  <c r="L12" i="97"/>
  <c r="H29" i="107"/>
  <c r="G16" i="143"/>
  <c r="Q13" i="92"/>
  <c r="Q13" i="152"/>
  <c r="R22" i="10"/>
  <c r="J22" i="108"/>
  <c r="J22" i="141"/>
  <c r="H20" i="95"/>
  <c r="S28" i="105"/>
  <c r="D29" i="140"/>
  <c r="D19" i="139"/>
  <c r="L15" i="97"/>
  <c r="D24" i="96"/>
  <c r="D12" i="57"/>
  <c r="S18" i="103"/>
  <c r="D19" i="134"/>
  <c r="O13" i="98"/>
  <c r="L15" i="95"/>
  <c r="AC24" i="137"/>
  <c r="N18" i="136"/>
  <c r="Q14" i="92"/>
  <c r="Q14" i="152"/>
  <c r="K15" i="125"/>
  <c r="F12" i="96"/>
  <c r="V12" i="48"/>
  <c r="Y12" i="48" s="1"/>
  <c r="C18" i="84"/>
  <c r="S31" i="143"/>
  <c r="C20" i="106"/>
  <c r="D28" i="55"/>
  <c r="E30" i="107"/>
  <c r="T15" i="56"/>
  <c r="G15" i="137"/>
  <c r="T13" i="52"/>
  <c r="G19" i="137"/>
  <c r="H19" i="137" s="1"/>
  <c r="G16" i="144"/>
  <c r="AC12" i="79"/>
  <c r="E15" i="79"/>
  <c r="E12" i="98"/>
  <c r="T19" i="50"/>
  <c r="X31" i="139"/>
  <c r="G27" i="144"/>
  <c r="G26" i="137"/>
  <c r="L21" i="108"/>
  <c r="G17" i="137"/>
  <c r="H17" i="137" s="1"/>
  <c r="E14" i="139"/>
  <c r="D22" i="45"/>
  <c r="H25" i="107"/>
  <c r="C20" i="3"/>
  <c r="D24" i="107"/>
  <c r="E20" i="3"/>
  <c r="L11" i="102"/>
  <c r="K11" i="102"/>
  <c r="L29" i="53"/>
  <c r="E12" i="145"/>
  <c r="L31" i="145"/>
  <c r="J12" i="145"/>
  <c r="L15" i="108"/>
  <c r="G14" i="98"/>
  <c r="V24" i="104"/>
  <c r="W24" i="104" s="1"/>
  <c r="E24" i="145"/>
  <c r="J24" i="145"/>
  <c r="D20" i="139"/>
  <c r="K29" i="10"/>
  <c r="F10" i="108"/>
  <c r="F10" i="141"/>
  <c r="T10" i="10"/>
  <c r="E22" i="139"/>
  <c r="C16" i="3"/>
  <c r="D20" i="107"/>
  <c r="E16" i="3"/>
  <c r="V26" i="47"/>
  <c r="Y26" i="47" s="1"/>
  <c r="F26" i="95"/>
  <c r="H18" i="94"/>
  <c r="T19" i="54"/>
  <c r="T27" i="56"/>
  <c r="G27" i="137"/>
  <c r="D22" i="139"/>
  <c r="L26" i="97"/>
  <c r="E11" i="3"/>
  <c r="D15" i="107"/>
  <c r="C11" i="3"/>
  <c r="E29" i="139"/>
  <c r="F29" i="139" s="1"/>
  <c r="J23" i="144"/>
  <c r="E23" i="144"/>
  <c r="Y13" i="103"/>
  <c r="Z13" i="103" s="1"/>
  <c r="L12" i="96"/>
  <c r="E22" i="144"/>
  <c r="J22" i="144"/>
  <c r="V25" i="104"/>
  <c r="W25" i="104" s="1"/>
  <c r="J11" i="95"/>
  <c r="AC17" i="144"/>
  <c r="E19" i="134"/>
  <c r="V25" i="47"/>
  <c r="Y25" i="47" s="1"/>
  <c r="F25" i="95"/>
  <c r="D13" i="54"/>
  <c r="D28" i="50"/>
  <c r="H16" i="107"/>
  <c r="L25" i="102"/>
  <c r="K25" i="102"/>
  <c r="G25" i="144"/>
  <c r="D14" i="56"/>
  <c r="D20" i="138"/>
  <c r="E20" i="138" s="1"/>
  <c r="S19" i="104"/>
  <c r="AC22" i="139"/>
  <c r="F17" i="94"/>
  <c r="V17" i="34"/>
  <c r="H24" i="94"/>
  <c r="K22" i="43"/>
  <c r="L22" i="43"/>
  <c r="D25" i="52"/>
  <c r="D16" i="45"/>
  <c r="J30" i="45"/>
  <c r="J17" i="144"/>
  <c r="D17" i="144" s="1"/>
  <c r="K17" i="144" s="1"/>
  <c r="E17" i="144"/>
  <c r="H17" i="107"/>
  <c r="J14" i="95"/>
  <c r="T26" i="50"/>
  <c r="AC22" i="145"/>
  <c r="L30" i="47"/>
  <c r="M18" i="98"/>
  <c r="E18" i="152"/>
  <c r="AC18" i="68"/>
  <c r="E18" i="92"/>
  <c r="H17" i="94"/>
  <c r="T14" i="57"/>
  <c r="J18" i="95"/>
  <c r="S13" i="104"/>
  <c r="D14" i="138"/>
  <c r="E14" i="138" s="1"/>
  <c r="D26" i="138"/>
  <c r="E26" i="138" s="1"/>
  <c r="S25" i="104"/>
  <c r="L24" i="97"/>
  <c r="U31" i="145"/>
  <c r="AC20" i="134"/>
  <c r="D21" i="55"/>
  <c r="H15" i="96"/>
  <c r="J20" i="142"/>
  <c r="E20" i="142"/>
  <c r="C24" i="84"/>
  <c r="I24" i="84" s="1"/>
  <c r="D24" i="97"/>
  <c r="J31" i="136"/>
  <c r="K31" i="136" s="1"/>
  <c r="AC28" i="137"/>
  <c r="G16" i="134"/>
  <c r="H16" i="134" s="1"/>
  <c r="Y27" i="105"/>
  <c r="Z27" i="105" s="1"/>
  <c r="N28" i="140"/>
  <c r="G15" i="92"/>
  <c r="Q15" i="79"/>
  <c r="M12" i="98"/>
  <c r="I29" i="52"/>
  <c r="S18" i="98"/>
  <c r="J19" i="96"/>
  <c r="F10" i="95"/>
  <c r="F30" i="47"/>
  <c r="V10" i="47"/>
  <c r="AC19" i="148"/>
  <c r="D19" i="138"/>
  <c r="E19" i="138" s="1"/>
  <c r="S18" i="104"/>
  <c r="D28" i="138"/>
  <c r="E28" i="138" s="1"/>
  <c r="S27" i="104"/>
  <c r="D24" i="140"/>
  <c r="S23" i="105"/>
  <c r="T12" i="55"/>
  <c r="M31" i="140"/>
  <c r="N31" i="140" s="1"/>
  <c r="Y11" i="105"/>
  <c r="N12" i="140"/>
  <c r="D18" i="96"/>
  <c r="T15" i="52"/>
  <c r="V20" i="103"/>
  <c r="W20" i="103" s="1"/>
  <c r="U31" i="137"/>
  <c r="T27" i="54"/>
  <c r="C23" i="84"/>
  <c r="AC15" i="143"/>
  <c r="G18" i="139"/>
  <c r="G27" i="139"/>
  <c r="T28" i="57"/>
  <c r="T18" i="51"/>
  <c r="N15" i="136"/>
  <c r="K18" i="98"/>
  <c r="S31" i="145"/>
  <c r="X11" i="10"/>
  <c r="L11" i="108"/>
  <c r="D25" i="54"/>
  <c r="F18" i="96"/>
  <c r="V18" i="48"/>
  <c r="Y18" i="48" s="1"/>
  <c r="V16" i="103"/>
  <c r="W16" i="103" s="1"/>
  <c r="G15" i="134"/>
  <c r="J20" i="96"/>
  <c r="T15" i="55"/>
  <c r="N29" i="51"/>
  <c r="D17" i="52"/>
  <c r="F13" i="96"/>
  <c r="V13" i="48"/>
  <c r="Y13" i="48" s="1"/>
  <c r="M12" i="92"/>
  <c r="M12" i="152"/>
  <c r="Q16" i="68"/>
  <c r="D25" i="56"/>
  <c r="I16" i="98"/>
  <c r="K19" i="79"/>
  <c r="D18" i="107"/>
  <c r="C14" i="3"/>
  <c r="D18" i="55"/>
  <c r="G14" i="148"/>
  <c r="F19" i="94"/>
  <c r="V19" i="34"/>
  <c r="V19" i="105"/>
  <c r="W19" i="105" s="1"/>
  <c r="N13" i="140"/>
  <c r="Y12" i="105"/>
  <c r="Z12" i="105" s="1"/>
  <c r="V24" i="103"/>
  <c r="W24" i="103" s="1"/>
  <c r="N23" i="136"/>
  <c r="Q20" i="92"/>
  <c r="D18" i="136"/>
  <c r="E18" i="136" s="1"/>
  <c r="D24" i="138"/>
  <c r="E24" i="138" s="1"/>
  <c r="S23" i="104"/>
  <c r="J12" i="142"/>
  <c r="E12" i="142"/>
  <c r="L31" i="142"/>
  <c r="E31" i="142" s="1"/>
  <c r="D20" i="55"/>
  <c r="G29" i="143"/>
  <c r="Y21" i="103"/>
  <c r="Z21" i="103" s="1"/>
  <c r="D21" i="54"/>
  <c r="C18" i="3"/>
  <c r="D22" i="107"/>
  <c r="E18" i="3"/>
  <c r="F16" i="108"/>
  <c r="F16" i="141"/>
  <c r="T16" i="10"/>
  <c r="H17" i="97"/>
  <c r="L26" i="108"/>
  <c r="X26" i="10"/>
  <c r="T25" i="51"/>
  <c r="E17" i="152"/>
  <c r="E17" i="92"/>
  <c r="AC17" i="68"/>
  <c r="E21" i="68"/>
  <c r="J22" i="147"/>
  <c r="E22" i="147"/>
  <c r="F26" i="97"/>
  <c r="V26" i="49"/>
  <c r="Y26" i="49" s="1"/>
  <c r="N23" i="140"/>
  <c r="Y22" i="105"/>
  <c r="Z22" i="105" s="1"/>
  <c r="T26" i="53"/>
  <c r="S12" i="104"/>
  <c r="D13" i="138"/>
  <c r="E13" i="138" s="1"/>
  <c r="T23" i="51"/>
  <c r="Z31" i="143"/>
  <c r="H12" i="96"/>
  <c r="Y15" i="104"/>
  <c r="Z15" i="104" s="1"/>
  <c r="N16" i="138"/>
  <c r="H16" i="95"/>
  <c r="D21" i="136"/>
  <c r="E21" i="136" s="1"/>
  <c r="AC26" i="145"/>
  <c r="H22" i="97"/>
  <c r="Y17" i="103"/>
  <c r="Z17" i="103" s="1"/>
  <c r="F16" i="96"/>
  <c r="V16" i="48"/>
  <c r="Y16" i="48" s="1"/>
  <c r="S29" i="54"/>
  <c r="T11" i="54"/>
  <c r="G18" i="142"/>
  <c r="E13" i="137"/>
  <c r="F13" i="137" s="1"/>
  <c r="AC14" i="68"/>
  <c r="AA14" i="68" s="1"/>
  <c r="E14" i="152"/>
  <c r="E14" i="92"/>
  <c r="T24" i="56"/>
  <c r="E23" i="134"/>
  <c r="AC23" i="143"/>
  <c r="D18" i="139"/>
  <c r="S29" i="55"/>
  <c r="T29" i="55" s="1"/>
  <c r="T11" i="55"/>
  <c r="T20" i="57"/>
  <c r="S14" i="104"/>
  <c r="D15" i="138"/>
  <c r="E15" i="138" s="1"/>
  <c r="D28" i="52"/>
  <c r="G26" i="143"/>
  <c r="G26" i="144"/>
  <c r="AC17" i="137"/>
  <c r="H12" i="94"/>
  <c r="U12" i="34"/>
  <c r="L12" i="94"/>
  <c r="J17" i="145"/>
  <c r="E17" i="145"/>
  <c r="T13" i="50"/>
  <c r="C30" i="84"/>
  <c r="J18" i="148"/>
  <c r="E18" i="148"/>
  <c r="E14" i="143"/>
  <c r="J14" i="143"/>
  <c r="Q14" i="98"/>
  <c r="D18" i="50"/>
  <c r="I12" i="92"/>
  <c r="I12" i="152"/>
  <c r="I16" i="152" s="1"/>
  <c r="K16" i="68"/>
  <c r="K23" i="68" s="1"/>
  <c r="R15" i="10"/>
  <c r="J15" i="141"/>
  <c r="J15" i="108"/>
  <c r="H19" i="108"/>
  <c r="H19" i="141"/>
  <c r="V22" i="105"/>
  <c r="W22" i="105" s="1"/>
  <c r="AC14" i="145"/>
  <c r="E21" i="134"/>
  <c r="F21" i="134" s="1"/>
  <c r="AC28" i="147"/>
  <c r="F25" i="94"/>
  <c r="N25" i="94" s="1"/>
  <c r="V25" i="34"/>
  <c r="D13" i="139"/>
  <c r="D12" i="54"/>
  <c r="E21" i="145"/>
  <c r="J21" i="145"/>
  <c r="D19" i="97"/>
  <c r="H21" i="95"/>
  <c r="G19" i="142"/>
  <c r="D23" i="97"/>
  <c r="G23" i="148"/>
  <c r="D29" i="136"/>
  <c r="E29" i="136" s="1"/>
  <c r="G22" i="137"/>
  <c r="H22" i="137" s="1"/>
  <c r="AC16" i="148"/>
  <c r="G19" i="92"/>
  <c r="G19" i="152"/>
  <c r="AC25" i="143"/>
  <c r="T26" i="51"/>
  <c r="I13" i="98"/>
  <c r="J19" i="147"/>
  <c r="E19" i="147"/>
  <c r="AC16" i="137"/>
  <c r="AC27" i="143"/>
  <c r="G19" i="148"/>
  <c r="D26" i="140"/>
  <c r="S25" i="105"/>
  <c r="L16" i="95"/>
  <c r="AC12" i="137"/>
  <c r="AB31" i="137"/>
  <c r="AC31" i="137" s="1"/>
  <c r="V23" i="103"/>
  <c r="W23" i="103" s="1"/>
  <c r="T15" i="53"/>
  <c r="T21" i="52"/>
  <c r="AC18" i="139"/>
  <c r="T13" i="55"/>
  <c r="T24" i="50"/>
  <c r="H27" i="96"/>
  <c r="D25" i="45"/>
  <c r="H19" i="79"/>
  <c r="G16" i="98"/>
  <c r="F18" i="95"/>
  <c r="V18" i="47"/>
  <c r="Y18" i="47" s="1"/>
  <c r="C27" i="84"/>
  <c r="I27" i="84" s="1"/>
  <c r="G17" i="147"/>
  <c r="T17" i="55"/>
  <c r="T16" i="68"/>
  <c r="O12" i="152"/>
  <c r="O12" i="92"/>
  <c r="L17" i="95"/>
  <c r="L23" i="95"/>
  <c r="J30" i="47"/>
  <c r="D14" i="96"/>
  <c r="Z31" i="134"/>
  <c r="D18" i="53"/>
  <c r="E13" i="144"/>
  <c r="J13" i="144"/>
  <c r="G25" i="134"/>
  <c r="E17" i="137"/>
  <c r="F17" i="137" s="1"/>
  <c r="Y20" i="103"/>
  <c r="Z20" i="103" s="1"/>
  <c r="G13" i="142"/>
  <c r="G24" i="137"/>
  <c r="H24" i="137" s="1"/>
  <c r="AC16" i="134"/>
  <c r="T24" i="52"/>
  <c r="U31" i="148"/>
  <c r="G28" i="145"/>
  <c r="G24" i="144"/>
  <c r="V26" i="48"/>
  <c r="Y26" i="48" s="1"/>
  <c r="F26" i="96"/>
  <c r="G26" i="139"/>
  <c r="D11" i="52"/>
  <c r="G29" i="52"/>
  <c r="T19" i="53"/>
  <c r="H13" i="95"/>
  <c r="AC15" i="148"/>
  <c r="E15" i="92"/>
  <c r="AC15" i="68"/>
  <c r="G23" i="147"/>
  <c r="G26" i="134"/>
  <c r="V16" i="104"/>
  <c r="W16" i="104" s="1"/>
  <c r="AC16" i="79"/>
  <c r="E19" i="79"/>
  <c r="E16" i="98"/>
  <c r="J13" i="95"/>
  <c r="T12" i="54"/>
  <c r="G21" i="144"/>
  <c r="G29" i="139"/>
  <c r="H29" i="139" s="1"/>
  <c r="G18" i="148"/>
  <c r="D25" i="97"/>
  <c r="D13" i="97"/>
  <c r="C18" i="106"/>
  <c r="E28" i="134"/>
  <c r="F28" i="134" s="1"/>
  <c r="H30" i="34"/>
  <c r="D16" i="139"/>
  <c r="F23" i="96"/>
  <c r="V23" i="48"/>
  <c r="Y23" i="48" s="1"/>
  <c r="C22" i="84"/>
  <c r="D12" i="140"/>
  <c r="S11" i="105"/>
  <c r="G31" i="140"/>
  <c r="AC22" i="144"/>
  <c r="O18" i="98"/>
  <c r="F13" i="97"/>
  <c r="N13" i="97" s="1"/>
  <c r="V13" i="49"/>
  <c r="Y13" i="49" s="1"/>
  <c r="Y12" i="103"/>
  <c r="Z12" i="103" s="1"/>
  <c r="D10" i="95"/>
  <c r="D30" i="47"/>
  <c r="V14" i="105"/>
  <c r="W14" i="105" s="1"/>
  <c r="T17" i="51"/>
  <c r="C29" i="106"/>
  <c r="H14" i="97"/>
  <c r="F17" i="96"/>
  <c r="V17" i="48"/>
  <c r="Y17" i="48" s="1"/>
  <c r="V23" i="104"/>
  <c r="W23" i="104" s="1"/>
  <c r="N26" i="140"/>
  <c r="Y25" i="105"/>
  <c r="Z25" i="105" s="1"/>
  <c r="T15" i="50"/>
  <c r="D23" i="56"/>
  <c r="Q21" i="68"/>
  <c r="M17" i="92"/>
  <c r="M17" i="152"/>
  <c r="V22" i="103"/>
  <c r="W22" i="103" s="1"/>
  <c r="G13" i="134"/>
  <c r="G27" i="134"/>
  <c r="H27" i="134" s="1"/>
  <c r="Y23" i="103"/>
  <c r="Z23" i="103" s="1"/>
  <c r="F20" i="95"/>
  <c r="V20" i="47"/>
  <c r="Y20" i="47" s="1"/>
  <c r="E18" i="147"/>
  <c r="J18" i="147"/>
  <c r="J10" i="95"/>
  <c r="R30" i="47"/>
  <c r="E13" i="143"/>
  <c r="J13" i="143"/>
  <c r="J27" i="97"/>
  <c r="J19" i="97"/>
  <c r="D20" i="57"/>
  <c r="Z15" i="125"/>
  <c r="S14" i="152"/>
  <c r="S14" i="92"/>
  <c r="V11" i="47"/>
  <c r="Y11" i="47" s="1"/>
  <c r="F11" i="95"/>
  <c r="N11" i="95" s="1"/>
  <c r="G19" i="134"/>
  <c r="H19" i="134" s="1"/>
  <c r="D12" i="136"/>
  <c r="E12" i="136" s="1"/>
  <c r="G31" i="136"/>
  <c r="K13" i="98"/>
  <c r="D16" i="54"/>
  <c r="D28" i="45"/>
  <c r="F23" i="95"/>
  <c r="V23" i="47"/>
  <c r="Y23" i="47" s="1"/>
  <c r="G12" i="142"/>
  <c r="N31" i="142"/>
  <c r="E24" i="147"/>
  <c r="J24" i="147"/>
  <c r="D17" i="53"/>
  <c r="AC29" i="142"/>
  <c r="E15" i="139"/>
  <c r="F15" i="139" s="1"/>
  <c r="AC19" i="139"/>
  <c r="D30" i="34"/>
  <c r="D12" i="155"/>
  <c r="D10" i="94"/>
  <c r="G15" i="147"/>
  <c r="Y18" i="103"/>
  <c r="Z18" i="103" s="1"/>
  <c r="D22" i="138"/>
  <c r="E22" i="138" s="1"/>
  <c r="S21" i="104"/>
  <c r="AC29" i="139"/>
  <c r="H15" i="97"/>
  <c r="L26" i="95"/>
  <c r="J15" i="148"/>
  <c r="E15" i="148"/>
  <c r="D22" i="95"/>
  <c r="C17" i="106"/>
  <c r="J22" i="145"/>
  <c r="E22" i="145"/>
  <c r="AC21" i="139"/>
  <c r="S12" i="105"/>
  <c r="D13" i="140"/>
  <c r="J20" i="145"/>
  <c r="E20" i="145"/>
  <c r="V26" i="104"/>
  <c r="W26" i="104" s="1"/>
  <c r="E13" i="142"/>
  <c r="J13" i="142"/>
  <c r="G28" i="134"/>
  <c r="H28" i="134" s="1"/>
  <c r="I29" i="57"/>
  <c r="J29" i="57" s="1"/>
  <c r="AC22" i="147"/>
  <c r="T23" i="56"/>
  <c r="J21" i="96"/>
  <c r="R30" i="34"/>
  <c r="J10" i="94"/>
  <c r="N31" i="145"/>
  <c r="G12" i="145"/>
  <c r="D24" i="95"/>
  <c r="G24" i="145"/>
  <c r="J25" i="148"/>
  <c r="E25" i="148"/>
  <c r="T14" i="55"/>
  <c r="Y24" i="105"/>
  <c r="Z24" i="105" s="1"/>
  <c r="N25" i="140"/>
  <c r="AC18" i="137"/>
  <c r="D25" i="136"/>
  <c r="E25" i="136" s="1"/>
  <c r="E29" i="107"/>
  <c r="AC14" i="139"/>
  <c r="H15" i="125"/>
  <c r="G17" i="148"/>
  <c r="E15" i="143"/>
  <c r="J15" i="143"/>
  <c r="T20" i="51"/>
  <c r="G19" i="139"/>
  <c r="H19" i="139" s="1"/>
  <c r="G16" i="147"/>
  <c r="T18" i="57"/>
  <c r="G24" i="142"/>
  <c r="C19" i="84"/>
  <c r="D16" i="52"/>
  <c r="AC13" i="143"/>
  <c r="T17" i="52"/>
  <c r="Y18" i="105"/>
  <c r="Z18" i="105" s="1"/>
  <c r="N19" i="140"/>
  <c r="D17" i="139"/>
  <c r="K27" i="102"/>
  <c r="T23" i="55"/>
  <c r="D19" i="96"/>
  <c r="T22" i="57"/>
  <c r="E23" i="107"/>
  <c r="J28" i="145"/>
  <c r="E28" i="145"/>
  <c r="V15" i="105"/>
  <c r="W15" i="105" s="1"/>
  <c r="T27" i="52"/>
  <c r="G23" i="145"/>
  <c r="H16" i="94"/>
  <c r="AC29" i="137"/>
  <c r="H27" i="107"/>
  <c r="AC26" i="144"/>
  <c r="I15" i="92"/>
  <c r="G29" i="53"/>
  <c r="D11" i="53"/>
  <c r="J25" i="147"/>
  <c r="E25" i="147"/>
  <c r="H22" i="107"/>
  <c r="T12" i="56"/>
  <c r="T12" i="57"/>
  <c r="X24" i="10"/>
  <c r="L24" i="108"/>
  <c r="D11" i="97"/>
  <c r="Y20" i="104"/>
  <c r="Z20" i="104" s="1"/>
  <c r="N21" i="138"/>
  <c r="Q19" i="79"/>
  <c r="M16" i="98"/>
  <c r="C16" i="84"/>
  <c r="T23" i="50"/>
  <c r="S12" i="103"/>
  <c r="D13" i="134"/>
  <c r="Z31" i="139"/>
  <c r="Y13" i="105"/>
  <c r="Z13" i="105" s="1"/>
  <c r="N14" i="140"/>
  <c r="T21" i="51"/>
  <c r="G17" i="144"/>
  <c r="H17" i="144" s="1"/>
  <c r="AC28" i="142"/>
  <c r="D23" i="95"/>
  <c r="J12" i="148"/>
  <c r="L31" i="148"/>
  <c r="E12" i="148"/>
  <c r="D29" i="102"/>
  <c r="H31" i="107"/>
  <c r="F16" i="94"/>
  <c r="V16" i="34"/>
  <c r="AC26" i="139"/>
  <c r="J27" i="148"/>
  <c r="E27" i="148"/>
  <c r="D16" i="95"/>
  <c r="D20" i="155"/>
  <c r="D18" i="94"/>
  <c r="D25" i="139"/>
  <c r="D21" i="139"/>
  <c r="J25" i="145"/>
  <c r="E25" i="145"/>
  <c r="G17" i="142"/>
  <c r="H28" i="107"/>
  <c r="T28" i="51"/>
  <c r="T27" i="53"/>
  <c r="D14" i="139"/>
  <c r="G13" i="139"/>
  <c r="H13" i="139" s="1"/>
  <c r="G12" i="98"/>
  <c r="H15" i="79"/>
  <c r="E28" i="107"/>
  <c r="E23" i="139"/>
  <c r="F23" i="139" s="1"/>
  <c r="E26" i="107"/>
  <c r="Q12" i="98"/>
  <c r="W15" i="79"/>
  <c r="E29" i="137"/>
  <c r="T19" i="57"/>
  <c r="O19" i="92"/>
  <c r="O19" i="152"/>
  <c r="D26" i="155"/>
  <c r="D24" i="94"/>
  <c r="T13" i="57"/>
  <c r="S13" i="105"/>
  <c r="D14" i="140"/>
  <c r="D17" i="55"/>
  <c r="E14" i="107"/>
  <c r="H31" i="106"/>
  <c r="E24" i="137"/>
  <c r="F24" i="137" s="1"/>
  <c r="I29" i="53"/>
  <c r="Q31" i="139"/>
  <c r="N22" i="140"/>
  <c r="Y21" i="105"/>
  <c r="Z21" i="105" s="1"/>
  <c r="G15" i="139"/>
  <c r="H15" i="139" s="1"/>
  <c r="D22" i="96"/>
  <c r="D25" i="134"/>
  <c r="S24" i="103"/>
  <c r="E22" i="107"/>
  <c r="T13" i="54"/>
  <c r="AC29" i="147"/>
  <c r="H30" i="107"/>
  <c r="E22" i="148"/>
  <c r="J22" i="148"/>
  <c r="S20" i="105"/>
  <c r="D21" i="140"/>
  <c r="I29" i="55"/>
  <c r="G18" i="145"/>
  <c r="AC15" i="139"/>
  <c r="J16" i="148"/>
  <c r="E16" i="148"/>
  <c r="T20" i="52"/>
  <c r="AC27" i="144"/>
  <c r="AC14" i="137"/>
  <c r="C21" i="84"/>
  <c r="E19" i="148"/>
  <c r="J19" i="148"/>
  <c r="AC24" i="147"/>
  <c r="N29" i="53"/>
  <c r="N29" i="140"/>
  <c r="Y28" i="105"/>
  <c r="Z28" i="105" s="1"/>
  <c r="V12" i="105"/>
  <c r="W12" i="105" s="1"/>
  <c r="T25" i="54"/>
  <c r="T28" i="54"/>
  <c r="S21" i="103"/>
  <c r="D22" i="134"/>
  <c r="E19" i="107"/>
  <c r="G16" i="139"/>
  <c r="H16" i="139" s="1"/>
  <c r="X16" i="10"/>
  <c r="L16" i="108"/>
  <c r="S13" i="98"/>
  <c r="G20" i="148"/>
  <c r="AC26" i="134"/>
  <c r="Y19" i="103"/>
  <c r="Z19" i="103" s="1"/>
  <c r="T28" i="55"/>
  <c r="E24" i="107"/>
  <c r="I23" i="106"/>
  <c r="T14" i="52"/>
  <c r="J15" i="142"/>
  <c r="E15" i="142"/>
  <c r="G27" i="148"/>
  <c r="T24" i="57"/>
  <c r="G19" i="147"/>
  <c r="AC17" i="147"/>
  <c r="E17" i="107"/>
  <c r="T20" i="53"/>
  <c r="E18" i="137"/>
  <c r="T20" i="55"/>
  <c r="O14" i="98"/>
  <c r="D15" i="137"/>
  <c r="T22" i="54"/>
  <c r="N31" i="148"/>
  <c r="G12" i="148"/>
  <c r="J23" i="145"/>
  <c r="D23" i="145" s="1"/>
  <c r="K23" i="145" s="1"/>
  <c r="E23" i="145"/>
  <c r="T14" i="53"/>
  <c r="E18" i="139"/>
  <c r="F18" i="139" s="1"/>
  <c r="N25" i="138"/>
  <c r="Y24" i="104"/>
  <c r="Z24" i="104" s="1"/>
  <c r="T13" i="53"/>
  <c r="T21" i="57"/>
  <c r="E31" i="107"/>
  <c r="T16" i="57"/>
  <c r="H21" i="108"/>
  <c r="H21" i="141"/>
  <c r="D29" i="137"/>
  <c r="W29" i="10"/>
  <c r="X10" i="10"/>
  <c r="L10" i="108"/>
  <c r="T21" i="53"/>
  <c r="G21" i="137"/>
  <c r="H21" i="137" s="1"/>
  <c r="N27" i="140"/>
  <c r="Y26" i="105"/>
  <c r="Z26" i="105" s="1"/>
  <c r="G16" i="145"/>
  <c r="H24" i="108"/>
  <c r="H24" i="141"/>
  <c r="T23" i="54"/>
  <c r="D17" i="96"/>
  <c r="D16" i="140"/>
  <c r="S15" i="105"/>
  <c r="E14" i="148"/>
  <c r="J14" i="148"/>
  <c r="D14" i="148" s="1"/>
  <c r="K14" i="148" s="1"/>
  <c r="C15" i="84"/>
  <c r="I15" i="84" s="1"/>
  <c r="L13" i="94"/>
  <c r="U13" i="34"/>
  <c r="D14" i="94"/>
  <c r="D16" i="155"/>
  <c r="T16" i="54"/>
  <c r="G12" i="92"/>
  <c r="G12" i="152"/>
  <c r="H16" i="68"/>
  <c r="G16" i="137"/>
  <c r="H16" i="137" s="1"/>
  <c r="D20" i="97"/>
  <c r="J29" i="148"/>
  <c r="E29" i="148"/>
  <c r="N29" i="52"/>
  <c r="O29" i="52" s="1"/>
  <c r="H14" i="141"/>
  <c r="H14" i="108"/>
  <c r="E29" i="143"/>
  <c r="J29" i="143"/>
  <c r="J19" i="144"/>
  <c r="E19" i="144"/>
  <c r="N31" i="139"/>
  <c r="G12" i="139"/>
  <c r="H12" i="139" s="1"/>
  <c r="D25" i="140"/>
  <c r="S24" i="105"/>
  <c r="T26" i="56"/>
  <c r="G15" i="148"/>
  <c r="D10" i="97"/>
  <c r="D30" i="49"/>
  <c r="T26" i="55"/>
  <c r="X20" i="10"/>
  <c r="L20" i="108"/>
  <c r="T16" i="51"/>
  <c r="AC18" i="144"/>
  <c r="AC28" i="144"/>
  <c r="E23" i="147"/>
  <c r="J23" i="147"/>
  <c r="AC24" i="139"/>
  <c r="D12" i="95"/>
  <c r="H17" i="95"/>
  <c r="T18" i="52"/>
  <c r="T26" i="54"/>
  <c r="E17" i="139"/>
  <c r="I14" i="98"/>
  <c r="F31" i="84"/>
  <c r="G25" i="147"/>
  <c r="J24" i="141"/>
  <c r="R24" i="10"/>
  <c r="J24" i="108"/>
  <c r="E24" i="143"/>
  <c r="J24" i="143"/>
  <c r="L18" i="95"/>
  <c r="T20" i="50"/>
  <c r="D20" i="94"/>
  <c r="D22" i="155"/>
  <c r="Q17" i="98"/>
  <c r="F13" i="141"/>
  <c r="F13" i="108"/>
  <c r="T13" i="10"/>
  <c r="E15" i="125"/>
  <c r="AC12" i="125"/>
  <c r="AC19" i="144"/>
  <c r="T16" i="55"/>
  <c r="T24" i="55"/>
  <c r="V24" i="105"/>
  <c r="W24" i="105" s="1"/>
  <c r="E27" i="139"/>
  <c r="T12" i="50"/>
  <c r="G28" i="144"/>
  <c r="D26" i="95"/>
  <c r="D15" i="96"/>
  <c r="J21" i="143"/>
  <c r="E21" i="143"/>
  <c r="T27" i="55"/>
  <c r="T19" i="51"/>
  <c r="H26" i="141"/>
  <c r="H26" i="108"/>
  <c r="T13" i="56"/>
  <c r="AC13" i="147"/>
  <c r="I29" i="51"/>
  <c r="E27" i="107"/>
  <c r="E20" i="139"/>
  <c r="F20" i="139" s="1"/>
  <c r="E27" i="145"/>
  <c r="J27" i="145"/>
  <c r="G26" i="147"/>
  <c r="T19" i="56"/>
  <c r="T23" i="53"/>
  <c r="G24" i="139"/>
  <c r="H24" i="139" s="1"/>
  <c r="T18" i="50"/>
  <c r="T16" i="53"/>
  <c r="G13" i="147"/>
  <c r="T23" i="52"/>
  <c r="AC26" i="148"/>
  <c r="V13" i="105"/>
  <c r="W13" i="105" s="1"/>
  <c r="G22" i="147"/>
  <c r="G25" i="148"/>
  <c r="O17" i="98"/>
  <c r="T16" i="56"/>
  <c r="C28" i="84"/>
  <c r="D20" i="95"/>
  <c r="G25" i="139"/>
  <c r="J13" i="147"/>
  <c r="E13" i="147"/>
  <c r="E17" i="147"/>
  <c r="J17" i="147"/>
  <c r="AC29" i="144"/>
  <c r="E18" i="98"/>
  <c r="AC18" i="79"/>
  <c r="T26" i="57"/>
  <c r="E16" i="139"/>
  <c r="F16" i="139" s="1"/>
  <c r="T22" i="51"/>
  <c r="Y12" i="104"/>
  <c r="Z12" i="104" s="1"/>
  <c r="N13" i="138"/>
  <c r="T16" i="50"/>
  <c r="AC25" i="139"/>
  <c r="E23" i="3"/>
  <c r="C23" i="3"/>
  <c r="D27" i="107"/>
  <c r="D26" i="96"/>
  <c r="E26" i="148"/>
  <c r="J26" i="148"/>
  <c r="G17" i="92"/>
  <c r="G17" i="152"/>
  <c r="G21" i="152" s="1"/>
  <c r="W17" i="152" s="1"/>
  <c r="H21" i="68"/>
  <c r="T15" i="79"/>
  <c r="O12" i="98"/>
  <c r="E20" i="107"/>
  <c r="AC16" i="139"/>
  <c r="AB31" i="147"/>
  <c r="D18" i="97"/>
  <c r="AC28" i="148"/>
  <c r="R19" i="10"/>
  <c r="J19" i="108"/>
  <c r="J19" i="141"/>
  <c r="E25" i="107"/>
  <c r="AC25" i="142"/>
  <c r="E21" i="107"/>
  <c r="I20" i="106"/>
  <c r="AC18" i="148"/>
  <c r="D27" i="155"/>
  <c r="D25" i="94"/>
  <c r="AB31" i="139"/>
  <c r="AC31" i="139" s="1"/>
  <c r="AC12" i="139"/>
  <c r="D17" i="97"/>
  <c r="T22" i="53"/>
  <c r="D25" i="96"/>
  <c r="T17" i="57"/>
  <c r="AC18" i="147"/>
  <c r="J16" i="143"/>
  <c r="E16" i="143"/>
  <c r="G14" i="147"/>
  <c r="T24" i="53"/>
  <c r="J20" i="148"/>
  <c r="E20" i="148"/>
  <c r="T11" i="56"/>
  <c r="S29" i="56"/>
  <c r="T29" i="56" s="1"/>
  <c r="T28" i="56"/>
  <c r="E27" i="147"/>
  <c r="J27" i="147"/>
  <c r="S29" i="52"/>
  <c r="T29" i="52" s="1"/>
  <c r="T11" i="52"/>
  <c r="I29" i="56"/>
  <c r="J29" i="56" s="1"/>
  <c r="AC28" i="139"/>
  <c r="T11" i="53"/>
  <c r="S29" i="53"/>
  <c r="T29" i="53" s="1"/>
  <c r="Y26" i="104"/>
  <c r="Z26" i="104" s="1"/>
  <c r="N27" i="138"/>
  <c r="J16" i="108"/>
  <c r="J16" i="141"/>
  <c r="R16" i="10"/>
  <c r="Y17" i="104"/>
  <c r="Z17" i="104" s="1"/>
  <c r="N18" i="138"/>
  <c r="G13" i="137"/>
  <c r="H13" i="137" s="1"/>
  <c r="G21" i="145"/>
  <c r="U31" i="134"/>
  <c r="V31" i="134" s="1"/>
  <c r="J19" i="142"/>
  <c r="E19" i="142"/>
  <c r="S20" i="92"/>
  <c r="D27" i="57"/>
  <c r="V18" i="103"/>
  <c r="W18" i="103" s="1"/>
  <c r="E14" i="98"/>
  <c r="AC14" i="79"/>
  <c r="T14" i="54"/>
  <c r="T12" i="52"/>
  <c r="AC12" i="148"/>
  <c r="AB31" i="148"/>
  <c r="K17" i="98"/>
  <c r="D17" i="94"/>
  <c r="D19" i="155"/>
  <c r="I14" i="84"/>
  <c r="H15" i="107"/>
  <c r="L18" i="108"/>
  <c r="X18" i="10"/>
  <c r="T21" i="54"/>
  <c r="T13" i="51"/>
  <c r="D28" i="140"/>
  <c r="S27" i="105"/>
  <c r="T20" i="56"/>
  <c r="D19" i="95"/>
  <c r="K19" i="43"/>
  <c r="L19" i="43"/>
  <c r="AC26" i="137"/>
  <c r="G20" i="144"/>
  <c r="C20" i="84"/>
  <c r="E22" i="137"/>
  <c r="F22" i="137" s="1"/>
  <c r="G22" i="148"/>
  <c r="T25" i="53"/>
  <c r="C29" i="84"/>
  <c r="I29" i="84" s="1"/>
  <c r="D18" i="155"/>
  <c r="D16" i="94"/>
  <c r="V14" i="104"/>
  <c r="W14" i="104" s="1"/>
  <c r="M14" i="98"/>
  <c r="N17" i="140"/>
  <c r="Y16" i="105"/>
  <c r="Z16" i="105" s="1"/>
  <c r="V18" i="104"/>
  <c r="W18" i="104" s="1"/>
  <c r="G21" i="147"/>
  <c r="D25" i="95"/>
  <c r="E24" i="148"/>
  <c r="J24" i="148"/>
  <c r="J28" i="148"/>
  <c r="E28" i="148"/>
  <c r="T28" i="53"/>
  <c r="H26" i="107"/>
  <c r="I25" i="84"/>
  <c r="AC19" i="143"/>
  <c r="S26" i="105"/>
  <c r="D27" i="140"/>
  <c r="L18" i="94"/>
  <c r="U18" i="34"/>
  <c r="E16" i="144"/>
  <c r="J16" i="144"/>
  <c r="E28" i="147"/>
  <c r="J28" i="147"/>
  <c r="H22" i="94"/>
  <c r="C17" i="84"/>
  <c r="I17" i="84" s="1"/>
  <c r="T19" i="52"/>
  <c r="I18" i="84"/>
  <c r="H19" i="107"/>
  <c r="G27" i="147"/>
  <c r="L24" i="43"/>
  <c r="K24" i="43"/>
  <c r="D16" i="55"/>
  <c r="E13" i="92"/>
  <c r="E13" i="152"/>
  <c r="AC13" i="68"/>
  <c r="V17" i="103"/>
  <c r="W17" i="103" s="1"/>
  <c r="D27" i="139"/>
  <c r="D12" i="94"/>
  <c r="D14" i="155"/>
  <c r="T15" i="57"/>
  <c r="K14" i="98"/>
  <c r="C12" i="3"/>
  <c r="D16" i="107"/>
  <c r="E12" i="3"/>
  <c r="L25" i="108"/>
  <c r="X25" i="10"/>
  <c r="V23" i="105"/>
  <c r="W23" i="105" s="1"/>
  <c r="J28" i="142"/>
  <c r="E28" i="142"/>
  <c r="V17" i="105"/>
  <c r="W17" i="105" s="1"/>
  <c r="X17" i="10"/>
  <c r="L17" i="108"/>
  <c r="T22" i="52"/>
  <c r="U31" i="139"/>
  <c r="Z31" i="147"/>
  <c r="T21" i="50"/>
  <c r="E24" i="139"/>
  <c r="F24" i="139" s="1"/>
  <c r="N29" i="50"/>
  <c r="O29" i="50" s="1"/>
  <c r="T18" i="55"/>
  <c r="D22" i="97"/>
  <c r="T25" i="56"/>
  <c r="D13" i="96"/>
  <c r="E15" i="107"/>
  <c r="H20" i="107"/>
  <c r="I19" i="84"/>
  <c r="AC20" i="148"/>
  <c r="N29" i="57"/>
  <c r="O29" i="57" s="1"/>
  <c r="E23" i="137"/>
  <c r="F23" i="137" s="1"/>
  <c r="AC27" i="139"/>
  <c r="AC27" i="142"/>
  <c r="D27" i="137"/>
  <c r="L17" i="102"/>
  <c r="K17" i="102"/>
  <c r="J21" i="94"/>
  <c r="M19" i="92"/>
  <c r="M19" i="152"/>
  <c r="T17" i="54"/>
  <c r="G14" i="137"/>
  <c r="H14" i="137" s="1"/>
  <c r="D30" i="48"/>
  <c r="D10" i="96"/>
  <c r="T21" i="10"/>
  <c r="F21" i="141"/>
  <c r="N21" i="141" s="1"/>
  <c r="G21" i="141" s="1"/>
  <c r="F21" i="108"/>
  <c r="N21" i="108" s="1"/>
  <c r="G21" i="108" s="1"/>
  <c r="T25" i="52"/>
  <c r="E20" i="134"/>
  <c r="F20" i="134" s="1"/>
  <c r="S17" i="104"/>
  <c r="D18" i="138"/>
  <c r="E18" i="138" s="1"/>
  <c r="T23" i="57"/>
  <c r="D11" i="96"/>
  <c r="T15" i="51"/>
  <c r="S17" i="105"/>
  <c r="D18" i="140"/>
  <c r="V28" i="103"/>
  <c r="W28" i="103" s="1"/>
  <c r="E16" i="134"/>
  <c r="F16" i="134" s="1"/>
  <c r="X31" i="134"/>
  <c r="Y11" i="103"/>
  <c r="V12" i="49"/>
  <c r="Y12" i="49" s="1"/>
  <c r="F12" i="97"/>
  <c r="H24" i="107"/>
  <c r="I23" i="84"/>
  <c r="AC20" i="68"/>
  <c r="E20" i="92"/>
  <c r="T17" i="50"/>
  <c r="V19" i="104"/>
  <c r="W19" i="104" s="1"/>
  <c r="H24" i="97"/>
  <c r="T16" i="52"/>
  <c r="D12" i="97"/>
  <c r="D26" i="50"/>
  <c r="G18" i="137"/>
  <c r="H18" i="137" s="1"/>
  <c r="J26" i="141"/>
  <c r="J26" i="108"/>
  <c r="R26" i="10"/>
  <c r="H11" i="97"/>
  <c r="F30" i="34"/>
  <c r="V10" i="34"/>
  <c r="F10" i="94"/>
  <c r="N24" i="140"/>
  <c r="Y23" i="105"/>
  <c r="Z23" i="105" s="1"/>
  <c r="G31" i="138"/>
  <c r="S11" i="104"/>
  <c r="D12" i="138"/>
  <c r="E12" i="138" s="1"/>
  <c r="G29" i="55"/>
  <c r="D11" i="55"/>
  <c r="D26" i="139"/>
  <c r="T22" i="56"/>
  <c r="H21" i="107"/>
  <c r="D14" i="97"/>
  <c r="D21" i="155"/>
  <c r="D19" i="94"/>
  <c r="H23" i="107"/>
  <c r="I22" i="84"/>
  <c r="H22" i="141"/>
  <c r="H22" i="108"/>
  <c r="V25" i="4"/>
  <c r="Y16" i="4"/>
  <c r="Y21" i="4"/>
  <c r="V27" i="101"/>
  <c r="S11" i="101"/>
  <c r="V22" i="101"/>
  <c r="Y14" i="4"/>
  <c r="S21" i="101"/>
  <c r="Y12" i="101"/>
  <c r="Y11" i="101"/>
  <c r="Y28" i="4"/>
  <c r="Y16" i="101"/>
  <c r="V24" i="4"/>
  <c r="Y26" i="4"/>
  <c r="S18" i="4"/>
  <c r="O27" i="109"/>
  <c r="V18" i="101"/>
  <c r="Y28" i="101"/>
  <c r="Y20" i="4"/>
  <c r="S13" i="100"/>
  <c r="V22" i="100"/>
  <c r="V17" i="101"/>
  <c r="V22" i="4"/>
  <c r="Y22" i="101"/>
  <c r="V28" i="4"/>
  <c r="S20" i="100"/>
  <c r="S18" i="101"/>
  <c r="V17" i="100"/>
  <c r="S12" i="4"/>
  <c r="S15" i="101"/>
  <c r="Y25" i="101"/>
  <c r="S26" i="101"/>
  <c r="S24" i="101"/>
  <c r="Y24" i="100"/>
  <c r="Y17" i="100"/>
  <c r="V11" i="4"/>
  <c r="S24" i="100"/>
  <c r="Y25" i="100"/>
  <c r="Y22" i="4"/>
  <c r="Y19" i="100"/>
  <c r="V25" i="100"/>
  <c r="Y13" i="100"/>
  <c r="S23" i="100"/>
  <c r="Y27" i="100"/>
  <c r="S25" i="4"/>
  <c r="V16" i="4"/>
  <c r="S16" i="101"/>
  <c r="Y26" i="101"/>
  <c r="V14" i="4"/>
  <c r="V15" i="4"/>
  <c r="S17" i="101"/>
  <c r="S23" i="4"/>
  <c r="S11" i="4"/>
  <c r="Y12" i="100"/>
  <c r="S14" i="100"/>
  <c r="V18" i="100"/>
  <c r="Y23" i="4"/>
  <c r="V17" i="4"/>
  <c r="S18" i="100"/>
  <c r="Y18" i="4"/>
  <c r="S28" i="100"/>
  <c r="Y21" i="100"/>
  <c r="S24" i="4"/>
  <c r="S20" i="4"/>
  <c r="Y21" i="101"/>
  <c r="Y20" i="101"/>
  <c r="V19" i="101"/>
  <c r="V16" i="100"/>
  <c r="V16" i="101"/>
  <c r="S26" i="4"/>
  <c r="S28" i="101"/>
  <c r="V13" i="100"/>
  <c r="V21" i="100"/>
  <c r="V14" i="100"/>
  <c r="Y27" i="101"/>
  <c r="S15" i="4"/>
  <c r="V13" i="101"/>
  <c r="S17" i="100"/>
  <c r="S27" i="101"/>
  <c r="V27" i="100"/>
  <c r="S19" i="4"/>
  <c r="S11" i="100"/>
  <c r="S13" i="4"/>
  <c r="V19" i="4"/>
  <c r="S13" i="101"/>
  <c r="Y17" i="101"/>
  <c r="S19" i="101"/>
  <c r="S16" i="100"/>
  <c r="V28" i="100"/>
  <c r="S22" i="4"/>
  <c r="S26" i="100"/>
  <c r="V21" i="4"/>
  <c r="Y15" i="100"/>
  <c r="S15" i="100"/>
  <c r="V20" i="4"/>
  <c r="Y14" i="100"/>
  <c r="S17" i="4"/>
  <c r="Y14" i="101"/>
  <c r="S27" i="4"/>
  <c r="V12" i="4"/>
  <c r="S22" i="101"/>
  <c r="S28" i="4"/>
  <c r="V11" i="100"/>
  <c r="Y18" i="100"/>
  <c r="V27" i="4"/>
  <c r="S23" i="101"/>
  <c r="Y23" i="101"/>
  <c r="V23" i="100"/>
  <c r="S27" i="100"/>
  <c r="Y20" i="100"/>
  <c r="Y28" i="100"/>
  <c r="V25" i="101"/>
  <c r="Y13" i="101"/>
  <c r="Y11" i="4"/>
  <c r="Y15" i="4"/>
  <c r="S21" i="100"/>
  <c r="Y15" i="101"/>
  <c r="S25" i="101"/>
  <c r="Y16" i="100"/>
  <c r="V11" i="101"/>
  <c r="S14" i="4"/>
  <c r="S12" i="101"/>
  <c r="V19" i="100"/>
  <c r="S19" i="100"/>
  <c r="O27" i="112"/>
  <c r="O27" i="111"/>
  <c r="V23" i="101"/>
  <c r="Y13" i="4"/>
  <c r="Y17" i="4"/>
  <c r="V24" i="101"/>
  <c r="S20" i="101"/>
  <c r="Y18" i="101"/>
  <c r="S12" i="100"/>
  <c r="V20" i="100"/>
  <c r="Y27" i="4"/>
  <c r="V15" i="100"/>
  <c r="Y19" i="4"/>
  <c r="S14" i="101"/>
  <c r="V15" i="101"/>
  <c r="V24" i="100"/>
  <c r="V23" i="4"/>
  <c r="V13" i="4"/>
  <c r="V26" i="100"/>
  <c r="Y23" i="100"/>
  <c r="V28" i="101"/>
  <c r="Y24" i="101"/>
  <c r="Y24" i="4"/>
  <c r="V18" i="4"/>
  <c r="V20" i="101"/>
  <c r="V14" i="101"/>
  <c r="V12" i="101"/>
  <c r="Y25" i="4"/>
  <c r="V26" i="101"/>
  <c r="S22" i="100"/>
  <c r="Y12" i="4"/>
  <c r="S21" i="4"/>
  <c r="V12" i="100"/>
  <c r="Y19" i="101"/>
  <c r="S25" i="100"/>
  <c r="Y22" i="100"/>
  <c r="S16" i="4"/>
  <c r="V21" i="101"/>
  <c r="Y26" i="100"/>
  <c r="O27" i="110"/>
  <c r="V26" i="4"/>
  <c r="Y11" i="100"/>
  <c r="Z11" i="100" l="1"/>
  <c r="Y30" i="100"/>
  <c r="Z30" i="100" s="1"/>
  <c r="W26" i="4"/>
  <c r="O28" i="110"/>
  <c r="C27" i="110"/>
  <c r="P27" i="110" s="1"/>
  <c r="J20" i="58"/>
  <c r="F27" i="45"/>
  <c r="Z26" i="100"/>
  <c r="W21" i="101"/>
  <c r="T16" i="4"/>
  <c r="P16" i="4"/>
  <c r="Q16" i="4" s="1"/>
  <c r="Z22" i="100"/>
  <c r="T25" i="100"/>
  <c r="P25" i="100"/>
  <c r="Q25" i="100" s="1"/>
  <c r="Z19" i="101"/>
  <c r="W12" i="100"/>
  <c r="P21" i="4"/>
  <c r="Q21" i="4" s="1"/>
  <c r="T21" i="4"/>
  <c r="Z12" i="4"/>
  <c r="T22" i="100"/>
  <c r="P22" i="100"/>
  <c r="Q22" i="100" s="1"/>
  <c r="W26" i="101"/>
  <c r="Z25" i="4"/>
  <c r="W12" i="101"/>
  <c r="W14" i="101"/>
  <c r="F16" i="45"/>
  <c r="W20" i="101"/>
  <c r="W18" i="4"/>
  <c r="Z24" i="4"/>
  <c r="Z24" i="101"/>
  <c r="W28" i="101"/>
  <c r="Z23" i="100"/>
  <c r="W26" i="100"/>
  <c r="W13" i="4"/>
  <c r="W23" i="4"/>
  <c r="K20" i="58"/>
  <c r="I20" i="58"/>
  <c r="F19" i="45"/>
  <c r="W24" i="100"/>
  <c r="W15" i="101"/>
  <c r="P14" i="101"/>
  <c r="Q14" i="101" s="1"/>
  <c r="T14" i="101"/>
  <c r="Z19" i="4"/>
  <c r="W15" i="100"/>
  <c r="Z27" i="4"/>
  <c r="W20" i="100"/>
  <c r="T12" i="100"/>
  <c r="P12" i="100"/>
  <c r="Q12" i="100" s="1"/>
  <c r="Z18" i="101"/>
  <c r="T20" i="101"/>
  <c r="P20" i="101"/>
  <c r="Q20" i="101" s="1"/>
  <c r="W24" i="101"/>
  <c r="Z17" i="4"/>
  <c r="P20" i="58"/>
  <c r="Z13" i="4"/>
  <c r="W23" i="101"/>
  <c r="C27" i="111"/>
  <c r="P27" i="111" s="1"/>
  <c r="O28" i="111"/>
  <c r="C27" i="112"/>
  <c r="O28" i="112"/>
  <c r="F20" i="58"/>
  <c r="F17" i="45"/>
  <c r="P19" i="100"/>
  <c r="Q19" i="100" s="1"/>
  <c r="T19" i="100"/>
  <c r="W19" i="100"/>
  <c r="T12" i="101"/>
  <c r="P12" i="101"/>
  <c r="Q12" i="101" s="1"/>
  <c r="T14" i="4"/>
  <c r="P14" i="4"/>
  <c r="Q14" i="4" s="1"/>
  <c r="W11" i="101"/>
  <c r="V30" i="101"/>
  <c r="W30" i="101" s="1"/>
  <c r="Z16" i="100"/>
  <c r="T25" i="101"/>
  <c r="P25" i="101"/>
  <c r="Q25" i="101" s="1"/>
  <c r="Z15" i="101"/>
  <c r="T21" i="100"/>
  <c r="P21" i="100"/>
  <c r="Q21" i="100" s="1"/>
  <c r="Z15" i="4"/>
  <c r="Z11" i="4"/>
  <c r="Y30" i="4"/>
  <c r="Z30" i="4" s="1"/>
  <c r="Z13" i="101"/>
  <c r="W25" i="101"/>
  <c r="Q20" i="58"/>
  <c r="D20" i="58"/>
  <c r="F22" i="45"/>
  <c r="Z28" i="100"/>
  <c r="Z20" i="100"/>
  <c r="T27" i="100"/>
  <c r="P27" i="100"/>
  <c r="Q27" i="100" s="1"/>
  <c r="W23" i="100"/>
  <c r="Z23" i="101"/>
  <c r="P23" i="101"/>
  <c r="Q23" i="101" s="1"/>
  <c r="T23" i="101"/>
  <c r="W27" i="4"/>
  <c r="Z18" i="100"/>
  <c r="V30" i="100"/>
  <c r="W30" i="100" s="1"/>
  <c r="W11" i="100"/>
  <c r="P28" i="4"/>
  <c r="Q28" i="4" s="1"/>
  <c r="T28" i="4"/>
  <c r="T22" i="101"/>
  <c r="P22" i="101"/>
  <c r="Q22" i="101" s="1"/>
  <c r="W12" i="4"/>
  <c r="T27" i="4"/>
  <c r="P27" i="4"/>
  <c r="Q27" i="4" s="1"/>
  <c r="F25" i="45"/>
  <c r="F20" i="45"/>
  <c r="E20" i="58"/>
  <c r="F28" i="45"/>
  <c r="Z14" i="101"/>
  <c r="T17" i="4"/>
  <c r="P17" i="4"/>
  <c r="Q17" i="4" s="1"/>
  <c r="Z14" i="100"/>
  <c r="W20" i="4"/>
  <c r="T15" i="100"/>
  <c r="P15" i="100"/>
  <c r="Q15" i="100" s="1"/>
  <c r="Z15" i="100"/>
  <c r="W21" i="4"/>
  <c r="P26" i="100"/>
  <c r="Q26" i="100" s="1"/>
  <c r="T26" i="100"/>
  <c r="T22" i="4"/>
  <c r="P22" i="4"/>
  <c r="Q22" i="4" s="1"/>
  <c r="W28" i="100"/>
  <c r="P16" i="100"/>
  <c r="Q16" i="100" s="1"/>
  <c r="T16" i="100"/>
  <c r="T19" i="101"/>
  <c r="P19" i="101"/>
  <c r="Q19" i="101" s="1"/>
  <c r="Z17" i="101"/>
  <c r="P13" i="101"/>
  <c r="Q13" i="101" s="1"/>
  <c r="T13" i="101"/>
  <c r="W19" i="4"/>
  <c r="T13" i="4"/>
  <c r="P13" i="4"/>
  <c r="Q13" i="4" s="1"/>
  <c r="T11" i="100"/>
  <c r="S30" i="100"/>
  <c r="T30" i="100" s="1"/>
  <c r="P11" i="100"/>
  <c r="P30" i="100" s="1"/>
  <c r="Q30" i="100" s="1"/>
  <c r="T19" i="4"/>
  <c r="P19" i="4"/>
  <c r="Q19" i="4" s="1"/>
  <c r="W27" i="100"/>
  <c r="T27" i="101"/>
  <c r="P27" i="101"/>
  <c r="Q27" i="101" s="1"/>
  <c r="P17" i="100"/>
  <c r="Q17" i="100" s="1"/>
  <c r="T17" i="100"/>
  <c r="W13" i="101"/>
  <c r="P15" i="4"/>
  <c r="Q15" i="4" s="1"/>
  <c r="T15" i="4"/>
  <c r="Z27" i="101"/>
  <c r="W14" i="100"/>
  <c r="O20" i="58"/>
  <c r="F18" i="45"/>
  <c r="F26" i="45"/>
  <c r="W21" i="100"/>
  <c r="W13" i="100"/>
  <c r="T28" i="101"/>
  <c r="P28" i="101"/>
  <c r="Q28" i="101" s="1"/>
  <c r="T26" i="4"/>
  <c r="P26" i="4"/>
  <c r="Q26" i="4" s="1"/>
  <c r="W16" i="101"/>
  <c r="W16" i="100"/>
  <c r="W19" i="101"/>
  <c r="Z20" i="101"/>
  <c r="Z21" i="101"/>
  <c r="P20" i="4"/>
  <c r="Q20" i="4" s="1"/>
  <c r="T20" i="4"/>
  <c r="T24" i="4"/>
  <c r="P24" i="4"/>
  <c r="Q24" i="4" s="1"/>
  <c r="Z21" i="100"/>
  <c r="T28" i="100"/>
  <c r="P28" i="100"/>
  <c r="Q28" i="100" s="1"/>
  <c r="Z18" i="4"/>
  <c r="F23" i="45"/>
  <c r="P18" i="100"/>
  <c r="Q18" i="100" s="1"/>
  <c r="T18" i="100"/>
  <c r="C20" i="58"/>
  <c r="W17" i="4"/>
  <c r="F29" i="45"/>
  <c r="F12" i="45"/>
  <c r="R30" i="45"/>
  <c r="Z23" i="4"/>
  <c r="W18" i="100"/>
  <c r="P14" i="100"/>
  <c r="Q14" i="100" s="1"/>
  <c r="T14" i="100"/>
  <c r="Z12" i="100"/>
  <c r="S30" i="4"/>
  <c r="P11" i="4"/>
  <c r="Q11" i="4" s="1"/>
  <c r="T11" i="4"/>
  <c r="T23" i="4"/>
  <c r="P23" i="4"/>
  <c r="Q23" i="4" s="1"/>
  <c r="T17" i="101"/>
  <c r="P17" i="101"/>
  <c r="Q17" i="101" s="1"/>
  <c r="W15" i="4"/>
  <c r="W14" i="4"/>
  <c r="Z26" i="101"/>
  <c r="T16" i="101"/>
  <c r="P16" i="101"/>
  <c r="Q16" i="101" s="1"/>
  <c r="W16" i="4"/>
  <c r="P25" i="4"/>
  <c r="Q25" i="4" s="1"/>
  <c r="T25" i="4"/>
  <c r="F21" i="45"/>
  <c r="F24" i="45"/>
  <c r="Z27" i="100"/>
  <c r="T23" i="100"/>
  <c r="P23" i="100"/>
  <c r="Q23" i="100" s="1"/>
  <c r="Z13" i="100"/>
  <c r="W25" i="100"/>
  <c r="Z19" i="100"/>
  <c r="Z22" i="4"/>
  <c r="Z25" i="100"/>
  <c r="P24" i="100"/>
  <c r="Q24" i="100" s="1"/>
  <c r="T24" i="100"/>
  <c r="W11" i="4"/>
  <c r="V30" i="4"/>
  <c r="W30" i="4" s="1"/>
  <c r="Z17" i="100"/>
  <c r="Z24" i="100"/>
  <c r="T24" i="101"/>
  <c r="P24" i="101"/>
  <c r="Q24" i="101" s="1"/>
  <c r="P26" i="101"/>
  <c r="Q26" i="101" s="1"/>
  <c r="T26" i="101"/>
  <c r="Z25" i="101"/>
  <c r="L20" i="58"/>
  <c r="F15" i="45"/>
  <c r="F14" i="45"/>
  <c r="P15" i="101"/>
  <c r="Q15" i="101" s="1"/>
  <c r="T15" i="101"/>
  <c r="J31" i="36"/>
  <c r="P12" i="4"/>
  <c r="Q12" i="4" s="1"/>
  <c r="T12" i="4"/>
  <c r="W17" i="100"/>
  <c r="P18" i="101"/>
  <c r="Q18" i="101" s="1"/>
  <c r="T18" i="101"/>
  <c r="T20" i="100"/>
  <c r="P20" i="100"/>
  <c r="Q20" i="100" s="1"/>
  <c r="W28" i="4"/>
  <c r="Z22" i="101"/>
  <c r="W22" i="4"/>
  <c r="W17" i="101"/>
  <c r="W22" i="100"/>
  <c r="T13" i="100"/>
  <c r="P13" i="100"/>
  <c r="Q13" i="100" s="1"/>
  <c r="Z20" i="4"/>
  <c r="Z28" i="101"/>
  <c r="W18" i="101"/>
  <c r="C27" i="109"/>
  <c r="O28" i="109"/>
  <c r="R20" i="58"/>
  <c r="P18" i="4"/>
  <c r="Q18" i="4" s="1"/>
  <c r="T18" i="4"/>
  <c r="Z26" i="4"/>
  <c r="F13" i="45"/>
  <c r="W24" i="4"/>
  <c r="Z16" i="101"/>
  <c r="Z28" i="4"/>
  <c r="Z11" i="101"/>
  <c r="Y30" i="101"/>
  <c r="Z30" i="101" s="1"/>
  <c r="Z12" i="101"/>
  <c r="P21" i="101"/>
  <c r="Q21" i="101" s="1"/>
  <c r="T21" i="101"/>
  <c r="Z14" i="4"/>
  <c r="W22" i="101"/>
  <c r="T11" i="101"/>
  <c r="S30" i="101"/>
  <c r="T30" i="101" s="1"/>
  <c r="P11" i="101"/>
  <c r="Q11" i="101" s="1"/>
  <c r="W27" i="101"/>
  <c r="Z21" i="4"/>
  <c r="Z16" i="4"/>
  <c r="W25" i="4"/>
  <c r="U23" i="34"/>
  <c r="F18" i="137"/>
  <c r="AC19" i="142"/>
  <c r="F19" i="134"/>
  <c r="U19" i="10"/>
  <c r="O29" i="55"/>
  <c r="J29" i="51"/>
  <c r="Q21" i="152"/>
  <c r="AB17" i="152" s="1"/>
  <c r="AC20" i="145"/>
  <c r="V31" i="137"/>
  <c r="F25" i="137"/>
  <c r="U27" i="10"/>
  <c r="U13" i="10"/>
  <c r="R25" i="10"/>
  <c r="U14" i="10"/>
  <c r="U24" i="10"/>
  <c r="H18" i="134"/>
  <c r="O29" i="54"/>
  <c r="T29" i="54"/>
  <c r="F27" i="139"/>
  <c r="D30" i="94"/>
  <c r="U23" i="10"/>
  <c r="H13" i="134"/>
  <c r="AC15" i="144"/>
  <c r="N26" i="97"/>
  <c r="M26" i="97" s="1"/>
  <c r="H21" i="134"/>
  <c r="C28" i="106"/>
  <c r="I28" i="106" s="1"/>
  <c r="F26" i="134"/>
  <c r="H25" i="139"/>
  <c r="F14" i="148"/>
  <c r="I30" i="84"/>
  <c r="H26" i="134"/>
  <c r="F23" i="134"/>
  <c r="T29" i="50"/>
  <c r="U15" i="10"/>
  <c r="R20" i="10"/>
  <c r="H29" i="134"/>
  <c r="U21" i="10"/>
  <c r="H15" i="134"/>
  <c r="G31" i="144"/>
  <c r="I20" i="84"/>
  <c r="V31" i="139"/>
  <c r="O29" i="53"/>
  <c r="X15" i="10"/>
  <c r="H26" i="137"/>
  <c r="AC18" i="145"/>
  <c r="F17" i="139"/>
  <c r="N23" i="95"/>
  <c r="U20" i="10"/>
  <c r="X23" i="10"/>
  <c r="U25" i="10"/>
  <c r="F29" i="134"/>
  <c r="AC24" i="146"/>
  <c r="AC12" i="147"/>
  <c r="X31" i="147"/>
  <c r="AC31" i="147" s="1"/>
  <c r="F30" i="94"/>
  <c r="N10" i="94"/>
  <c r="G10" i="94" s="1"/>
  <c r="R21" i="10"/>
  <c r="C24" i="106"/>
  <c r="D13" i="147"/>
  <c r="F13" i="147" s="1"/>
  <c r="K27" i="107"/>
  <c r="L27" i="107" s="1"/>
  <c r="F27" i="107"/>
  <c r="N17" i="96"/>
  <c r="Q17" i="96" s="1"/>
  <c r="D30" i="95"/>
  <c r="E12" i="140"/>
  <c r="P25" i="105"/>
  <c r="Q25" i="105" s="1"/>
  <c r="T25" i="105"/>
  <c r="G25" i="94"/>
  <c r="Q25" i="94"/>
  <c r="N13" i="96"/>
  <c r="G13" i="96" s="1"/>
  <c r="Q31" i="145"/>
  <c r="H27" i="139"/>
  <c r="Q11" i="100"/>
  <c r="N10" i="141"/>
  <c r="F29" i="141"/>
  <c r="F30" i="141"/>
  <c r="H19" i="125"/>
  <c r="T28" i="105"/>
  <c r="P28" i="105"/>
  <c r="Q28" i="105" s="1"/>
  <c r="K16" i="107"/>
  <c r="L16" i="107" s="1"/>
  <c r="F16" i="107"/>
  <c r="R12" i="10"/>
  <c r="X12" i="10"/>
  <c r="C15" i="106"/>
  <c r="T22" i="105"/>
  <c r="P22" i="105"/>
  <c r="Q22" i="105" s="1"/>
  <c r="AA13" i="68"/>
  <c r="F20" i="107"/>
  <c r="K20" i="107"/>
  <c r="L20" i="107" s="1"/>
  <c r="F26" i="107"/>
  <c r="K26" i="107"/>
  <c r="L26" i="107" s="1"/>
  <c r="AC19" i="145"/>
  <c r="D27" i="148"/>
  <c r="K27" i="148" s="1"/>
  <c r="D12" i="148"/>
  <c r="J31" i="148"/>
  <c r="F29" i="107"/>
  <c r="K29" i="107"/>
  <c r="L29" i="107" s="1"/>
  <c r="V30" i="34"/>
  <c r="Y30" i="34" s="1"/>
  <c r="Y10" i="34"/>
  <c r="U10" i="34"/>
  <c r="F14" i="155"/>
  <c r="G14" i="155" s="1"/>
  <c r="J14" i="155"/>
  <c r="D28" i="148"/>
  <c r="K28" i="148" s="1"/>
  <c r="AA18" i="79"/>
  <c r="E19" i="125"/>
  <c r="AC15" i="125"/>
  <c r="U15" i="125" s="1"/>
  <c r="D24" i="143"/>
  <c r="K24" i="143" s="1"/>
  <c r="T24" i="105"/>
  <c r="P24" i="105"/>
  <c r="Q24" i="105" s="1"/>
  <c r="J16" i="155"/>
  <c r="F16" i="155"/>
  <c r="G16" i="155" s="1"/>
  <c r="P21" i="103"/>
  <c r="Q21" i="103" s="1"/>
  <c r="T21" i="103"/>
  <c r="K14" i="107"/>
  <c r="F14" i="107"/>
  <c r="E32" i="107"/>
  <c r="D29" i="53"/>
  <c r="E29" i="53" s="1"/>
  <c r="AC14" i="142"/>
  <c r="G31" i="145"/>
  <c r="AC21" i="147"/>
  <c r="D15" i="148"/>
  <c r="G11" i="95"/>
  <c r="Q11" i="95"/>
  <c r="AC24" i="142"/>
  <c r="D13" i="144"/>
  <c r="H13" i="144" s="1"/>
  <c r="M23" i="95"/>
  <c r="E26" i="140"/>
  <c r="D21" i="145"/>
  <c r="D17" i="145"/>
  <c r="AC22" i="148"/>
  <c r="U16" i="10"/>
  <c r="F30" i="95"/>
  <c r="N10" i="95"/>
  <c r="Q10" i="95" s="1"/>
  <c r="N10" i="108"/>
  <c r="F30" i="108"/>
  <c r="F29" i="108"/>
  <c r="U12" i="10"/>
  <c r="D22" i="142"/>
  <c r="H22" i="142" s="1"/>
  <c r="AC21" i="148"/>
  <c r="D25" i="148"/>
  <c r="H25" i="148" s="1"/>
  <c r="N18" i="95"/>
  <c r="Q18" i="95" s="1"/>
  <c r="D19" i="147"/>
  <c r="K19" i="147" s="1"/>
  <c r="N16" i="141"/>
  <c r="K16" i="141" s="1"/>
  <c r="H18" i="139"/>
  <c r="Z11" i="105"/>
  <c r="Y30" i="105"/>
  <c r="Z30" i="105" s="1"/>
  <c r="D21" i="147"/>
  <c r="H21" i="147" s="1"/>
  <c r="N23" i="141"/>
  <c r="I23" i="141" s="1"/>
  <c r="Y10" i="48"/>
  <c r="V30" i="48"/>
  <c r="E25" i="140"/>
  <c r="D29" i="148"/>
  <c r="H29" i="148" s="1"/>
  <c r="H21" i="79"/>
  <c r="J20" i="155"/>
  <c r="F20" i="155"/>
  <c r="G20" i="155" s="1"/>
  <c r="F21" i="155"/>
  <c r="G21" i="155" s="1"/>
  <c r="J21" i="155"/>
  <c r="P17" i="104"/>
  <c r="Q17" i="104" s="1"/>
  <c r="T17" i="104"/>
  <c r="K15" i="107"/>
  <c r="L15" i="107" s="1"/>
  <c r="F15" i="107"/>
  <c r="D28" i="147"/>
  <c r="H28" i="147" s="1"/>
  <c r="E27" i="140"/>
  <c r="D24" i="148"/>
  <c r="K24" i="148" s="1"/>
  <c r="AC22" i="142"/>
  <c r="P27" i="105"/>
  <c r="Q27" i="105" s="1"/>
  <c r="T27" i="105"/>
  <c r="AA20" i="68"/>
  <c r="D20" i="148"/>
  <c r="K20" i="148"/>
  <c r="O15" i="98"/>
  <c r="AA13" i="98" s="1"/>
  <c r="C16" i="106"/>
  <c r="R13" i="10"/>
  <c r="X13" i="10"/>
  <c r="M18" i="95"/>
  <c r="I21" i="141"/>
  <c r="D29" i="55"/>
  <c r="E29" i="55" s="1"/>
  <c r="J26" i="155"/>
  <c r="F26" i="155"/>
  <c r="G26" i="155" s="1"/>
  <c r="AC27" i="148"/>
  <c r="G15" i="98"/>
  <c r="J30" i="94"/>
  <c r="K10" i="94"/>
  <c r="D20" i="145"/>
  <c r="F20" i="145" s="1"/>
  <c r="G31" i="142"/>
  <c r="D13" i="143"/>
  <c r="F13" i="143" s="1"/>
  <c r="AA15" i="68"/>
  <c r="N16" i="108"/>
  <c r="K16" i="108" s="1"/>
  <c r="N17" i="94"/>
  <c r="Q17" i="94" s="1"/>
  <c r="X21" i="10"/>
  <c r="E15" i="98"/>
  <c r="V14" i="98" s="1"/>
  <c r="E21" i="79"/>
  <c r="N27" i="141"/>
  <c r="I27" i="141" s="1"/>
  <c r="Q31" i="148"/>
  <c r="V31" i="148" s="1"/>
  <c r="C19" i="106"/>
  <c r="Y13" i="34"/>
  <c r="N20" i="108"/>
  <c r="K20" i="108" s="1"/>
  <c r="AC21" i="143"/>
  <c r="D26" i="142"/>
  <c r="F26" i="142" s="1"/>
  <c r="D29" i="146"/>
  <c r="K29" i="146" s="1"/>
  <c r="AC23" i="147"/>
  <c r="T12" i="103"/>
  <c r="P12" i="103"/>
  <c r="Q12" i="103" s="1"/>
  <c r="D30" i="96"/>
  <c r="F28" i="147"/>
  <c r="T26" i="105"/>
  <c r="P26" i="105"/>
  <c r="Q26" i="105" s="1"/>
  <c r="F24" i="148"/>
  <c r="F19" i="155"/>
  <c r="G19" i="155" s="1"/>
  <c r="J19" i="155"/>
  <c r="D16" i="143"/>
  <c r="F27" i="155"/>
  <c r="G27" i="155" s="1"/>
  <c r="J27" i="155"/>
  <c r="T21" i="79"/>
  <c r="N13" i="108"/>
  <c r="M13" i="108" s="1"/>
  <c r="L30" i="108"/>
  <c r="L29" i="108"/>
  <c r="M10" i="108"/>
  <c r="I21" i="108"/>
  <c r="F23" i="145"/>
  <c r="D15" i="142"/>
  <c r="H15" i="142" s="1"/>
  <c r="AC20" i="147"/>
  <c r="S30" i="34"/>
  <c r="AC26" i="143"/>
  <c r="G13" i="97"/>
  <c r="Q13" i="97"/>
  <c r="D29" i="52"/>
  <c r="E17" i="52" s="1"/>
  <c r="G19" i="98"/>
  <c r="W18" i="98" s="1"/>
  <c r="W16" i="98"/>
  <c r="AC16" i="142"/>
  <c r="D14" i="143"/>
  <c r="H14" i="143" s="1"/>
  <c r="N16" i="96"/>
  <c r="Q16" i="96" s="1"/>
  <c r="AC21" i="68"/>
  <c r="F21" i="68" s="1"/>
  <c r="I19" i="98"/>
  <c r="X18" i="98" s="1"/>
  <c r="N18" i="96"/>
  <c r="Q18" i="96" s="1"/>
  <c r="AA18" i="68"/>
  <c r="D24" i="145"/>
  <c r="K24" i="145" s="1"/>
  <c r="M21" i="108"/>
  <c r="AC15" i="79"/>
  <c r="I15" i="79" s="1"/>
  <c r="AA12" i="79"/>
  <c r="AC29" i="148"/>
  <c r="AA17" i="68"/>
  <c r="N27" i="108"/>
  <c r="I27" i="108" s="1"/>
  <c r="F15" i="137"/>
  <c r="S15" i="98"/>
  <c r="AC12" i="98" s="1"/>
  <c r="D16" i="147"/>
  <c r="K16" i="147" s="1"/>
  <c r="Y12" i="34"/>
  <c r="H22" i="134"/>
  <c r="F24" i="143"/>
  <c r="E28" i="140"/>
  <c r="D27" i="147"/>
  <c r="H27" i="147" s="1"/>
  <c r="K25" i="107"/>
  <c r="L25" i="107" s="1"/>
  <c r="F25" i="107"/>
  <c r="D17" i="147"/>
  <c r="D27" i="145"/>
  <c r="H27" i="145" s="1"/>
  <c r="D23" i="147"/>
  <c r="K23" i="147" s="1"/>
  <c r="AC16" i="147"/>
  <c r="Y16" i="34"/>
  <c r="U16" i="34"/>
  <c r="I16" i="84"/>
  <c r="D28" i="145"/>
  <c r="D15" i="143"/>
  <c r="K15" i="143" s="1"/>
  <c r="E18" i="53"/>
  <c r="O16" i="92"/>
  <c r="AA12" i="92" s="1"/>
  <c r="AC28" i="145"/>
  <c r="E21" i="92"/>
  <c r="V20" i="92" s="1"/>
  <c r="H14" i="148"/>
  <c r="T13" i="104"/>
  <c r="P13" i="104"/>
  <c r="Q13" i="104" s="1"/>
  <c r="F17" i="144"/>
  <c r="J31" i="145"/>
  <c r="M31" i="145" s="1"/>
  <c r="D12" i="145"/>
  <c r="K12" i="145" s="1"/>
  <c r="AC21" i="144"/>
  <c r="E19" i="140"/>
  <c r="D20" i="143"/>
  <c r="AC24" i="144"/>
  <c r="P12" i="111"/>
  <c r="D12" i="111"/>
  <c r="D23" i="148"/>
  <c r="F20" i="148"/>
  <c r="E18" i="140"/>
  <c r="D16" i="144"/>
  <c r="H16" i="144" s="1"/>
  <c r="N13" i="141"/>
  <c r="K13" i="141" s="1"/>
  <c r="O31" i="139"/>
  <c r="G31" i="139"/>
  <c r="T15" i="105"/>
  <c r="P15" i="105"/>
  <c r="Q15" i="105" s="1"/>
  <c r="D19" i="148"/>
  <c r="F19" i="148" s="1"/>
  <c r="J29" i="55"/>
  <c r="J29" i="53"/>
  <c r="F29" i="137"/>
  <c r="N16" i="94"/>
  <c r="Q16" i="94" s="1"/>
  <c r="E13" i="140"/>
  <c r="D22" i="145"/>
  <c r="F22" i="145" s="1"/>
  <c r="T21" i="104"/>
  <c r="P21" i="104"/>
  <c r="Q21" i="104" s="1"/>
  <c r="D31" i="155"/>
  <c r="J31" i="155" s="1"/>
  <c r="F12" i="155"/>
  <c r="J12" i="155"/>
  <c r="D31" i="136"/>
  <c r="E31" i="136" s="1"/>
  <c r="H31" i="136"/>
  <c r="AA12" i="125"/>
  <c r="J30" i="95"/>
  <c r="K10" i="95"/>
  <c r="N23" i="96"/>
  <c r="Q23" i="96" s="1"/>
  <c r="I18" i="106"/>
  <c r="H26" i="139"/>
  <c r="H25" i="134"/>
  <c r="O16" i="152"/>
  <c r="AA12" i="152" s="1"/>
  <c r="X12" i="152"/>
  <c r="E21" i="152"/>
  <c r="V19" i="152" s="1"/>
  <c r="J31" i="142"/>
  <c r="D12" i="142"/>
  <c r="J29" i="52"/>
  <c r="K18" i="95"/>
  <c r="Q31" i="143"/>
  <c r="T31" i="143" s="1"/>
  <c r="I16" i="141"/>
  <c r="N20" i="96"/>
  <c r="Q20" i="96" s="1"/>
  <c r="S30" i="104"/>
  <c r="T30" i="104" s="1"/>
  <c r="P11" i="104"/>
  <c r="T11" i="104"/>
  <c r="T17" i="105"/>
  <c r="P17" i="105"/>
  <c r="Q17" i="105" s="1"/>
  <c r="F16" i="144"/>
  <c r="AA14" i="79"/>
  <c r="I26" i="107"/>
  <c r="D19" i="142"/>
  <c r="F19" i="142" s="1"/>
  <c r="AC25" i="145"/>
  <c r="E16" i="140"/>
  <c r="K17" i="107"/>
  <c r="L17" i="107" s="1"/>
  <c r="F17" i="107"/>
  <c r="E21" i="140"/>
  <c r="E14" i="140"/>
  <c r="D25" i="145"/>
  <c r="K25" i="145" s="1"/>
  <c r="M19" i="98"/>
  <c r="Z17" i="98" s="1"/>
  <c r="K23" i="107"/>
  <c r="L23" i="107" s="1"/>
  <c r="F23" i="107"/>
  <c r="E16" i="52"/>
  <c r="I17" i="106"/>
  <c r="O19" i="125"/>
  <c r="D18" i="147"/>
  <c r="K18" i="147" s="1"/>
  <c r="AC27" i="145"/>
  <c r="T23" i="68"/>
  <c r="D18" i="148"/>
  <c r="T14" i="104"/>
  <c r="P14" i="104"/>
  <c r="Q14" i="104" s="1"/>
  <c r="Q23" i="68"/>
  <c r="P23" i="105"/>
  <c r="Q23" i="105" s="1"/>
  <c r="T23" i="105"/>
  <c r="AC14" i="147"/>
  <c r="F30" i="45"/>
  <c r="F22" i="139"/>
  <c r="E20" i="140"/>
  <c r="F21" i="139"/>
  <c r="D28" i="142"/>
  <c r="F28" i="142" s="1"/>
  <c r="I21" i="68"/>
  <c r="AC25" i="148"/>
  <c r="D31" i="138"/>
  <c r="E31" i="138" s="1"/>
  <c r="H31" i="138"/>
  <c r="N12" i="97"/>
  <c r="Q12" i="97" s="1"/>
  <c r="G21" i="92"/>
  <c r="W17" i="92" s="1"/>
  <c r="AC23" i="148"/>
  <c r="D19" i="144"/>
  <c r="F19" i="144" s="1"/>
  <c r="H23" i="68"/>
  <c r="H12" i="148"/>
  <c r="H20" i="148"/>
  <c r="S30" i="105"/>
  <c r="T30" i="105" s="1"/>
  <c r="T13" i="105"/>
  <c r="P13" i="105"/>
  <c r="Q13" i="105" s="1"/>
  <c r="W21" i="79"/>
  <c r="X15" i="79"/>
  <c r="AA31" i="139"/>
  <c r="I21" i="84"/>
  <c r="P12" i="105"/>
  <c r="Q12" i="105" s="1"/>
  <c r="T12" i="105"/>
  <c r="G23" i="95"/>
  <c r="Q23" i="95"/>
  <c r="M21" i="152"/>
  <c r="Z19" i="152" s="1"/>
  <c r="H18" i="148"/>
  <c r="AA31" i="134"/>
  <c r="I16" i="92"/>
  <c r="X15" i="92" s="1"/>
  <c r="AC14" i="143"/>
  <c r="X31" i="143"/>
  <c r="AA31" i="143" s="1"/>
  <c r="AC12" i="143"/>
  <c r="M16" i="152"/>
  <c r="E24" i="140"/>
  <c r="M15" i="98"/>
  <c r="M21" i="98" s="1"/>
  <c r="D20" i="142"/>
  <c r="H20" i="142" s="1"/>
  <c r="AC26" i="142"/>
  <c r="K11" i="95"/>
  <c r="H27" i="137"/>
  <c r="I29" i="106"/>
  <c r="H21" i="139"/>
  <c r="N18" i="97"/>
  <c r="Q18" i="97" s="1"/>
  <c r="N24" i="141"/>
  <c r="I24" i="141" s="1"/>
  <c r="AC18" i="142"/>
  <c r="AC13" i="148"/>
  <c r="F21" i="107"/>
  <c r="K21" i="107"/>
  <c r="L21" i="107" s="1"/>
  <c r="I15" i="98"/>
  <c r="X12" i="98" s="1"/>
  <c r="D30" i="97"/>
  <c r="G16" i="152"/>
  <c r="G23" i="152" s="1"/>
  <c r="F31" i="107"/>
  <c r="K31" i="107"/>
  <c r="L31" i="107" s="1"/>
  <c r="G31" i="148"/>
  <c r="P20" i="105"/>
  <c r="Q20" i="105" s="1"/>
  <c r="T20" i="105"/>
  <c r="K22" i="107"/>
  <c r="L22" i="107" s="1"/>
  <c r="F22" i="107"/>
  <c r="F28" i="107"/>
  <c r="K28" i="107"/>
  <c r="L28" i="107" s="1"/>
  <c r="AC17" i="148"/>
  <c r="I27" i="107"/>
  <c r="D13" i="142"/>
  <c r="M21" i="92"/>
  <c r="Z20" i="92" s="1"/>
  <c r="E19" i="98"/>
  <c r="V18" i="98" s="1"/>
  <c r="AC18" i="143"/>
  <c r="Q21" i="79"/>
  <c r="R15" i="79"/>
  <c r="P25" i="104"/>
  <c r="Q25" i="104" s="1"/>
  <c r="T25" i="104"/>
  <c r="I16" i="107"/>
  <c r="N26" i="95"/>
  <c r="Q26" i="95" s="1"/>
  <c r="M29" i="53"/>
  <c r="K30" i="107"/>
  <c r="L30" i="107" s="1"/>
  <c r="F30" i="107"/>
  <c r="D28" i="143"/>
  <c r="H28" i="143" s="1"/>
  <c r="T14" i="103"/>
  <c r="P14" i="103"/>
  <c r="Q14" i="103" s="1"/>
  <c r="Q19" i="98"/>
  <c r="AB18" i="98" s="1"/>
  <c r="T28" i="104"/>
  <c r="P28" i="104"/>
  <c r="Q28" i="104" s="1"/>
  <c r="AC16" i="68"/>
  <c r="F16" i="68" s="1"/>
  <c r="AA12" i="68"/>
  <c r="I21" i="152"/>
  <c r="X19" i="152" s="1"/>
  <c r="Z11" i="103"/>
  <c r="Y30" i="103"/>
  <c r="Z30" i="103" s="1"/>
  <c r="AC17" i="143"/>
  <c r="AD13" i="68"/>
  <c r="J18" i="155"/>
  <c r="F18" i="155"/>
  <c r="G18" i="155" s="1"/>
  <c r="AC20" i="143"/>
  <c r="D26" i="148"/>
  <c r="K26" i="148" s="1"/>
  <c r="D21" i="143"/>
  <c r="K21" i="143" s="1"/>
  <c r="F22" i="155"/>
  <c r="G22" i="155" s="1"/>
  <c r="J22" i="155"/>
  <c r="AC19" i="147"/>
  <c r="G16" i="92"/>
  <c r="W12" i="92" s="1"/>
  <c r="K19" i="107"/>
  <c r="L19" i="107" s="1"/>
  <c r="F19" i="107"/>
  <c r="D16" i="148"/>
  <c r="F16" i="148" s="1"/>
  <c r="T24" i="103"/>
  <c r="P24" i="103"/>
  <c r="Q24" i="103" s="1"/>
  <c r="Q15" i="98"/>
  <c r="F12" i="148"/>
  <c r="H23" i="145"/>
  <c r="E17" i="53"/>
  <c r="N20" i="95"/>
  <c r="Q20" i="95" s="1"/>
  <c r="H31" i="140"/>
  <c r="D31" i="140"/>
  <c r="E31" i="140" s="1"/>
  <c r="AC19" i="79"/>
  <c r="O19" i="79" s="1"/>
  <c r="AA16" i="79"/>
  <c r="N26" i="96"/>
  <c r="Q26" i="96" s="1"/>
  <c r="T23" i="104"/>
  <c r="P23" i="104"/>
  <c r="Q23" i="104" s="1"/>
  <c r="Y19" i="34"/>
  <c r="U19" i="34"/>
  <c r="AC23" i="144"/>
  <c r="M16" i="92"/>
  <c r="T27" i="104"/>
  <c r="P27" i="104"/>
  <c r="Q27" i="104" s="1"/>
  <c r="Z18" i="98"/>
  <c r="D23" i="144"/>
  <c r="F23" i="144" s="1"/>
  <c r="N12" i="96"/>
  <c r="Q12" i="96" s="1"/>
  <c r="I19" i="125"/>
  <c r="O15" i="125"/>
  <c r="U26" i="10"/>
  <c r="D22" i="112"/>
  <c r="P22" i="112"/>
  <c r="D21" i="142"/>
  <c r="H21" i="142" s="1"/>
  <c r="H13" i="147"/>
  <c r="M20" i="108"/>
  <c r="D29" i="143"/>
  <c r="H27" i="148"/>
  <c r="F24" i="107"/>
  <c r="K24" i="107"/>
  <c r="L24" i="107" s="1"/>
  <c r="D22" i="148"/>
  <c r="K22" i="148" s="1"/>
  <c r="F27" i="148"/>
  <c r="E31" i="148"/>
  <c r="M31" i="148"/>
  <c r="D25" i="147"/>
  <c r="K25" i="147" s="1"/>
  <c r="H16" i="147"/>
  <c r="F19" i="125"/>
  <c r="I15" i="125"/>
  <c r="H12" i="145"/>
  <c r="F15" i="148"/>
  <c r="D24" i="147"/>
  <c r="P11" i="105"/>
  <c r="T11" i="105"/>
  <c r="Q18" i="70"/>
  <c r="Q31" i="70"/>
  <c r="Q21" i="70"/>
  <c r="Q30" i="70"/>
  <c r="Q20" i="70"/>
  <c r="Q13" i="70"/>
  <c r="Q26" i="70"/>
  <c r="Q19" i="70"/>
  <c r="Q22" i="70"/>
  <c r="Q27" i="70"/>
  <c r="Q28" i="70"/>
  <c r="Q29" i="70"/>
  <c r="Q23" i="70"/>
  <c r="Q15" i="70"/>
  <c r="Q14" i="70"/>
  <c r="Q16" i="70"/>
  <c r="Q24" i="70"/>
  <c r="Q25" i="70"/>
  <c r="Q17" i="70"/>
  <c r="Q32" i="70"/>
  <c r="W19" i="152"/>
  <c r="Y25" i="34"/>
  <c r="U25" i="34"/>
  <c r="T12" i="104"/>
  <c r="P12" i="104"/>
  <c r="Q12" i="104" s="1"/>
  <c r="D22" i="147"/>
  <c r="H29" i="143"/>
  <c r="N19" i="94"/>
  <c r="Q19" i="94" s="1"/>
  <c r="T31" i="145"/>
  <c r="Y10" i="47"/>
  <c r="V30" i="47"/>
  <c r="Y30" i="47" s="1"/>
  <c r="F14" i="139"/>
  <c r="I28" i="84"/>
  <c r="AC20" i="142"/>
  <c r="W11" i="103"/>
  <c r="V30" i="103"/>
  <c r="W30" i="103" s="1"/>
  <c r="P24" i="112"/>
  <c r="D24" i="112"/>
  <c r="D29" i="56"/>
  <c r="E25" i="56" s="1"/>
  <c r="F22" i="134"/>
  <c r="AA13" i="79"/>
  <c r="H25" i="145"/>
  <c r="G30" i="48"/>
  <c r="M27" i="108"/>
  <c r="D32" i="107"/>
  <c r="H23" i="139"/>
  <c r="I23" i="96"/>
  <c r="F24" i="155"/>
  <c r="G24" i="155" s="1"/>
  <c r="J24" i="155"/>
  <c r="N14" i="97"/>
  <c r="Q14" i="97" s="1"/>
  <c r="E16" i="152"/>
  <c r="E23" i="152" s="1"/>
  <c r="F18" i="134"/>
  <c r="K20" i="95"/>
  <c r="E27" i="3"/>
  <c r="F19" i="139"/>
  <c r="P25" i="109"/>
  <c r="D25" i="109"/>
  <c r="P25" i="103"/>
  <c r="Q25" i="103" s="1"/>
  <c r="T25" i="103"/>
  <c r="N22" i="108"/>
  <c r="K22" i="108" s="1"/>
  <c r="M11" i="95"/>
  <c r="P18" i="111"/>
  <c r="D18" i="111"/>
  <c r="AC28" i="143"/>
  <c r="E22" i="52"/>
  <c r="E31" i="139"/>
  <c r="M31" i="139"/>
  <c r="D14" i="145"/>
  <c r="H20" i="145"/>
  <c r="K21" i="108"/>
  <c r="N14" i="95"/>
  <c r="N19" i="141"/>
  <c r="K19" i="141" s="1"/>
  <c r="P15" i="103"/>
  <c r="Q15" i="103" s="1"/>
  <c r="T15" i="103"/>
  <c r="W17" i="98"/>
  <c r="AA13" i="92"/>
  <c r="P16" i="104"/>
  <c r="Q16" i="104" s="1"/>
  <c r="T16" i="104"/>
  <c r="J13" i="155"/>
  <c r="F13" i="155"/>
  <c r="G13" i="155" s="1"/>
  <c r="P11" i="109"/>
  <c r="D11" i="109"/>
  <c r="N19" i="95"/>
  <c r="Q19" i="95" s="1"/>
  <c r="T26" i="104"/>
  <c r="P26" i="104"/>
  <c r="Q26" i="104" s="1"/>
  <c r="AT20" i="105"/>
  <c r="N26" i="94"/>
  <c r="Q26" i="94" s="1"/>
  <c r="D29" i="144"/>
  <c r="D26" i="112"/>
  <c r="D21" i="146"/>
  <c r="F21" i="146" s="1"/>
  <c r="P26" i="111"/>
  <c r="D26" i="111"/>
  <c r="D13" i="109"/>
  <c r="E13" i="3"/>
  <c r="F14" i="134"/>
  <c r="K23" i="95"/>
  <c r="D26" i="145"/>
  <c r="P15" i="110"/>
  <c r="D15" i="110"/>
  <c r="D26" i="144"/>
  <c r="D30" i="45"/>
  <c r="E25" i="45" s="1"/>
  <c r="K19" i="125"/>
  <c r="D19" i="145"/>
  <c r="E26" i="52"/>
  <c r="X17" i="98"/>
  <c r="D19" i="143"/>
  <c r="F19" i="143" s="1"/>
  <c r="AA15" i="92"/>
  <c r="H16" i="148"/>
  <c r="D14" i="109"/>
  <c r="E25" i="53"/>
  <c r="D23" i="112"/>
  <c r="D25" i="146"/>
  <c r="H25" i="146" s="1"/>
  <c r="N22" i="94"/>
  <c r="Q22" i="94" s="1"/>
  <c r="E15" i="3"/>
  <c r="I26" i="95"/>
  <c r="D20" i="112"/>
  <c r="AB19" i="152"/>
  <c r="T24" i="104"/>
  <c r="P24" i="104"/>
  <c r="Q24" i="104" s="1"/>
  <c r="T15" i="104"/>
  <c r="P15" i="104"/>
  <c r="Q15" i="104" s="1"/>
  <c r="D15" i="145"/>
  <c r="F15" i="145" s="1"/>
  <c r="D13" i="145"/>
  <c r="K13" i="145" s="1"/>
  <c r="J17" i="155"/>
  <c r="F17" i="155"/>
  <c r="G17" i="155" s="1"/>
  <c r="D21" i="144"/>
  <c r="K21" i="144" s="1"/>
  <c r="F20" i="143"/>
  <c r="E31" i="143"/>
  <c r="I30" i="48"/>
  <c r="U21" i="68"/>
  <c r="P23" i="111"/>
  <c r="D23" i="111"/>
  <c r="Z21" i="79"/>
  <c r="AA15" i="79"/>
  <c r="M18" i="96"/>
  <c r="I21" i="92"/>
  <c r="X18" i="92" s="1"/>
  <c r="D26" i="143"/>
  <c r="F28" i="139"/>
  <c r="AC14" i="98"/>
  <c r="H23" i="134"/>
  <c r="H15" i="143"/>
  <c r="P13" i="110"/>
  <c r="D13" i="110"/>
  <c r="E31" i="137"/>
  <c r="M31" i="137"/>
  <c r="D15" i="147"/>
  <c r="F15" i="147" s="1"/>
  <c r="T16" i="105"/>
  <c r="P16" i="105"/>
  <c r="Q16" i="105" s="1"/>
  <c r="J30" i="141"/>
  <c r="J29" i="141"/>
  <c r="K10" i="141"/>
  <c r="N19" i="125"/>
  <c r="E27" i="52"/>
  <c r="N21" i="96"/>
  <c r="Q21" i="96" s="1"/>
  <c r="D25" i="144"/>
  <c r="U24" i="34"/>
  <c r="D18" i="142"/>
  <c r="E31" i="147"/>
  <c r="N19" i="97"/>
  <c r="Q19" i="97" s="1"/>
  <c r="F26" i="139"/>
  <c r="D27" i="143"/>
  <c r="J29" i="54"/>
  <c r="Y22" i="34"/>
  <c r="D19" i="146"/>
  <c r="K19" i="146" s="1"/>
  <c r="P21" i="109"/>
  <c r="D21" i="109"/>
  <c r="P11" i="110"/>
  <c r="D11" i="110"/>
  <c r="D24" i="111"/>
  <c r="U11" i="34"/>
  <c r="E27" i="55"/>
  <c r="X14" i="152"/>
  <c r="C27" i="106"/>
  <c r="X31" i="146"/>
  <c r="AA31" i="146" s="1"/>
  <c r="P18" i="109"/>
  <c r="D18" i="109"/>
  <c r="D17" i="109"/>
  <c r="D14" i="111"/>
  <c r="AA21" i="68"/>
  <c r="K21" i="79"/>
  <c r="Q31" i="147"/>
  <c r="P18" i="105"/>
  <c r="Q18" i="105" s="1"/>
  <c r="T18" i="105"/>
  <c r="E23" i="140"/>
  <c r="J23" i="155"/>
  <c r="F23" i="155"/>
  <c r="G23" i="155" s="1"/>
  <c r="U18" i="10"/>
  <c r="J31" i="143"/>
  <c r="M31" i="143" s="1"/>
  <c r="D12" i="143"/>
  <c r="H12" i="143" s="1"/>
  <c r="AT19" i="105"/>
  <c r="E19" i="3"/>
  <c r="E23" i="52"/>
  <c r="O21" i="92"/>
  <c r="AA19" i="92" s="1"/>
  <c r="D12" i="110"/>
  <c r="N11" i="108"/>
  <c r="M11" i="108" s="1"/>
  <c r="H17" i="134"/>
  <c r="AA14" i="152"/>
  <c r="L21" i="68"/>
  <c r="K16" i="94"/>
  <c r="P26" i="103"/>
  <c r="Q26" i="103" s="1"/>
  <c r="T26" i="103"/>
  <c r="F26" i="143"/>
  <c r="D18" i="110"/>
  <c r="H24" i="148"/>
  <c r="F12" i="137"/>
  <c r="K31" i="43"/>
  <c r="L31" i="43"/>
  <c r="N31" i="43" s="1"/>
  <c r="D13" i="148"/>
  <c r="K13" i="148" s="1"/>
  <c r="Q21" i="92"/>
  <c r="AB20" i="92" s="1"/>
  <c r="E19" i="53"/>
  <c r="D13" i="111"/>
  <c r="D29" i="57"/>
  <c r="R29" i="57" s="1"/>
  <c r="F16" i="137"/>
  <c r="O31" i="134"/>
  <c r="G31" i="134"/>
  <c r="AC29" i="143"/>
  <c r="O30" i="48"/>
  <c r="R11" i="10"/>
  <c r="D14" i="147"/>
  <c r="D12" i="147"/>
  <c r="J31" i="147"/>
  <c r="N14" i="96"/>
  <c r="Q14" i="96" s="1"/>
  <c r="H14" i="145"/>
  <c r="Y14" i="34"/>
  <c r="P23" i="103"/>
  <c r="Q23" i="103" s="1"/>
  <c r="T23" i="103"/>
  <c r="X31" i="144"/>
  <c r="AA31" i="144" s="1"/>
  <c r="N21" i="79"/>
  <c r="O15" i="79"/>
  <c r="D31" i="139"/>
  <c r="Y31" i="139" s="1"/>
  <c r="X31" i="142"/>
  <c r="AC31" i="142" s="1"/>
  <c r="N27" i="110"/>
  <c r="H27" i="110"/>
  <c r="D27" i="110"/>
  <c r="L27" i="110"/>
  <c r="J27" i="110"/>
  <c r="F27" i="110"/>
  <c r="Y20" i="34"/>
  <c r="P25" i="112"/>
  <c r="D25" i="112"/>
  <c r="W23" i="34"/>
  <c r="R17" i="10"/>
  <c r="O30" i="34"/>
  <c r="P21" i="111"/>
  <c r="D21" i="111"/>
  <c r="P13" i="103"/>
  <c r="Q13" i="103" s="1"/>
  <c r="T13" i="103"/>
  <c r="D29" i="147"/>
  <c r="K29" i="147" s="1"/>
  <c r="E20" i="53"/>
  <c r="F26" i="137"/>
  <c r="E31" i="145"/>
  <c r="S21" i="152"/>
  <c r="AC18" i="152" s="1"/>
  <c r="K31" i="36"/>
  <c r="L31" i="36"/>
  <c r="N31" i="36" s="1"/>
  <c r="N24" i="94"/>
  <c r="K18" i="107"/>
  <c r="L18" i="107" s="1"/>
  <c r="F18" i="107"/>
  <c r="T29" i="57"/>
  <c r="N18" i="141"/>
  <c r="K18" i="141" s="1"/>
  <c r="J25" i="155"/>
  <c r="F25" i="155"/>
  <c r="G25" i="155" s="1"/>
  <c r="D17" i="148"/>
  <c r="L30" i="94"/>
  <c r="M30" i="34"/>
  <c r="Q30" i="48"/>
  <c r="D31" i="137"/>
  <c r="Y31" i="137" s="1"/>
  <c r="O21" i="152"/>
  <c r="O23" i="152" s="1"/>
  <c r="N11" i="141"/>
  <c r="I11" i="141" s="1"/>
  <c r="AA14" i="92"/>
  <c r="D25" i="143"/>
  <c r="R29" i="56"/>
  <c r="R23" i="10"/>
  <c r="E27" i="53"/>
  <c r="P20" i="111"/>
  <c r="D20" i="111"/>
  <c r="H26" i="142"/>
  <c r="I14" i="95"/>
  <c r="D26" i="147"/>
  <c r="H26" i="147" s="1"/>
  <c r="AB18" i="152"/>
  <c r="X21" i="68"/>
  <c r="E17" i="140"/>
  <c r="T21" i="105"/>
  <c r="P21" i="105"/>
  <c r="Q21" i="105" s="1"/>
  <c r="E12" i="55"/>
  <c r="H13" i="143"/>
  <c r="J30" i="108"/>
  <c r="J29" i="108"/>
  <c r="K10" i="108"/>
  <c r="H22" i="145"/>
  <c r="K17" i="94"/>
  <c r="AC26" i="147"/>
  <c r="AC31" i="134"/>
  <c r="K25" i="94"/>
  <c r="N11" i="94"/>
  <c r="Q11" i="94" s="1"/>
  <c r="N14" i="94"/>
  <c r="Q14" i="94" s="1"/>
  <c r="N17" i="141"/>
  <c r="I17" i="141" s="1"/>
  <c r="W13" i="92"/>
  <c r="K15" i="98"/>
  <c r="P11" i="111"/>
  <c r="D11" i="111"/>
  <c r="D24" i="142"/>
  <c r="H24" i="142" s="1"/>
  <c r="N15" i="96"/>
  <c r="Q15" i="96" s="1"/>
  <c r="D14" i="110"/>
  <c r="N20" i="94"/>
  <c r="G20" i="94" s="1"/>
  <c r="N23" i="94"/>
  <c r="Q23" i="94" s="1"/>
  <c r="P25" i="110"/>
  <c r="D25" i="110"/>
  <c r="P19" i="112"/>
  <c r="D19" i="112"/>
  <c r="P27" i="109"/>
  <c r="L27" i="109"/>
  <c r="J27" i="109"/>
  <c r="H27" i="109"/>
  <c r="F27" i="109"/>
  <c r="N27" i="109"/>
  <c r="D27" i="109"/>
  <c r="D16" i="112"/>
  <c r="X13" i="152"/>
  <c r="D28" i="146"/>
  <c r="H28" i="146" s="1"/>
  <c r="P12" i="112"/>
  <c r="D12" i="112"/>
  <c r="O29" i="51"/>
  <c r="P18" i="104"/>
  <c r="Q18" i="104" s="1"/>
  <c r="T18" i="104"/>
  <c r="I17" i="94"/>
  <c r="E25" i="52"/>
  <c r="N25" i="95"/>
  <c r="Q25" i="95" s="1"/>
  <c r="D22" i="144"/>
  <c r="R10" i="10"/>
  <c r="H29" i="10"/>
  <c r="I29" i="10" s="1"/>
  <c r="W14" i="98"/>
  <c r="F12" i="145"/>
  <c r="H15" i="137"/>
  <c r="S21" i="92"/>
  <c r="AC20" i="92" s="1"/>
  <c r="Y18" i="34"/>
  <c r="AT14" i="105"/>
  <c r="F25" i="134"/>
  <c r="Z13" i="92"/>
  <c r="N24" i="108"/>
  <c r="I24" i="108" s="1"/>
  <c r="D20" i="144"/>
  <c r="D18" i="143"/>
  <c r="F18" i="143" s="1"/>
  <c r="E15" i="53"/>
  <c r="N18" i="108"/>
  <c r="M18" i="108" s="1"/>
  <c r="F13" i="134"/>
  <c r="U30" i="34"/>
  <c r="C30" i="106"/>
  <c r="K16" i="152"/>
  <c r="Y13" i="152" s="1"/>
  <c r="N15" i="95"/>
  <c r="Q15" i="95" s="1"/>
  <c r="H30" i="96"/>
  <c r="D23" i="143"/>
  <c r="E24" i="53"/>
  <c r="D21" i="148"/>
  <c r="H21" i="148" s="1"/>
  <c r="U11" i="10"/>
  <c r="Z13" i="98"/>
  <c r="C13" i="106"/>
  <c r="S16" i="152"/>
  <c r="AC12" i="152" s="1"/>
  <c r="H29" i="141"/>
  <c r="H30" i="141"/>
  <c r="I10" i="141"/>
  <c r="Y10" i="49"/>
  <c r="V30" i="49"/>
  <c r="U30" i="49" s="1"/>
  <c r="N15" i="108"/>
  <c r="M15" i="108" s="1"/>
  <c r="E20" i="52"/>
  <c r="H32" i="107"/>
  <c r="I14" i="107"/>
  <c r="E24" i="56"/>
  <c r="D18" i="144"/>
  <c r="M25" i="94"/>
  <c r="E22" i="140"/>
  <c r="D29" i="54"/>
  <c r="E29" i="54" s="1"/>
  <c r="N20" i="97"/>
  <c r="Q20" i="97" s="1"/>
  <c r="M18" i="97"/>
  <c r="I13" i="108"/>
  <c r="C25" i="106"/>
  <c r="W11" i="105"/>
  <c r="V30" i="105"/>
  <c r="W30" i="105" s="1"/>
  <c r="T28" i="103"/>
  <c r="P28" i="103"/>
  <c r="Q28" i="103" s="1"/>
  <c r="X31" i="148"/>
  <c r="N27" i="111"/>
  <c r="D27" i="111"/>
  <c r="J27" i="111"/>
  <c r="H27" i="111"/>
  <c r="F27" i="111"/>
  <c r="L27" i="111"/>
  <c r="H28" i="139"/>
  <c r="AC24" i="143"/>
  <c r="U17" i="10"/>
  <c r="W13" i="152"/>
  <c r="D23" i="146"/>
  <c r="E31" i="146"/>
  <c r="AA19" i="68"/>
  <c r="P22" i="110"/>
  <c r="D22" i="110"/>
  <c r="N16" i="43"/>
  <c r="P13" i="112"/>
  <c r="D13" i="112"/>
  <c r="D25" i="142"/>
  <c r="D31" i="134"/>
  <c r="Y31" i="134" s="1"/>
  <c r="P26" i="109"/>
  <c r="D26" i="109"/>
  <c r="D13" i="146"/>
  <c r="K13" i="146" s="1"/>
  <c r="D19" i="110"/>
  <c r="P15" i="111"/>
  <c r="D15" i="111"/>
  <c r="M23" i="96"/>
  <c r="X13" i="92"/>
  <c r="N24" i="96"/>
  <c r="Q24" i="96" s="1"/>
  <c r="D18" i="146"/>
  <c r="K18" i="146" s="1"/>
  <c r="D25" i="111"/>
  <c r="N13" i="95"/>
  <c r="Q13" i="95" s="1"/>
  <c r="D14" i="112"/>
  <c r="V18" i="92"/>
  <c r="M30" i="47"/>
  <c r="N22" i="43"/>
  <c r="U17" i="34"/>
  <c r="Y17" i="34"/>
  <c r="U10" i="10"/>
  <c r="T29" i="10"/>
  <c r="P18" i="103"/>
  <c r="Q18" i="103" s="1"/>
  <c r="T18" i="103"/>
  <c r="E29" i="140"/>
  <c r="E24" i="55"/>
  <c r="N18" i="94"/>
  <c r="Q18" i="94" s="1"/>
  <c r="Z13" i="152"/>
  <c r="C26" i="106"/>
  <c r="N12" i="108"/>
  <c r="K12" i="108" s="1"/>
  <c r="N26" i="141"/>
  <c r="I26" i="141" s="1"/>
  <c r="N11" i="36"/>
  <c r="T17" i="103"/>
  <c r="P17" i="103"/>
  <c r="Q17" i="103" s="1"/>
  <c r="N27" i="96"/>
  <c r="Q27" i="96" s="1"/>
  <c r="X22" i="10"/>
  <c r="Z11" i="104"/>
  <c r="Y30" i="104"/>
  <c r="Z30" i="104" s="1"/>
  <c r="F15" i="134"/>
  <c r="J15" i="155"/>
  <c r="F15" i="155"/>
  <c r="G15" i="155" s="1"/>
  <c r="N14" i="108"/>
  <c r="M14" i="108" s="1"/>
  <c r="T30" i="4"/>
  <c r="P30" i="4"/>
  <c r="Q30" i="4" s="1"/>
  <c r="K16" i="92"/>
  <c r="Y14" i="92" s="1"/>
  <c r="AC17" i="145"/>
  <c r="N25" i="97"/>
  <c r="G25" i="97" s="1"/>
  <c r="M30" i="48"/>
  <c r="P22" i="109"/>
  <c r="D22" i="109"/>
  <c r="AT15" i="105"/>
  <c r="S16" i="92"/>
  <c r="AC14" i="92" s="1"/>
  <c r="C21" i="106"/>
  <c r="D17" i="143"/>
  <c r="H17" i="143" s="1"/>
  <c r="E14" i="53"/>
  <c r="H30" i="108"/>
  <c r="H29" i="108"/>
  <c r="I10" i="108"/>
  <c r="K23" i="141"/>
  <c r="Z14" i="92"/>
  <c r="F13" i="139"/>
  <c r="N15" i="141"/>
  <c r="K15" i="141" s="1"/>
  <c r="F21" i="137"/>
  <c r="N19" i="96"/>
  <c r="Q19" i="96" s="1"/>
  <c r="J30" i="96"/>
  <c r="R18" i="10"/>
  <c r="I30" i="45"/>
  <c r="N28" i="36"/>
  <c r="I13" i="141"/>
  <c r="F14" i="137"/>
  <c r="H26" i="148"/>
  <c r="I13" i="97"/>
  <c r="O19" i="98"/>
  <c r="AA17" i="98" s="1"/>
  <c r="H20" i="137"/>
  <c r="H20" i="134"/>
  <c r="U15" i="34"/>
  <c r="N17" i="108"/>
  <c r="I17" i="108" s="1"/>
  <c r="I30" i="47"/>
  <c r="D16" i="109"/>
  <c r="D15" i="146"/>
  <c r="F15" i="146" s="1"/>
  <c r="I12" i="97"/>
  <c r="J31" i="146"/>
  <c r="D12" i="146"/>
  <c r="Q31" i="146"/>
  <c r="V31" i="146" s="1"/>
  <c r="P15" i="112"/>
  <c r="D15" i="112"/>
  <c r="H29" i="137"/>
  <c r="N19" i="36"/>
  <c r="D16" i="146"/>
  <c r="P19" i="111"/>
  <c r="D19" i="111"/>
  <c r="D24" i="109"/>
  <c r="T11" i="103"/>
  <c r="P11" i="103"/>
  <c r="S30" i="103"/>
  <c r="T30" i="103" s="1"/>
  <c r="E23" i="53"/>
  <c r="K24" i="94"/>
  <c r="P26" i="110"/>
  <c r="D26" i="110"/>
  <c r="AN25" i="103"/>
  <c r="P25" i="111"/>
  <c r="N17" i="95"/>
  <c r="Q17" i="95" s="1"/>
  <c r="W18" i="152"/>
  <c r="N23" i="108"/>
  <c r="K23" i="108" s="1"/>
  <c r="N12" i="141"/>
  <c r="K12" i="141" s="1"/>
  <c r="N26" i="108"/>
  <c r="I26" i="108" s="1"/>
  <c r="M22" i="108"/>
  <c r="I18" i="108"/>
  <c r="R29" i="52"/>
  <c r="O30" i="47"/>
  <c r="E26" i="53"/>
  <c r="N23" i="68"/>
  <c r="N13" i="94"/>
  <c r="Q13" i="94" s="1"/>
  <c r="I11" i="108"/>
  <c r="E21" i="52"/>
  <c r="N15" i="97"/>
  <c r="Q15" i="97" s="1"/>
  <c r="W14" i="152"/>
  <c r="P27" i="112"/>
  <c r="L27" i="112"/>
  <c r="J27" i="112"/>
  <c r="F27" i="112"/>
  <c r="H27" i="112"/>
  <c r="D27" i="112"/>
  <c r="N27" i="112"/>
  <c r="N27" i="95"/>
  <c r="Q27" i="95" s="1"/>
  <c r="F21" i="142"/>
  <c r="X14" i="10"/>
  <c r="M20" i="96"/>
  <c r="Z23" i="68"/>
  <c r="P19" i="109"/>
  <c r="D19" i="109"/>
  <c r="AC13" i="146"/>
  <c r="N12" i="94"/>
  <c r="Q12" i="94" s="1"/>
  <c r="Z14" i="152"/>
  <c r="AC12" i="145"/>
  <c r="X31" i="145"/>
  <c r="F30" i="97"/>
  <c r="N10" i="97"/>
  <c r="Q10" i="97" s="1"/>
  <c r="I23" i="95"/>
  <c r="P10" i="111"/>
  <c r="D10" i="111"/>
  <c r="C28" i="111"/>
  <c r="N25" i="96"/>
  <c r="Q25" i="96" s="1"/>
  <c r="D20" i="147"/>
  <c r="F20" i="147" s="1"/>
  <c r="H20" i="139"/>
  <c r="D14" i="144"/>
  <c r="F14" i="144" s="1"/>
  <c r="E17" i="3"/>
  <c r="T27" i="103"/>
  <c r="P27" i="103"/>
  <c r="Q27" i="103" s="1"/>
  <c r="S30" i="48"/>
  <c r="M14" i="95"/>
  <c r="N22" i="97"/>
  <c r="Q22" i="97" s="1"/>
  <c r="N21" i="94"/>
  <c r="Q21" i="94" s="1"/>
  <c r="O21" i="68"/>
  <c r="H13" i="145"/>
  <c r="C22" i="106"/>
  <c r="U19" i="79"/>
  <c r="Q31" i="144"/>
  <c r="T31" i="144" s="1"/>
  <c r="D16" i="110"/>
  <c r="AC20" i="146"/>
  <c r="H28" i="148"/>
  <c r="N16" i="97"/>
  <c r="Q16" i="97" s="1"/>
  <c r="D14" i="142"/>
  <c r="M17" i="94"/>
  <c r="D24" i="144"/>
  <c r="K24" i="144" s="1"/>
  <c r="AC19" i="152"/>
  <c r="Q30" i="34"/>
  <c r="D29" i="51"/>
  <c r="E29" i="51" s="1"/>
  <c r="H28" i="142"/>
  <c r="E13" i="53"/>
  <c r="N11" i="97"/>
  <c r="Q11" i="97" s="1"/>
  <c r="P24" i="110"/>
  <c r="D24" i="110"/>
  <c r="P20" i="109"/>
  <c r="D20" i="109"/>
  <c r="I11" i="95"/>
  <c r="E23" i="54"/>
  <c r="AC22" i="146"/>
  <c r="D29" i="142"/>
  <c r="E28" i="53"/>
  <c r="D29" i="50"/>
  <c r="E15" i="50" s="1"/>
  <c r="J31" i="144"/>
  <c r="D12" i="144"/>
  <c r="K21" i="92"/>
  <c r="Y18" i="92" s="1"/>
  <c r="AT16" i="103"/>
  <c r="AC27" i="147"/>
  <c r="V31" i="147"/>
  <c r="I17" i="96"/>
  <c r="N17" i="97"/>
  <c r="M17" i="97" s="1"/>
  <c r="I20" i="96"/>
  <c r="D18" i="145"/>
  <c r="H29" i="144"/>
  <c r="N23" i="43"/>
  <c r="T31" i="139"/>
  <c r="P18" i="112"/>
  <c r="D18" i="112"/>
  <c r="P10" i="110"/>
  <c r="C28" i="110"/>
  <c r="D10" i="110"/>
  <c r="N12" i="95"/>
  <c r="I10" i="94"/>
  <c r="H30" i="94"/>
  <c r="N11" i="96"/>
  <c r="I11" i="96" s="1"/>
  <c r="D27" i="146"/>
  <c r="F27" i="146" s="1"/>
  <c r="N22" i="95"/>
  <c r="I22" i="95" s="1"/>
  <c r="P17" i="112"/>
  <c r="D17" i="112"/>
  <c r="K23" i="96"/>
  <c r="AC18" i="146"/>
  <c r="K25" i="97"/>
  <c r="P20" i="103"/>
  <c r="Q20" i="103" s="1"/>
  <c r="T20" i="103"/>
  <c r="D20" i="110"/>
  <c r="F29" i="142"/>
  <c r="D14" i="146"/>
  <c r="N21" i="43"/>
  <c r="D17" i="142"/>
  <c r="H17" i="142" s="1"/>
  <c r="N14" i="141"/>
  <c r="K14" i="141" s="1"/>
  <c r="R31" i="134"/>
  <c r="D16" i="142"/>
  <c r="U22" i="10"/>
  <c r="E21" i="50"/>
  <c r="F23" i="148"/>
  <c r="M25" i="95"/>
  <c r="V13" i="98"/>
  <c r="E24" i="52"/>
  <c r="F29" i="146"/>
  <c r="J30" i="97"/>
  <c r="L29" i="102"/>
  <c r="N29" i="102" s="1"/>
  <c r="K29" i="102"/>
  <c r="U30" i="48"/>
  <c r="N25" i="108"/>
  <c r="M25" i="108" s="1"/>
  <c r="E24" i="3"/>
  <c r="H26" i="145"/>
  <c r="K21" i="152"/>
  <c r="Y17" i="152" s="1"/>
  <c r="Q16" i="92"/>
  <c r="AB15" i="92" s="1"/>
  <c r="K13" i="97"/>
  <c r="H12" i="137"/>
  <c r="P14" i="105"/>
  <c r="Q14" i="105" s="1"/>
  <c r="T14" i="105"/>
  <c r="U30" i="47"/>
  <c r="D16" i="145"/>
  <c r="N24" i="97"/>
  <c r="Q24" i="97" s="1"/>
  <c r="N25" i="43"/>
  <c r="N24" i="95"/>
  <c r="Q24" i="95" s="1"/>
  <c r="G31" i="147"/>
  <c r="F17" i="134"/>
  <c r="I26" i="94"/>
  <c r="I21" i="96"/>
  <c r="F27" i="137"/>
  <c r="P16" i="111"/>
  <c r="D16" i="111"/>
  <c r="D20" i="146"/>
  <c r="F20" i="146" s="1"/>
  <c r="AT25" i="103"/>
  <c r="U14" i="34"/>
  <c r="K12" i="97"/>
  <c r="P17" i="111"/>
  <c r="D17" i="111"/>
  <c r="AD17" i="79"/>
  <c r="Q31" i="142"/>
  <c r="T31" i="142" s="1"/>
  <c r="T31" i="137"/>
  <c r="P10" i="109"/>
  <c r="D10" i="109"/>
  <c r="C28" i="109"/>
  <c r="P28" i="109" s="1"/>
  <c r="D24" i="146"/>
  <c r="AT27" i="103"/>
  <c r="AC28" i="146"/>
  <c r="P10" i="112"/>
  <c r="D10" i="112"/>
  <c r="C28" i="112"/>
  <c r="AC24" i="148"/>
  <c r="P22" i="104"/>
  <c r="Q22" i="104" s="1"/>
  <c r="T22" i="104"/>
  <c r="R27" i="10"/>
  <c r="Y13" i="92"/>
  <c r="D23" i="109"/>
  <c r="E31" i="144"/>
  <c r="M31" i="144"/>
  <c r="E16" i="92"/>
  <c r="E23" i="92" s="1"/>
  <c r="AT26" i="103"/>
  <c r="H30" i="97"/>
  <c r="D29" i="145"/>
  <c r="K15" i="95"/>
  <c r="N20" i="141"/>
  <c r="K20" i="141" s="1"/>
  <c r="X18" i="152"/>
  <c r="K26" i="95"/>
  <c r="P16" i="103"/>
  <c r="Q16" i="103" s="1"/>
  <c r="T16" i="103"/>
  <c r="M16" i="96"/>
  <c r="D22" i="143"/>
  <c r="Y18" i="152"/>
  <c r="G31" i="143"/>
  <c r="O31" i="143"/>
  <c r="N22" i="96"/>
  <c r="Q22" i="96" s="1"/>
  <c r="I18" i="95"/>
  <c r="Z18" i="92"/>
  <c r="E21" i="53"/>
  <c r="P19" i="103"/>
  <c r="Q19" i="103" s="1"/>
  <c r="T19" i="103"/>
  <c r="H29" i="147"/>
  <c r="E19" i="55"/>
  <c r="AA31" i="137"/>
  <c r="T20" i="104"/>
  <c r="P20" i="104"/>
  <c r="Q20" i="104" s="1"/>
  <c r="AC31" i="146"/>
  <c r="N19" i="108"/>
  <c r="G19" i="108" s="1"/>
  <c r="L30" i="96"/>
  <c r="N27" i="94"/>
  <c r="Q27" i="94" s="1"/>
  <c r="N18" i="43"/>
  <c r="N25" i="141"/>
  <c r="K25" i="141" s="1"/>
  <c r="E13" i="55"/>
  <c r="E26" i="3"/>
  <c r="Q16" i="152"/>
  <c r="AB12" i="152" s="1"/>
  <c r="E15" i="52"/>
  <c r="L30" i="95"/>
  <c r="M10" i="95"/>
  <c r="E18" i="52"/>
  <c r="AC16" i="145"/>
  <c r="I12" i="108"/>
  <c r="H12" i="147"/>
  <c r="G31" i="146"/>
  <c r="O31" i="146"/>
  <c r="D17" i="146"/>
  <c r="N21" i="97"/>
  <c r="Q21" i="97" s="1"/>
  <c r="K17" i="96"/>
  <c r="M14" i="94"/>
  <c r="D12" i="109"/>
  <c r="H17" i="139"/>
  <c r="AC15" i="142"/>
  <c r="V31" i="143"/>
  <c r="D23" i="110"/>
  <c r="N21" i="95"/>
  <c r="Q21" i="95" s="1"/>
  <c r="V17" i="98"/>
  <c r="W20" i="92"/>
  <c r="D22" i="146"/>
  <c r="K22" i="146" s="1"/>
  <c r="E14" i="52"/>
  <c r="P21" i="112"/>
  <c r="D21" i="112"/>
  <c r="D26" i="146"/>
  <c r="D15" i="144"/>
  <c r="K15" i="144" s="1"/>
  <c r="N23" i="97"/>
  <c r="Q23" i="97" s="1"/>
  <c r="E20" i="50"/>
  <c r="E31" i="36"/>
  <c r="K27" i="108"/>
  <c r="E15" i="57"/>
  <c r="N28" i="43"/>
  <c r="T19" i="104"/>
  <c r="P19" i="104"/>
  <c r="Q19" i="104" s="1"/>
  <c r="M12" i="97"/>
  <c r="D27" i="144"/>
  <c r="H14" i="139"/>
  <c r="P19" i="105"/>
  <c r="Q19" i="105" s="1"/>
  <c r="T19" i="105"/>
  <c r="W13" i="98"/>
  <c r="M13" i="97"/>
  <c r="F30" i="96"/>
  <c r="N10" i="96"/>
  <c r="I10" i="96" s="1"/>
  <c r="X27" i="10"/>
  <c r="F25" i="139"/>
  <c r="E14" i="3"/>
  <c r="E29" i="3"/>
  <c r="P22" i="103"/>
  <c r="Q22" i="103" s="1"/>
  <c r="T22" i="103"/>
  <c r="K19" i="98"/>
  <c r="Y17" i="98" s="1"/>
  <c r="C31" i="84"/>
  <c r="G31" i="84" s="1"/>
  <c r="I16" i="108"/>
  <c r="F20" i="137"/>
  <c r="E23" i="68"/>
  <c r="L30" i="97"/>
  <c r="R29" i="53"/>
  <c r="N15" i="102"/>
  <c r="D28" i="144"/>
  <c r="H28" i="144" s="1"/>
  <c r="D27" i="142"/>
  <c r="E23" i="57"/>
  <c r="AN13" i="103"/>
  <c r="S19" i="98"/>
  <c r="AC17" i="98" s="1"/>
  <c r="N22" i="141"/>
  <c r="I22" i="141" s="1"/>
  <c r="D22" i="111"/>
  <c r="F16" i="147"/>
  <c r="N20" i="43"/>
  <c r="H22" i="139"/>
  <c r="K30" i="34"/>
  <c r="D11" i="112"/>
  <c r="Z18" i="152"/>
  <c r="E12" i="52"/>
  <c r="F27" i="134"/>
  <c r="E22" i="53"/>
  <c r="E16" i="57"/>
  <c r="I25" i="94"/>
  <c r="K21" i="141"/>
  <c r="E22" i="3"/>
  <c r="I20" i="97"/>
  <c r="Y27" i="34"/>
  <c r="W27" i="34"/>
  <c r="H17" i="145"/>
  <c r="N15" i="94"/>
  <c r="Q15" i="94" s="1"/>
  <c r="K17" i="97"/>
  <c r="W23" i="68"/>
  <c r="I10" i="95"/>
  <c r="H30" i="95"/>
  <c r="O31" i="137"/>
  <c r="G31" i="137"/>
  <c r="H31" i="137" s="1"/>
  <c r="E15" i="140"/>
  <c r="Z15" i="92"/>
  <c r="E20" i="56"/>
  <c r="AA13" i="152"/>
  <c r="K12" i="94"/>
  <c r="N16" i="95"/>
  <c r="Q16" i="95" s="1"/>
  <c r="H24" i="143"/>
  <c r="M26" i="94"/>
  <c r="D23" i="142"/>
  <c r="P15" i="109"/>
  <c r="D15" i="109"/>
  <c r="K18" i="96"/>
  <c r="U22" i="34"/>
  <c r="F17" i="146"/>
  <c r="X20" i="92"/>
  <c r="AC23" i="142"/>
  <c r="W11" i="104"/>
  <c r="V30" i="104"/>
  <c r="W30" i="104" s="1"/>
  <c r="E16" i="53"/>
  <c r="W26" i="34"/>
  <c r="M17" i="96"/>
  <c r="N27" i="97"/>
  <c r="Q27" i="97" s="1"/>
  <c r="T31" i="134"/>
  <c r="M29" i="52"/>
  <c r="D21" i="110"/>
  <c r="E13" i="52"/>
  <c r="C14" i="106"/>
  <c r="AC19" i="146"/>
  <c r="F28" i="155"/>
  <c r="G28" i="155" s="1"/>
  <c r="J28" i="155"/>
  <c r="E12" i="53"/>
  <c r="AC21" i="146"/>
  <c r="K27" i="141"/>
  <c r="M31" i="134"/>
  <c r="E31" i="134"/>
  <c r="F31" i="134" s="1"/>
  <c r="I18" i="96"/>
  <c r="K13" i="108"/>
  <c r="D17" i="110"/>
  <c r="F26" i="145"/>
  <c r="H29" i="146"/>
  <c r="P30" i="101" l="1"/>
  <c r="Q30" i="101" s="1"/>
  <c r="H29" i="53"/>
  <c r="E19" i="45"/>
  <c r="E26" i="45"/>
  <c r="E17" i="45"/>
  <c r="I17" i="107"/>
  <c r="I25" i="107"/>
  <c r="I18" i="107"/>
  <c r="K26" i="97"/>
  <c r="I26" i="97"/>
  <c r="Q26" i="97"/>
  <c r="G26" i="97"/>
  <c r="G11" i="97"/>
  <c r="M13" i="96"/>
  <c r="K13" i="96"/>
  <c r="K26" i="96"/>
  <c r="K16" i="96"/>
  <c r="M15" i="96"/>
  <c r="I16" i="96"/>
  <c r="K19" i="95"/>
  <c r="M19" i="95"/>
  <c r="I30" i="34"/>
  <c r="O16" i="68"/>
  <c r="X16" i="68"/>
  <c r="AA16" i="68"/>
  <c r="AH19" i="104"/>
  <c r="H19" i="144"/>
  <c r="I20" i="108"/>
  <c r="F22" i="142"/>
  <c r="AT28" i="105"/>
  <c r="G25" i="96"/>
  <c r="F22" i="144"/>
  <c r="F29" i="147"/>
  <c r="F12" i="147"/>
  <c r="G21" i="96"/>
  <c r="X17" i="92"/>
  <c r="Q30" i="47"/>
  <c r="Q21" i="98"/>
  <c r="F27" i="145"/>
  <c r="M23" i="92"/>
  <c r="G26" i="141"/>
  <c r="AA31" i="142"/>
  <c r="K11" i="141"/>
  <c r="K22" i="94"/>
  <c r="E29" i="45"/>
  <c r="M29" i="56"/>
  <c r="R21" i="68"/>
  <c r="AD21" i="68" s="1"/>
  <c r="F15" i="143"/>
  <c r="H15" i="148"/>
  <c r="X16" i="98"/>
  <c r="K22" i="96"/>
  <c r="F15" i="144"/>
  <c r="K18" i="108"/>
  <c r="H25" i="143"/>
  <c r="N21" i="102"/>
  <c r="E15" i="51"/>
  <c r="M25" i="97"/>
  <c r="AC15" i="92"/>
  <c r="N24" i="102"/>
  <c r="I14" i="94"/>
  <c r="E24" i="50"/>
  <c r="G12" i="94"/>
  <c r="K16" i="146"/>
  <c r="G15" i="141"/>
  <c r="I18" i="141"/>
  <c r="N13" i="102"/>
  <c r="G18" i="108"/>
  <c r="G22" i="94"/>
  <c r="H16" i="143"/>
  <c r="F27" i="147"/>
  <c r="AT13" i="105"/>
  <c r="F23" i="146"/>
  <c r="H23" i="146"/>
  <c r="AN21" i="103"/>
  <c r="AT30" i="103"/>
  <c r="AN19" i="103"/>
  <c r="AT30" i="104"/>
  <c r="E26" i="56"/>
  <c r="E28" i="56"/>
  <c r="E19" i="56"/>
  <c r="E17" i="56"/>
  <c r="E12" i="56"/>
  <c r="E15" i="56"/>
  <c r="E18" i="56"/>
  <c r="E13" i="56"/>
  <c r="E11" i="50"/>
  <c r="E16" i="50"/>
  <c r="E21" i="45"/>
  <c r="E20" i="45"/>
  <c r="E27" i="45"/>
  <c r="E14" i="45"/>
  <c r="Q30" i="45"/>
  <c r="E23" i="45"/>
  <c r="M30" i="45"/>
  <c r="E12" i="45"/>
  <c r="Z12" i="98"/>
  <c r="Z16" i="98"/>
  <c r="K17" i="148"/>
  <c r="K20" i="147"/>
  <c r="V12" i="152"/>
  <c r="V17" i="152"/>
  <c r="X17" i="152"/>
  <c r="M23" i="152"/>
  <c r="V18" i="152"/>
  <c r="V12" i="92"/>
  <c r="W14" i="92"/>
  <c r="X19" i="92"/>
  <c r="K28" i="142"/>
  <c r="R31" i="137"/>
  <c r="G13" i="108"/>
  <c r="O13" i="108" s="1"/>
  <c r="G24" i="108"/>
  <c r="G25" i="141"/>
  <c r="G20" i="141"/>
  <c r="G26" i="108"/>
  <c r="G25" i="108"/>
  <c r="G11" i="141"/>
  <c r="I25" i="108"/>
  <c r="R15" i="125"/>
  <c r="X15" i="125"/>
  <c r="AA15" i="125"/>
  <c r="AN24" i="104"/>
  <c r="AN30" i="105"/>
  <c r="K31" i="134"/>
  <c r="E11" i="56"/>
  <c r="E25" i="55"/>
  <c r="E22" i="55"/>
  <c r="E26" i="55"/>
  <c r="E23" i="55"/>
  <c r="R29" i="55"/>
  <c r="E14" i="55"/>
  <c r="E11" i="52"/>
  <c r="H29" i="52"/>
  <c r="E24" i="45"/>
  <c r="X14" i="98"/>
  <c r="K18" i="148"/>
  <c r="F18" i="148"/>
  <c r="K15" i="148"/>
  <c r="F21" i="147"/>
  <c r="H24" i="147"/>
  <c r="H23" i="147"/>
  <c r="K26" i="147"/>
  <c r="K24" i="147"/>
  <c r="H17" i="147"/>
  <c r="H19" i="147"/>
  <c r="F23" i="147"/>
  <c r="K26" i="146"/>
  <c r="F13" i="146"/>
  <c r="K23" i="146"/>
  <c r="G21" i="97"/>
  <c r="G22" i="97"/>
  <c r="K19" i="97"/>
  <c r="G24" i="97"/>
  <c r="M20" i="97"/>
  <c r="G10" i="95"/>
  <c r="K22" i="95"/>
  <c r="G19" i="95"/>
  <c r="G20" i="95"/>
  <c r="W19" i="34"/>
  <c r="K19" i="94"/>
  <c r="I19" i="94"/>
  <c r="G30" i="34"/>
  <c r="W14" i="34"/>
  <c r="G18" i="94"/>
  <c r="M16" i="94"/>
  <c r="W11" i="34"/>
  <c r="W24" i="34"/>
  <c r="W20" i="34"/>
  <c r="K26" i="94"/>
  <c r="G26" i="94"/>
  <c r="M22" i="94"/>
  <c r="W18" i="34"/>
  <c r="K26" i="145"/>
  <c r="K16" i="145"/>
  <c r="H28" i="145"/>
  <c r="K22" i="145"/>
  <c r="K20" i="145"/>
  <c r="K28" i="145"/>
  <c r="F24" i="144"/>
  <c r="K13" i="144"/>
  <c r="H22" i="144"/>
  <c r="K22" i="144"/>
  <c r="K29" i="144"/>
  <c r="H14" i="144"/>
  <c r="F22" i="143"/>
  <c r="K22" i="143"/>
  <c r="K17" i="143"/>
  <c r="K25" i="143"/>
  <c r="K23" i="142"/>
  <c r="K21" i="142"/>
  <c r="F14" i="142"/>
  <c r="K20" i="142"/>
  <c r="K12" i="142"/>
  <c r="K27" i="142"/>
  <c r="F27" i="142"/>
  <c r="K14" i="142"/>
  <c r="F18" i="142"/>
  <c r="K22" i="142"/>
  <c r="M10" i="96"/>
  <c r="F12" i="144"/>
  <c r="N18" i="36"/>
  <c r="F22" i="146"/>
  <c r="M29" i="57"/>
  <c r="K12" i="144"/>
  <c r="G27" i="95"/>
  <c r="G15" i="95"/>
  <c r="AT24" i="103"/>
  <c r="M20" i="95"/>
  <c r="K22" i="147"/>
  <c r="I19" i="141"/>
  <c r="AT26" i="105"/>
  <c r="F25" i="145"/>
  <c r="K23" i="148"/>
  <c r="K27" i="147"/>
  <c r="G16" i="108"/>
  <c r="K25" i="148"/>
  <c r="I15" i="95"/>
  <c r="E14" i="57"/>
  <c r="F25" i="147"/>
  <c r="I22" i="108"/>
  <c r="H22" i="147"/>
  <c r="F13" i="144"/>
  <c r="H29" i="51"/>
  <c r="G11" i="96"/>
  <c r="G23" i="108"/>
  <c r="G17" i="108"/>
  <c r="K10" i="96"/>
  <c r="AC18" i="98"/>
  <c r="AN14" i="105"/>
  <c r="K21" i="148"/>
  <c r="Y12" i="152"/>
  <c r="E28" i="57"/>
  <c r="G15" i="96"/>
  <c r="K15" i="145"/>
  <c r="K19" i="143"/>
  <c r="K21" i="95"/>
  <c r="K30" i="47"/>
  <c r="AT30" i="105"/>
  <c r="AN30" i="104"/>
  <c r="AC16" i="98"/>
  <c r="M27" i="95"/>
  <c r="AA20" i="92"/>
  <c r="K17" i="95"/>
  <c r="W21" i="34"/>
  <c r="E31" i="43"/>
  <c r="E27" i="51"/>
  <c r="I17" i="97"/>
  <c r="AD13" i="125"/>
  <c r="E22" i="51"/>
  <c r="F13" i="148"/>
  <c r="G19" i="97"/>
  <c r="AN12" i="103"/>
  <c r="F22" i="147"/>
  <c r="Z17" i="152"/>
  <c r="AD16" i="79"/>
  <c r="AD14" i="79"/>
  <c r="G23" i="96"/>
  <c r="K16" i="144"/>
  <c r="K20" i="143"/>
  <c r="G18" i="96"/>
  <c r="E28" i="52"/>
  <c r="U15" i="79"/>
  <c r="G27" i="141"/>
  <c r="K17" i="145"/>
  <c r="F28" i="144"/>
  <c r="AN20" i="105"/>
  <c r="M19" i="108"/>
  <c r="E11" i="51"/>
  <c r="W17" i="34"/>
  <c r="AH27" i="103"/>
  <c r="G17" i="95"/>
  <c r="I11" i="94"/>
  <c r="AN12" i="104"/>
  <c r="G27" i="96"/>
  <c r="U29" i="10"/>
  <c r="AA18" i="92"/>
  <c r="AA17" i="92"/>
  <c r="F21" i="144"/>
  <c r="H18" i="142"/>
  <c r="E22" i="45"/>
  <c r="F21" i="143"/>
  <c r="K19" i="148"/>
  <c r="E17" i="55"/>
  <c r="E11" i="55"/>
  <c r="AD18" i="79"/>
  <c r="I27" i="95"/>
  <c r="O27" i="95" s="1"/>
  <c r="AD19" i="68"/>
  <c r="E25" i="57"/>
  <c r="K29" i="145"/>
  <c r="N14" i="43"/>
  <c r="K18" i="145"/>
  <c r="Y17" i="92"/>
  <c r="I21" i="97"/>
  <c r="F17" i="148"/>
  <c r="F25" i="143"/>
  <c r="H19" i="143"/>
  <c r="G14" i="96"/>
  <c r="K18" i="142"/>
  <c r="AN14" i="103"/>
  <c r="E26" i="57"/>
  <c r="K14" i="145"/>
  <c r="G22" i="108"/>
  <c r="O22" i="108" s="1"/>
  <c r="AT28" i="103"/>
  <c r="E15" i="55"/>
  <c r="M29" i="55"/>
  <c r="O21" i="108"/>
  <c r="K26" i="142"/>
  <c r="G16" i="141"/>
  <c r="O16" i="141" s="1"/>
  <c r="F29" i="148"/>
  <c r="K13" i="147"/>
  <c r="M14" i="96"/>
  <c r="AN28" i="105"/>
  <c r="M21" i="95"/>
  <c r="AN17" i="104"/>
  <c r="E14" i="51"/>
  <c r="F21" i="148"/>
  <c r="K14" i="96"/>
  <c r="I13" i="94"/>
  <c r="W25" i="34"/>
  <c r="V14" i="152"/>
  <c r="H19" i="148"/>
  <c r="F14" i="143"/>
  <c r="H29" i="55"/>
  <c r="E13" i="51"/>
  <c r="G27" i="94"/>
  <c r="K24" i="146"/>
  <c r="H12" i="146"/>
  <c r="E16" i="51"/>
  <c r="H22" i="143"/>
  <c r="H25" i="142"/>
  <c r="F20" i="144"/>
  <c r="F28" i="146"/>
  <c r="N24" i="36"/>
  <c r="G25" i="95"/>
  <c r="K28" i="146"/>
  <c r="H21" i="146"/>
  <c r="AH21" i="105"/>
  <c r="H13" i="148"/>
  <c r="M11" i="94"/>
  <c r="G11" i="108"/>
  <c r="F29" i="144"/>
  <c r="AT22" i="103"/>
  <c r="F14" i="145"/>
  <c r="K27" i="95"/>
  <c r="K18" i="94"/>
  <c r="E29" i="102"/>
  <c r="I22" i="107"/>
  <c r="E18" i="55"/>
  <c r="X12" i="92"/>
  <c r="AD17" i="68"/>
  <c r="K16" i="143"/>
  <c r="G23" i="141"/>
  <c r="AD15" i="68"/>
  <c r="G23" i="97"/>
  <c r="G21" i="95"/>
  <c r="AN20" i="104"/>
  <c r="K20" i="146"/>
  <c r="H24" i="146"/>
  <c r="K27" i="146"/>
  <c r="G15" i="97"/>
  <c r="K15" i="96"/>
  <c r="K14" i="97"/>
  <c r="K20" i="144"/>
  <c r="K31" i="137"/>
  <c r="K26" i="144"/>
  <c r="E26" i="51"/>
  <c r="AD12" i="125"/>
  <c r="K16" i="148"/>
  <c r="H25" i="147"/>
  <c r="I16" i="94"/>
  <c r="AT18" i="103"/>
  <c r="H23" i="148"/>
  <c r="W12" i="34"/>
  <c r="G21" i="98"/>
  <c r="N21" i="36"/>
  <c r="N26" i="43"/>
  <c r="N12" i="36"/>
  <c r="N17" i="36"/>
  <c r="N27" i="102"/>
  <c r="N13" i="43"/>
  <c r="N11" i="43"/>
  <c r="N30" i="96"/>
  <c r="Q30" i="96" s="1"/>
  <c r="AC31" i="148"/>
  <c r="H29" i="54"/>
  <c r="G24" i="94"/>
  <c r="Q24" i="94"/>
  <c r="O31" i="147"/>
  <c r="D31" i="147"/>
  <c r="K31" i="147" s="1"/>
  <c r="H14" i="146"/>
  <c r="G16" i="95"/>
  <c r="Y16" i="98"/>
  <c r="AB14" i="92"/>
  <c r="H19" i="146"/>
  <c r="K27" i="94"/>
  <c r="AH14" i="105"/>
  <c r="G14" i="141"/>
  <c r="K14" i="108"/>
  <c r="M29" i="51"/>
  <c r="K29" i="142"/>
  <c r="V31" i="144"/>
  <c r="I22" i="106"/>
  <c r="G21" i="94"/>
  <c r="D28" i="111"/>
  <c r="N28" i="111"/>
  <c r="L28" i="111"/>
  <c r="F28" i="111"/>
  <c r="H28" i="111"/>
  <c r="J28" i="111"/>
  <c r="N30" i="97"/>
  <c r="Q30" i="97" s="1"/>
  <c r="G13" i="94"/>
  <c r="H29" i="142"/>
  <c r="N18" i="102"/>
  <c r="AH11" i="103"/>
  <c r="K12" i="146"/>
  <c r="AA16" i="98"/>
  <c r="G19" i="96"/>
  <c r="M13" i="95"/>
  <c r="Y12" i="92"/>
  <c r="K23" i="92"/>
  <c r="AT11" i="104"/>
  <c r="K17" i="141"/>
  <c r="O30" i="49"/>
  <c r="G15" i="108"/>
  <c r="AB13" i="92"/>
  <c r="F25" i="142"/>
  <c r="G11" i="94"/>
  <c r="I25" i="141"/>
  <c r="O25" i="141" s="1"/>
  <c r="AA17" i="152"/>
  <c r="F27" i="143"/>
  <c r="AB18" i="92"/>
  <c r="I18" i="97"/>
  <c r="E25" i="51"/>
  <c r="N15" i="43"/>
  <c r="E20" i="51"/>
  <c r="N15" i="36"/>
  <c r="AC18" i="92"/>
  <c r="E26" i="54"/>
  <c r="K21" i="146"/>
  <c r="M27" i="96"/>
  <c r="AH16" i="104"/>
  <c r="F19" i="145"/>
  <c r="G14" i="95"/>
  <c r="Q14" i="95"/>
  <c r="F31" i="139"/>
  <c r="AN26" i="105"/>
  <c r="H29" i="56"/>
  <c r="E29" i="56"/>
  <c r="K25" i="96"/>
  <c r="AT20" i="104"/>
  <c r="G12" i="96"/>
  <c r="E14" i="56"/>
  <c r="I21" i="95"/>
  <c r="AB12" i="98"/>
  <c r="W15" i="92"/>
  <c r="G23" i="92"/>
  <c r="AD12" i="68"/>
  <c r="AT17" i="103"/>
  <c r="N27" i="36"/>
  <c r="I28" i="107"/>
  <c r="W12" i="152"/>
  <c r="N25" i="36"/>
  <c r="E16" i="56"/>
  <c r="E12" i="50"/>
  <c r="F20" i="142"/>
  <c r="AN13" i="105"/>
  <c r="P30" i="104"/>
  <c r="Q30" i="104" s="1"/>
  <c r="Q11" i="104"/>
  <c r="N23" i="36"/>
  <c r="M19" i="97"/>
  <c r="AT27" i="105"/>
  <c r="AT25" i="105"/>
  <c r="K27" i="96"/>
  <c r="M15" i="95"/>
  <c r="AT13" i="103"/>
  <c r="K14" i="143"/>
  <c r="V15" i="92"/>
  <c r="M12" i="96"/>
  <c r="H18" i="145"/>
  <c r="AH27" i="105"/>
  <c r="K30" i="48"/>
  <c r="Y30" i="48"/>
  <c r="L29" i="10"/>
  <c r="AN16" i="104"/>
  <c r="M26" i="95"/>
  <c r="N30" i="95"/>
  <c r="Q30" i="95" s="1"/>
  <c r="H13" i="142"/>
  <c r="E28" i="45"/>
  <c r="H14" i="142"/>
  <c r="P11" i="43"/>
  <c r="G27" i="97"/>
  <c r="G22" i="141"/>
  <c r="K28" i="144"/>
  <c r="K17" i="146"/>
  <c r="G24" i="95"/>
  <c r="K16" i="142"/>
  <c r="K14" i="146"/>
  <c r="G22" i="95"/>
  <c r="Q22" i="95"/>
  <c r="E28" i="54"/>
  <c r="E22" i="54"/>
  <c r="I27" i="94"/>
  <c r="K14" i="144"/>
  <c r="G12" i="141"/>
  <c r="N14" i="102"/>
  <c r="H12" i="144"/>
  <c r="E29" i="10"/>
  <c r="M24" i="95"/>
  <c r="G12" i="108"/>
  <c r="AH18" i="103"/>
  <c r="E24" i="51"/>
  <c r="N19" i="102"/>
  <c r="H29" i="145"/>
  <c r="AN27" i="105"/>
  <c r="E25" i="50"/>
  <c r="G18" i="141"/>
  <c r="K31" i="139"/>
  <c r="M24" i="94"/>
  <c r="R29" i="10"/>
  <c r="M27" i="94"/>
  <c r="H22" i="146"/>
  <c r="AT19" i="104"/>
  <c r="T31" i="147"/>
  <c r="R31" i="147"/>
  <c r="N27" i="43"/>
  <c r="E19" i="57"/>
  <c r="E17" i="50"/>
  <c r="K25" i="144"/>
  <c r="F31" i="137"/>
  <c r="M29" i="54"/>
  <c r="E28" i="51"/>
  <c r="H19" i="145"/>
  <c r="W30" i="48"/>
  <c r="AN30" i="103"/>
  <c r="H27" i="142"/>
  <c r="AH12" i="104"/>
  <c r="I22" i="97"/>
  <c r="I27" i="96"/>
  <c r="L16" i="68"/>
  <c r="AC23" i="68"/>
  <c r="O23" i="68" s="1"/>
  <c r="I15" i="96"/>
  <c r="K13" i="142"/>
  <c r="R19" i="79"/>
  <c r="H27" i="143"/>
  <c r="AH30" i="104"/>
  <c r="I19" i="95"/>
  <c r="O19" i="95" s="1"/>
  <c r="N25" i="102"/>
  <c r="M31" i="142"/>
  <c r="D31" i="142"/>
  <c r="F31" i="142" s="1"/>
  <c r="E12" i="54"/>
  <c r="G16" i="94"/>
  <c r="G13" i="141"/>
  <c r="O13" i="141" s="1"/>
  <c r="M20" i="94"/>
  <c r="H21" i="144"/>
  <c r="AT24" i="104"/>
  <c r="AH26" i="105"/>
  <c r="W13" i="34"/>
  <c r="G17" i="94"/>
  <c r="O17" i="94" s="1"/>
  <c r="AT19" i="103"/>
  <c r="I16" i="106"/>
  <c r="N24" i="43"/>
  <c r="K19" i="96"/>
  <c r="Y18" i="98"/>
  <c r="K21" i="145"/>
  <c r="G10" i="141"/>
  <c r="O10" i="141" s="1"/>
  <c r="N29" i="141"/>
  <c r="O29" i="141" s="1"/>
  <c r="V31" i="145"/>
  <c r="Y13" i="98"/>
  <c r="K21" i="98"/>
  <c r="E19" i="50"/>
  <c r="AT21" i="104"/>
  <c r="E15" i="54"/>
  <c r="M19" i="96"/>
  <c r="K24" i="97"/>
  <c r="M30" i="49"/>
  <c r="AN23" i="103"/>
  <c r="AN11" i="103"/>
  <c r="M12" i="94"/>
  <c r="M16" i="95"/>
  <c r="AN23" i="105"/>
  <c r="H16" i="145"/>
  <c r="I11" i="97"/>
  <c r="H14" i="147"/>
  <c r="G12" i="155"/>
  <c r="F31" i="155"/>
  <c r="G31" i="155" s="1"/>
  <c r="I24" i="107"/>
  <c r="D31" i="145"/>
  <c r="H31" i="145" s="1"/>
  <c r="S30" i="47"/>
  <c r="F17" i="142"/>
  <c r="W12" i="98"/>
  <c r="F15" i="142"/>
  <c r="AN24" i="105"/>
  <c r="M24" i="108"/>
  <c r="K15" i="108"/>
  <c r="AT12" i="103"/>
  <c r="AN16" i="103"/>
  <c r="O31" i="145"/>
  <c r="F24" i="147"/>
  <c r="I31" i="107"/>
  <c r="W30" i="34"/>
  <c r="AH22" i="105"/>
  <c r="O25" i="94"/>
  <c r="AC31" i="145"/>
  <c r="Y31" i="145"/>
  <c r="D31" i="146"/>
  <c r="Y31" i="146" s="1"/>
  <c r="H15" i="146"/>
  <c r="AH19" i="105"/>
  <c r="M22" i="97"/>
  <c r="O13" i="97"/>
  <c r="G12" i="95"/>
  <c r="Q12" i="95"/>
  <c r="AT25" i="104"/>
  <c r="E18" i="51"/>
  <c r="E18" i="57"/>
  <c r="F16" i="146"/>
  <c r="E19" i="51"/>
  <c r="I20" i="141"/>
  <c r="O20" i="141" s="1"/>
  <c r="I25" i="106"/>
  <c r="K30" i="49"/>
  <c r="AC13" i="152"/>
  <c r="S23" i="152"/>
  <c r="K23" i="152"/>
  <c r="K23" i="94"/>
  <c r="Y12" i="98"/>
  <c r="AA31" i="148"/>
  <c r="F14" i="147"/>
  <c r="AN21" i="104"/>
  <c r="M14" i="97"/>
  <c r="N23" i="102"/>
  <c r="K25" i="95"/>
  <c r="AH15" i="104"/>
  <c r="E13" i="50"/>
  <c r="I14" i="96"/>
  <c r="O14" i="96" s="1"/>
  <c r="AH15" i="103"/>
  <c r="K18" i="97"/>
  <c r="N13" i="36"/>
  <c r="F13" i="142"/>
  <c r="AH24" i="103"/>
  <c r="M17" i="108"/>
  <c r="AN27" i="103"/>
  <c r="AH14" i="103"/>
  <c r="F18" i="147"/>
  <c r="I16" i="68"/>
  <c r="E22" i="56"/>
  <c r="AH23" i="105"/>
  <c r="AT17" i="104"/>
  <c r="E27" i="56"/>
  <c r="O23" i="96"/>
  <c r="X29" i="10"/>
  <c r="F24" i="145"/>
  <c r="AC14" i="152"/>
  <c r="I14" i="108"/>
  <c r="Y20" i="92"/>
  <c r="AD12" i="79"/>
  <c r="O27" i="141"/>
  <c r="AN20" i="103"/>
  <c r="I15" i="97"/>
  <c r="N26" i="36"/>
  <c r="AT26" i="104"/>
  <c r="O23" i="141"/>
  <c r="AT24" i="105"/>
  <c r="AT11" i="105"/>
  <c r="F21" i="145"/>
  <c r="E31" i="84"/>
  <c r="H19" i="142"/>
  <c r="F32" i="107"/>
  <c r="H15" i="147"/>
  <c r="AN18" i="103"/>
  <c r="M21" i="97"/>
  <c r="F27" i="144"/>
  <c r="E13" i="54"/>
  <c r="I13" i="96"/>
  <c r="O13" i="96" s="1"/>
  <c r="Q13" i="96"/>
  <c r="W19" i="92"/>
  <c r="K27" i="97"/>
  <c r="AD20" i="68"/>
  <c r="E16" i="55"/>
  <c r="AH22" i="104"/>
  <c r="H28" i="112"/>
  <c r="D28" i="112"/>
  <c r="J28" i="112"/>
  <c r="N28" i="112"/>
  <c r="F28" i="112"/>
  <c r="L28" i="112"/>
  <c r="I15" i="94"/>
  <c r="E22" i="50"/>
  <c r="AH20" i="104"/>
  <c r="E17" i="54"/>
  <c r="Y19" i="152"/>
  <c r="F18" i="144"/>
  <c r="O18" i="96"/>
  <c r="E13" i="57"/>
  <c r="AH22" i="103"/>
  <c r="P28" i="112"/>
  <c r="AT27" i="104"/>
  <c r="E24" i="57"/>
  <c r="AB13" i="152"/>
  <c r="Q23" i="152"/>
  <c r="F16" i="142"/>
  <c r="I12" i="141"/>
  <c r="F29" i="145"/>
  <c r="K17" i="142"/>
  <c r="H15" i="144"/>
  <c r="AH20" i="103"/>
  <c r="F16" i="145"/>
  <c r="O31" i="144"/>
  <c r="D31" i="144"/>
  <c r="K31" i="144" s="1"/>
  <c r="H13" i="146"/>
  <c r="E23" i="51"/>
  <c r="K21" i="97"/>
  <c r="K15" i="146"/>
  <c r="AN16" i="105"/>
  <c r="I31" i="84"/>
  <c r="I26" i="96"/>
  <c r="G14" i="108"/>
  <c r="I26" i="106"/>
  <c r="H27" i="146"/>
  <c r="K25" i="142"/>
  <c r="I23" i="94"/>
  <c r="K15" i="97"/>
  <c r="AN13" i="104"/>
  <c r="K24" i="96"/>
  <c r="K23" i="143"/>
  <c r="I30" i="106"/>
  <c r="AT14" i="103"/>
  <c r="H25" i="144"/>
  <c r="AC13" i="92"/>
  <c r="K11" i="108"/>
  <c r="O11" i="108" s="1"/>
  <c r="AN15" i="104"/>
  <c r="H31" i="134"/>
  <c r="M23" i="94"/>
  <c r="E23" i="50"/>
  <c r="AN25" i="105"/>
  <c r="N12" i="43"/>
  <c r="I27" i="106"/>
  <c r="N16" i="102"/>
  <c r="M21" i="96"/>
  <c r="M19" i="94"/>
  <c r="K25" i="146"/>
  <c r="E13" i="45"/>
  <c r="E30" i="45"/>
  <c r="H15" i="145"/>
  <c r="M29" i="50"/>
  <c r="F12" i="143"/>
  <c r="G19" i="94"/>
  <c r="I19" i="108"/>
  <c r="K29" i="143"/>
  <c r="X19" i="79"/>
  <c r="H27" i="144"/>
  <c r="AN23" i="104"/>
  <c r="G26" i="95"/>
  <c r="X13" i="98"/>
  <c r="I21" i="98"/>
  <c r="M18" i="94"/>
  <c r="E21" i="54"/>
  <c r="X14" i="92"/>
  <c r="I23" i="92"/>
  <c r="AN18" i="105"/>
  <c r="U16" i="68"/>
  <c r="K19" i="142"/>
  <c r="AT12" i="104"/>
  <c r="E21" i="56"/>
  <c r="E25" i="54"/>
  <c r="G20" i="108"/>
  <c r="O20" i="108" s="1"/>
  <c r="V19" i="92"/>
  <c r="L19" i="79"/>
  <c r="M22" i="96"/>
  <c r="AT17" i="105"/>
  <c r="K14" i="95"/>
  <c r="F19" i="147"/>
  <c r="F25" i="148"/>
  <c r="AH24" i="105"/>
  <c r="V13" i="92"/>
  <c r="F28" i="148"/>
  <c r="I29" i="107"/>
  <c r="AH25" i="105"/>
  <c r="AN26" i="104"/>
  <c r="AA31" i="147"/>
  <c r="Y31" i="147"/>
  <c r="AH28" i="103"/>
  <c r="Q30" i="49"/>
  <c r="Y30" i="49"/>
  <c r="C31" i="106"/>
  <c r="I13" i="106"/>
  <c r="E18" i="54"/>
  <c r="I24" i="96"/>
  <c r="W22" i="34"/>
  <c r="K22" i="97"/>
  <c r="O23" i="95"/>
  <c r="E17" i="51"/>
  <c r="AD13" i="79"/>
  <c r="M27" i="97"/>
  <c r="AH11" i="105"/>
  <c r="R31" i="139"/>
  <c r="H17" i="146"/>
  <c r="AH27" i="104"/>
  <c r="N14" i="36"/>
  <c r="AH20" i="105"/>
  <c r="AB17" i="98"/>
  <c r="I19" i="107"/>
  <c r="M21" i="94"/>
  <c r="O11" i="95"/>
  <c r="AN22" i="105"/>
  <c r="E20" i="57"/>
  <c r="F17" i="147"/>
  <c r="P28" i="111"/>
  <c r="R16" i="68"/>
  <c r="U23" i="68"/>
  <c r="W16" i="34"/>
  <c r="N19" i="43"/>
  <c r="AH21" i="104"/>
  <c r="AA19" i="152"/>
  <c r="AH15" i="105"/>
  <c r="K21" i="96"/>
  <c r="AN22" i="104"/>
  <c r="I24" i="97"/>
  <c r="AT16" i="105"/>
  <c r="AN21" i="105"/>
  <c r="O21" i="141"/>
  <c r="AA14" i="98"/>
  <c r="O21" i="98"/>
  <c r="H23" i="144"/>
  <c r="W18" i="92"/>
  <c r="K32" i="107"/>
  <c r="L32" i="107" s="1"/>
  <c r="L14" i="107"/>
  <c r="V13" i="152"/>
  <c r="E20" i="55"/>
  <c r="H20" i="146"/>
  <c r="G30" i="49"/>
  <c r="Y14" i="152"/>
  <c r="I21" i="94"/>
  <c r="G17" i="141"/>
  <c r="I27" i="97"/>
  <c r="K12" i="95"/>
  <c r="I25" i="95"/>
  <c r="K14" i="147"/>
  <c r="AB17" i="92"/>
  <c r="AH26" i="103"/>
  <c r="K26" i="143"/>
  <c r="E12" i="51"/>
  <c r="AH26" i="104"/>
  <c r="F26" i="144"/>
  <c r="I15" i="108"/>
  <c r="I23" i="108"/>
  <c r="AN24" i="103"/>
  <c r="I13" i="95"/>
  <c r="Q11" i="105"/>
  <c r="AB12" i="105" s="1"/>
  <c r="P30" i="105"/>
  <c r="Q30" i="105" s="1"/>
  <c r="H18" i="147"/>
  <c r="K23" i="144"/>
  <c r="G26" i="96"/>
  <c r="K28" i="143"/>
  <c r="K20" i="96"/>
  <c r="F19" i="79"/>
  <c r="AN17" i="103"/>
  <c r="G24" i="141"/>
  <c r="I24" i="94"/>
  <c r="O24" i="94" s="1"/>
  <c r="AH13" i="105"/>
  <c r="K19" i="144"/>
  <c r="AN14" i="104"/>
  <c r="H22" i="148"/>
  <c r="N17" i="43"/>
  <c r="AD14" i="68"/>
  <c r="I19" i="79"/>
  <c r="I14" i="141"/>
  <c r="O14" i="141" s="1"/>
  <c r="H24" i="145"/>
  <c r="L15" i="79"/>
  <c r="AC21" i="79"/>
  <c r="I21" i="79" s="1"/>
  <c r="AD18" i="68"/>
  <c r="H12" i="142"/>
  <c r="AT23" i="105"/>
  <c r="I19" i="106"/>
  <c r="F15" i="79"/>
  <c r="AA12" i="98"/>
  <c r="Z19" i="92"/>
  <c r="K24" i="95"/>
  <c r="E23" i="56"/>
  <c r="I14" i="97"/>
  <c r="AH21" i="103"/>
  <c r="N16" i="36"/>
  <c r="E15" i="45"/>
  <c r="AH28" i="105"/>
  <c r="K26" i="108"/>
  <c r="I30" i="97"/>
  <c r="G24" i="96"/>
  <c r="M11" i="97"/>
  <c r="AB12" i="92"/>
  <c r="Q23" i="92"/>
  <c r="I21" i="106"/>
  <c r="I25" i="97"/>
  <c r="O25" i="97" s="1"/>
  <c r="Q25" i="97"/>
  <c r="AT28" i="104"/>
  <c r="O15" i="96"/>
  <c r="F24" i="142"/>
  <c r="E27" i="57"/>
  <c r="E29" i="57"/>
  <c r="F25" i="146"/>
  <c r="E21" i="51"/>
  <c r="M31" i="147"/>
  <c r="AH16" i="105"/>
  <c r="V31" i="142"/>
  <c r="AH24" i="104"/>
  <c r="F19" i="146"/>
  <c r="K20" i="97"/>
  <c r="I23" i="97"/>
  <c r="K15" i="94"/>
  <c r="K14" i="94"/>
  <c r="H18" i="143"/>
  <c r="K22" i="141"/>
  <c r="AT13" i="104"/>
  <c r="AH28" i="104"/>
  <c r="AH30" i="105"/>
  <c r="AB14" i="152"/>
  <c r="I12" i="96"/>
  <c r="AN22" i="103"/>
  <c r="H31" i="139"/>
  <c r="F12" i="142"/>
  <c r="O23" i="92"/>
  <c r="G27" i="108"/>
  <c r="O27" i="108" s="1"/>
  <c r="G16" i="96"/>
  <c r="O16" i="96" s="1"/>
  <c r="AT21" i="105"/>
  <c r="E18" i="45"/>
  <c r="M11" i="96"/>
  <c r="E21" i="98"/>
  <c r="AH17" i="104"/>
  <c r="H20" i="143"/>
  <c r="K21" i="147"/>
  <c r="G18" i="95"/>
  <c r="O18" i="95" s="1"/>
  <c r="E21" i="55"/>
  <c r="Y14" i="98"/>
  <c r="AT18" i="105"/>
  <c r="L15" i="125"/>
  <c r="E16" i="45"/>
  <c r="H24" i="144"/>
  <c r="K26" i="141"/>
  <c r="O26" i="141" s="1"/>
  <c r="E24" i="54"/>
  <c r="AH16" i="103"/>
  <c r="M15" i="94"/>
  <c r="AA31" i="145"/>
  <c r="AT18" i="104"/>
  <c r="K17" i="108"/>
  <c r="M30" i="97"/>
  <c r="K27" i="144"/>
  <c r="AN28" i="104"/>
  <c r="S30" i="49"/>
  <c r="G22" i="96"/>
  <c r="K16" i="97"/>
  <c r="E27" i="50"/>
  <c r="H23" i="142"/>
  <c r="F14" i="146"/>
  <c r="M12" i="108"/>
  <c r="G16" i="97"/>
  <c r="H23" i="143"/>
  <c r="AT16" i="104"/>
  <c r="N10" i="102"/>
  <c r="F23" i="143"/>
  <c r="AH17" i="103"/>
  <c r="H26" i="146"/>
  <c r="M31" i="146"/>
  <c r="AN11" i="105"/>
  <c r="G20" i="97"/>
  <c r="O20" i="97" s="1"/>
  <c r="K18" i="144"/>
  <c r="AC31" i="144"/>
  <c r="K18" i="143"/>
  <c r="AH18" i="104"/>
  <c r="F18" i="146"/>
  <c r="G23" i="94"/>
  <c r="G14" i="94"/>
  <c r="K13" i="94"/>
  <c r="H18" i="146"/>
  <c r="AC17" i="152"/>
  <c r="AN15" i="103"/>
  <c r="F25" i="144"/>
  <c r="E11" i="57"/>
  <c r="K12" i="143"/>
  <c r="AT15" i="103"/>
  <c r="AA18" i="152"/>
  <c r="F31" i="147"/>
  <c r="K15" i="147"/>
  <c r="M23" i="108"/>
  <c r="O23" i="108" s="1"/>
  <c r="AB19" i="92"/>
  <c r="G19" i="141"/>
  <c r="O19" i="141" s="1"/>
  <c r="AA19" i="79"/>
  <c r="AT23" i="103"/>
  <c r="Z12" i="92"/>
  <c r="H26" i="144"/>
  <c r="AT11" i="103"/>
  <c r="N22" i="36"/>
  <c r="K19" i="108"/>
  <c r="I12" i="95"/>
  <c r="G18" i="97"/>
  <c r="Z12" i="152"/>
  <c r="AC31" i="143"/>
  <c r="AA18" i="98"/>
  <c r="M13" i="94"/>
  <c r="H21" i="143"/>
  <c r="I12" i="94"/>
  <c r="K21" i="94"/>
  <c r="V17" i="92"/>
  <c r="K27" i="145"/>
  <c r="N20" i="36"/>
  <c r="K24" i="108"/>
  <c r="AN28" i="103"/>
  <c r="AT22" i="105"/>
  <c r="K13" i="143"/>
  <c r="F16" i="143"/>
  <c r="Y15" i="92"/>
  <c r="AT12" i="105"/>
  <c r="I20" i="95"/>
  <c r="O20" i="95" s="1"/>
  <c r="AN15" i="105"/>
  <c r="H21" i="145"/>
  <c r="AN17" i="105"/>
  <c r="W10" i="34"/>
  <c r="I19" i="96"/>
  <c r="I15" i="106"/>
  <c r="F22" i="148"/>
  <c r="M10" i="94"/>
  <c r="O10" i="94" s="1"/>
  <c r="Q10" i="94"/>
  <c r="M24" i="96"/>
  <c r="AH19" i="103"/>
  <c r="G17" i="97"/>
  <c r="O17" i="97" s="1"/>
  <c r="Q17" i="97"/>
  <c r="AC19" i="92"/>
  <c r="I29" i="141"/>
  <c r="AT14" i="104"/>
  <c r="K20" i="94"/>
  <c r="I20" i="94"/>
  <c r="Q20" i="94"/>
  <c r="N20" i="102"/>
  <c r="AH13" i="103"/>
  <c r="AH23" i="103"/>
  <c r="M16" i="97"/>
  <c r="I22" i="96"/>
  <c r="M23" i="97"/>
  <c r="AN26" i="103"/>
  <c r="E22" i="57"/>
  <c r="I16" i="97"/>
  <c r="H18" i="144"/>
  <c r="AH25" i="103"/>
  <c r="AN25" i="104"/>
  <c r="M22" i="95"/>
  <c r="AH12" i="105"/>
  <c r="AH17" i="105"/>
  <c r="N22" i="102"/>
  <c r="AH13" i="104"/>
  <c r="AB13" i="98"/>
  <c r="N11" i="102"/>
  <c r="I16" i="95"/>
  <c r="F13" i="145"/>
  <c r="E12" i="57"/>
  <c r="I15" i="107"/>
  <c r="I21" i="107"/>
  <c r="I15" i="141"/>
  <c r="O15" i="141" s="1"/>
  <c r="H26" i="143"/>
  <c r="I20" i="107"/>
  <c r="M16" i="108"/>
  <c r="O16" i="108" s="1"/>
  <c r="T31" i="146"/>
  <c r="O21" i="95"/>
  <c r="D28" i="109"/>
  <c r="L28" i="109"/>
  <c r="H28" i="109"/>
  <c r="J28" i="109"/>
  <c r="N28" i="109"/>
  <c r="F28" i="109"/>
  <c r="R29" i="50"/>
  <c r="E29" i="50"/>
  <c r="I14" i="106"/>
  <c r="M10" i="97"/>
  <c r="I30" i="49"/>
  <c r="F23" i="142"/>
  <c r="E20" i="54"/>
  <c r="F18" i="145"/>
  <c r="H16" i="146"/>
  <c r="AT23" i="104"/>
  <c r="N12" i="102"/>
  <c r="F12" i="146"/>
  <c r="O11" i="141"/>
  <c r="AN11" i="104"/>
  <c r="G15" i="94"/>
  <c r="H20" i="147"/>
  <c r="E14" i="54"/>
  <c r="G10" i="96"/>
  <c r="O10" i="96" s="1"/>
  <c r="Q10" i="96"/>
  <c r="E17" i="57"/>
  <c r="M26" i="96"/>
  <c r="I24" i="95"/>
  <c r="I10" i="97"/>
  <c r="F26" i="146"/>
  <c r="H31" i="147"/>
  <c r="K11" i="97"/>
  <c r="W15" i="34"/>
  <c r="K10" i="97"/>
  <c r="K23" i="97"/>
  <c r="H29" i="50"/>
  <c r="F24" i="146"/>
  <c r="AN27" i="104"/>
  <c r="K11" i="96"/>
  <c r="Q11" i="96"/>
  <c r="P28" i="110"/>
  <c r="H28" i="110"/>
  <c r="J28" i="110"/>
  <c r="N28" i="110"/>
  <c r="F28" i="110"/>
  <c r="L28" i="110"/>
  <c r="D28" i="110"/>
  <c r="E21" i="57"/>
  <c r="E19" i="54"/>
  <c r="G10" i="97"/>
  <c r="AH30" i="103"/>
  <c r="M25" i="96"/>
  <c r="K30" i="96"/>
  <c r="F26" i="147"/>
  <c r="AC12" i="92"/>
  <c r="S23" i="92"/>
  <c r="M12" i="95"/>
  <c r="P12" i="36"/>
  <c r="P24" i="36"/>
  <c r="P20" i="36"/>
  <c r="P26" i="36"/>
  <c r="P11" i="36"/>
  <c r="G13" i="95"/>
  <c r="K11" i="94"/>
  <c r="E11" i="54"/>
  <c r="F17" i="143"/>
  <c r="K16" i="95"/>
  <c r="AC17" i="92"/>
  <c r="I25" i="96"/>
  <c r="K24" i="142"/>
  <c r="K25" i="108"/>
  <c r="O25" i="108" s="1"/>
  <c r="O29" i="10"/>
  <c r="N26" i="102"/>
  <c r="K12" i="147"/>
  <c r="R29" i="51"/>
  <c r="D31" i="143"/>
  <c r="K31" i="143" s="1"/>
  <c r="AH18" i="105"/>
  <c r="M15" i="97"/>
  <c r="K12" i="96"/>
  <c r="K27" i="143"/>
  <c r="K29" i="141"/>
  <c r="AT22" i="104"/>
  <c r="R29" i="54"/>
  <c r="K19" i="145"/>
  <c r="H29" i="57"/>
  <c r="I19" i="97"/>
  <c r="E27" i="54"/>
  <c r="G14" i="97"/>
  <c r="E14" i="50"/>
  <c r="E28" i="50"/>
  <c r="F28" i="143"/>
  <c r="AH23" i="104"/>
  <c r="E18" i="50"/>
  <c r="AB16" i="98"/>
  <c r="AT21" i="103"/>
  <c r="Z17" i="92"/>
  <c r="V14" i="92"/>
  <c r="V16" i="98"/>
  <c r="AN12" i="105"/>
  <c r="G12" i="97"/>
  <c r="O12" i="97" s="1"/>
  <c r="AH14" i="104"/>
  <c r="AN19" i="104"/>
  <c r="G20" i="96"/>
  <c r="O20" i="96" s="1"/>
  <c r="AN19" i="105"/>
  <c r="I23" i="152"/>
  <c r="I17" i="95"/>
  <c r="M24" i="97"/>
  <c r="O24" i="97" s="1"/>
  <c r="AT15" i="104"/>
  <c r="K17" i="147"/>
  <c r="AC13" i="98"/>
  <c r="S21" i="98"/>
  <c r="E19" i="52"/>
  <c r="E29" i="52"/>
  <c r="K15" i="142"/>
  <c r="AB14" i="98"/>
  <c r="F28" i="145"/>
  <c r="K28" i="147"/>
  <c r="AT20" i="103"/>
  <c r="N30" i="108"/>
  <c r="Q30" i="108" s="1"/>
  <c r="O10" i="95"/>
  <c r="H20" i="144"/>
  <c r="I23" i="107"/>
  <c r="K12" i="148"/>
  <c r="F26" i="148"/>
  <c r="E28" i="55"/>
  <c r="G30" i="47"/>
  <c r="F17" i="145"/>
  <c r="N17" i="102"/>
  <c r="N30" i="94"/>
  <c r="M30" i="94" s="1"/>
  <c r="Q11" i="103"/>
  <c r="P30" i="103"/>
  <c r="Q30" i="103" s="1"/>
  <c r="AN18" i="104"/>
  <c r="E26" i="50"/>
  <c r="AH25" i="104"/>
  <c r="M26" i="108"/>
  <c r="H17" i="148"/>
  <c r="AH11" i="104"/>
  <c r="I18" i="94"/>
  <c r="O18" i="94" s="1"/>
  <c r="K13" i="95"/>
  <c r="K24" i="141"/>
  <c r="Z14" i="98"/>
  <c r="AH12" i="103"/>
  <c r="T31" i="148"/>
  <c r="M17" i="95"/>
  <c r="O31" i="142"/>
  <c r="I30" i="107"/>
  <c r="K29" i="148"/>
  <c r="H16" i="142"/>
  <c r="V12" i="98"/>
  <c r="E16" i="54"/>
  <c r="Y19" i="92"/>
  <c r="G10" i="108"/>
  <c r="O10" i="108" s="1"/>
  <c r="N29" i="108"/>
  <c r="O29" i="108" s="1"/>
  <c r="E11" i="53"/>
  <c r="F15" i="125"/>
  <c r="AD15" i="125" s="1"/>
  <c r="O31" i="148"/>
  <c r="D31" i="148"/>
  <c r="K31" i="148" s="1"/>
  <c r="I22" i="94"/>
  <c r="N30" i="141"/>
  <c r="I30" i="141" s="1"/>
  <c r="G17" i="96"/>
  <c r="O17" i="96" s="1"/>
  <c r="F29" i="143"/>
  <c r="I24" i="106"/>
  <c r="P14" i="36" l="1"/>
  <c r="P28" i="36"/>
  <c r="O19" i="97"/>
  <c r="O22" i="97"/>
  <c r="O26" i="97"/>
  <c r="O26" i="94"/>
  <c r="O22" i="94"/>
  <c r="O27" i="94"/>
  <c r="O18" i="108"/>
  <c r="P29" i="36"/>
  <c r="O15" i="95"/>
  <c r="Y31" i="142"/>
  <c r="O27" i="96"/>
  <c r="O11" i="96"/>
  <c r="I30" i="96"/>
  <c r="O30" i="96" s="1"/>
  <c r="R31" i="142"/>
  <c r="K31" i="145"/>
  <c r="O16" i="94"/>
  <c r="O18" i="141"/>
  <c r="P27" i="36"/>
  <c r="R27" i="36" s="1"/>
  <c r="W30" i="47"/>
  <c r="M30" i="96"/>
  <c r="O20" i="94"/>
  <c r="O14" i="97"/>
  <c r="P13" i="36"/>
  <c r="R13" i="36" s="1"/>
  <c r="P17" i="36"/>
  <c r="K30" i="95"/>
  <c r="AA23" i="68"/>
  <c r="P23" i="36"/>
  <c r="Q23" i="36" s="1"/>
  <c r="O12" i="94"/>
  <c r="F31" i="144"/>
  <c r="O17" i="141"/>
  <c r="O26" i="95"/>
  <c r="F23" i="68"/>
  <c r="AB27" i="104"/>
  <c r="O25" i="96"/>
  <c r="R31" i="146"/>
  <c r="O14" i="95"/>
  <c r="M30" i="95"/>
  <c r="I30" i="95"/>
  <c r="O30" i="95" s="1"/>
  <c r="AB30" i="103"/>
  <c r="AB21" i="105"/>
  <c r="O26" i="108"/>
  <c r="O19" i="108"/>
  <c r="AB14" i="104"/>
  <c r="AB23" i="104"/>
  <c r="AB17" i="104"/>
  <c r="AB13" i="104"/>
  <c r="AB24" i="104"/>
  <c r="AB21" i="104"/>
  <c r="AB17" i="105"/>
  <c r="AB30" i="105"/>
  <c r="AB15" i="104"/>
  <c r="H31" i="148"/>
  <c r="G30" i="96"/>
  <c r="O17" i="95"/>
  <c r="G30" i="95"/>
  <c r="K31" i="142"/>
  <c r="F31" i="146"/>
  <c r="AB28" i="103"/>
  <c r="G30" i="141"/>
  <c r="P22" i="36"/>
  <c r="AB27" i="103"/>
  <c r="O23" i="94"/>
  <c r="AB22" i="105"/>
  <c r="O15" i="97"/>
  <c r="G30" i="108"/>
  <c r="O21" i="96"/>
  <c r="AB22" i="104"/>
  <c r="O21" i="97"/>
  <c r="P25" i="36"/>
  <c r="Q25" i="36" s="1"/>
  <c r="AB28" i="105"/>
  <c r="AB26" i="104"/>
  <c r="AB14" i="105"/>
  <c r="P18" i="36"/>
  <c r="O19" i="94"/>
  <c r="I32" i="107"/>
  <c r="AB24" i="105"/>
  <c r="P19" i="36"/>
  <c r="AB28" i="104"/>
  <c r="O25" i="95"/>
  <c r="AB19" i="104"/>
  <c r="AB11" i="104"/>
  <c r="L21" i="79"/>
  <c r="P16" i="36"/>
  <c r="O23" i="97"/>
  <c r="AB18" i="104"/>
  <c r="AD12" i="104" s="1"/>
  <c r="O22" i="96"/>
  <c r="AD16" i="68"/>
  <c r="R31" i="145"/>
  <c r="H31" i="146"/>
  <c r="AB16" i="104"/>
  <c r="P21" i="43"/>
  <c r="R21" i="43" s="1"/>
  <c r="Q28" i="36"/>
  <c r="R28" i="36"/>
  <c r="R23" i="36"/>
  <c r="AA21" i="79"/>
  <c r="O12" i="108"/>
  <c r="P24" i="43"/>
  <c r="P26" i="43"/>
  <c r="O15" i="108"/>
  <c r="AJ23" i="103"/>
  <c r="AJ22" i="103"/>
  <c r="AJ24" i="103"/>
  <c r="AJ14" i="103"/>
  <c r="AJ25" i="103"/>
  <c r="AJ16" i="103"/>
  <c r="AJ11" i="103"/>
  <c r="AJ18" i="103"/>
  <c r="AJ28" i="103"/>
  <c r="AJ29" i="103"/>
  <c r="AJ21" i="103"/>
  <c r="AJ15" i="103"/>
  <c r="AJ20" i="103"/>
  <c r="AJ27" i="103"/>
  <c r="AJ17" i="103"/>
  <c r="AJ12" i="103"/>
  <c r="AJ13" i="103"/>
  <c r="AJ26" i="103"/>
  <c r="AJ19" i="103"/>
  <c r="O21" i="94"/>
  <c r="O16" i="95"/>
  <c r="AB18" i="103"/>
  <c r="I23" i="68"/>
  <c r="L23" i="68"/>
  <c r="O17" i="70"/>
  <c r="P17" i="70"/>
  <c r="O32" i="70"/>
  <c r="P32" i="70"/>
  <c r="K30" i="108"/>
  <c r="Q11" i="36"/>
  <c r="R11" i="36"/>
  <c r="Q24" i="36"/>
  <c r="R24" i="36"/>
  <c r="O10" i="97"/>
  <c r="O16" i="97"/>
  <c r="AB20" i="103"/>
  <c r="AB25" i="105"/>
  <c r="AJ17" i="105"/>
  <c r="AJ18" i="105"/>
  <c r="AJ15" i="105"/>
  <c r="AJ14" i="105"/>
  <c r="AJ22" i="105"/>
  <c r="AJ26" i="105"/>
  <c r="AJ21" i="105"/>
  <c r="AJ11" i="105"/>
  <c r="AJ13" i="105"/>
  <c r="AJ25" i="105"/>
  <c r="AJ19" i="105"/>
  <c r="AJ12" i="105"/>
  <c r="AJ27" i="105"/>
  <c r="AJ28" i="105"/>
  <c r="AJ23" i="105"/>
  <c r="AJ16" i="105"/>
  <c r="AJ24" i="105"/>
  <c r="AJ20" i="105"/>
  <c r="AJ29" i="105"/>
  <c r="AB15" i="105"/>
  <c r="I30" i="108"/>
  <c r="O17" i="108"/>
  <c r="P25" i="43"/>
  <c r="P12" i="43"/>
  <c r="AV26" i="103"/>
  <c r="P15" i="102"/>
  <c r="X23" i="68"/>
  <c r="R23" i="68"/>
  <c r="AB20" i="104"/>
  <c r="O24" i="108"/>
  <c r="AP11" i="103"/>
  <c r="AP19" i="103"/>
  <c r="AP27" i="103"/>
  <c r="AP24" i="103"/>
  <c r="AP12" i="103"/>
  <c r="AP16" i="103"/>
  <c r="AP25" i="103"/>
  <c r="AP28" i="103"/>
  <c r="AP23" i="103"/>
  <c r="AP13" i="103"/>
  <c r="AP26" i="103"/>
  <c r="AP21" i="103"/>
  <c r="AP18" i="103"/>
  <c r="AP20" i="103"/>
  <c r="AP22" i="103"/>
  <c r="AP29" i="103"/>
  <c r="AP14" i="103"/>
  <c r="AP17" i="103"/>
  <c r="AP15" i="103"/>
  <c r="O22" i="95"/>
  <c r="P15" i="43"/>
  <c r="P28" i="43"/>
  <c r="I30" i="94"/>
  <c r="R12" i="36"/>
  <c r="Q12" i="36"/>
  <c r="K30" i="94"/>
  <c r="U21" i="79"/>
  <c r="F31" i="145"/>
  <c r="I29" i="108"/>
  <c r="P22" i="43"/>
  <c r="P29" i="43"/>
  <c r="O13" i="94"/>
  <c r="AB18" i="105"/>
  <c r="R20" i="36"/>
  <c r="Q20" i="36"/>
  <c r="Q22" i="36"/>
  <c r="R22" i="36"/>
  <c r="O25" i="70"/>
  <c r="P25" i="70"/>
  <c r="P31" i="70"/>
  <c r="O31" i="70"/>
  <c r="AJ26" i="104"/>
  <c r="AJ28" i="104"/>
  <c r="AJ22" i="104"/>
  <c r="AJ14" i="104"/>
  <c r="AJ23" i="104"/>
  <c r="AJ15" i="104"/>
  <c r="AJ17" i="104"/>
  <c r="AJ13" i="104"/>
  <c r="AJ25" i="104"/>
  <c r="AJ12" i="104"/>
  <c r="AJ29" i="104"/>
  <c r="AJ18" i="104"/>
  <c r="AJ20" i="104"/>
  <c r="AJ21" i="104"/>
  <c r="AJ16" i="104"/>
  <c r="AJ19" i="104"/>
  <c r="AJ27" i="104"/>
  <c r="AJ24" i="104"/>
  <c r="AJ11" i="104"/>
  <c r="AB11" i="103"/>
  <c r="AB25" i="103"/>
  <c r="R25" i="36"/>
  <c r="R31" i="143"/>
  <c r="AV11" i="103"/>
  <c r="AV23" i="103"/>
  <c r="AV17" i="103"/>
  <c r="AV24" i="103"/>
  <c r="AV15" i="103"/>
  <c r="AV21" i="103"/>
  <c r="AV19" i="103"/>
  <c r="AV28" i="103"/>
  <c r="AV25" i="103"/>
  <c r="AV20" i="103"/>
  <c r="AV13" i="103"/>
  <c r="AV14" i="103"/>
  <c r="AV27" i="103"/>
  <c r="AV29" i="103"/>
  <c r="AV22" i="103"/>
  <c r="AV16" i="103"/>
  <c r="AV18" i="103"/>
  <c r="AV12" i="103"/>
  <c r="AP21" i="105"/>
  <c r="AP11" i="105"/>
  <c r="AP15" i="105"/>
  <c r="AP24" i="105"/>
  <c r="AP28" i="105"/>
  <c r="AP20" i="105"/>
  <c r="AP19" i="105"/>
  <c r="AP23" i="105"/>
  <c r="AP13" i="105"/>
  <c r="AP26" i="105"/>
  <c r="AP25" i="105"/>
  <c r="AP17" i="105"/>
  <c r="AP18" i="105"/>
  <c r="AP29" i="105"/>
  <c r="AP14" i="105"/>
  <c r="AP27" i="105"/>
  <c r="AP22" i="105"/>
  <c r="AP16" i="105"/>
  <c r="AP12" i="105"/>
  <c r="F21" i="79"/>
  <c r="O26" i="96"/>
  <c r="E31" i="106"/>
  <c r="I31" i="106"/>
  <c r="O11" i="97"/>
  <c r="P16" i="43"/>
  <c r="P13" i="43"/>
  <c r="G29" i="141"/>
  <c r="G30" i="97"/>
  <c r="O15" i="70"/>
  <c r="P15" i="70"/>
  <c r="P29" i="70"/>
  <c r="O29" i="70"/>
  <c r="G30" i="94"/>
  <c r="Q30" i="94"/>
  <c r="AB17" i="103"/>
  <c r="F31" i="106"/>
  <c r="G31" i="106" s="1"/>
  <c r="Q11" i="43"/>
  <c r="R11" i="43"/>
  <c r="AV18" i="104"/>
  <c r="AV14" i="104"/>
  <c r="AV26" i="104"/>
  <c r="AV13" i="104"/>
  <c r="AV21" i="104"/>
  <c r="AV19" i="104"/>
  <c r="AV17" i="104"/>
  <c r="AV20" i="104"/>
  <c r="AV11" i="104"/>
  <c r="AV27" i="104"/>
  <c r="AV25" i="104"/>
  <c r="AV23" i="104"/>
  <c r="AV15" i="104"/>
  <c r="AV22" i="104"/>
  <c r="AV28" i="104"/>
  <c r="AV29" i="104"/>
  <c r="AV24" i="104"/>
  <c r="AV16" i="104"/>
  <c r="AV12" i="104"/>
  <c r="P30" i="70"/>
  <c r="O30" i="70"/>
  <c r="O13" i="70"/>
  <c r="P13" i="70"/>
  <c r="M30" i="141"/>
  <c r="Q30" i="141"/>
  <c r="P24" i="70"/>
  <c r="O24" i="70"/>
  <c r="AB15" i="103"/>
  <c r="AB27" i="105"/>
  <c r="O12" i="141"/>
  <c r="O24" i="95"/>
  <c r="P18" i="43"/>
  <c r="K30" i="141"/>
  <c r="O12" i="96"/>
  <c r="R18" i="36"/>
  <c r="Q18" i="36"/>
  <c r="R19" i="36"/>
  <c r="Q19" i="36"/>
  <c r="R29" i="36"/>
  <c r="Q29" i="36"/>
  <c r="AB26" i="103"/>
  <c r="R31" i="144"/>
  <c r="H31" i="144"/>
  <c r="P14" i="70"/>
  <c r="O14" i="70"/>
  <c r="R17" i="36"/>
  <c r="Q17" i="36"/>
  <c r="P19" i="70"/>
  <c r="O19" i="70"/>
  <c r="R31" i="148"/>
  <c r="P21" i="36"/>
  <c r="O14" i="94"/>
  <c r="M29" i="108"/>
  <c r="AB14" i="103"/>
  <c r="P19" i="43"/>
  <c r="H31" i="142"/>
  <c r="O20" i="70"/>
  <c r="P20" i="70"/>
  <c r="P18" i="70"/>
  <c r="O18" i="70"/>
  <c r="R14" i="36"/>
  <c r="Q14" i="36"/>
  <c r="P21" i="70"/>
  <c r="O21" i="70"/>
  <c r="P15" i="36"/>
  <c r="K29" i="108"/>
  <c r="Y31" i="143"/>
  <c r="AB16" i="103"/>
  <c r="AB21" i="103"/>
  <c r="Y31" i="144"/>
  <c r="AD15" i="79"/>
  <c r="M30" i="108"/>
  <c r="AB23" i="105"/>
  <c r="O14" i="108"/>
  <c r="AB19" i="105"/>
  <c r="K31" i="146"/>
  <c r="P14" i="43"/>
  <c r="AB12" i="104"/>
  <c r="P23" i="70"/>
  <c r="O23" i="70"/>
  <c r="P10" i="102"/>
  <c r="P13" i="102"/>
  <c r="P25" i="102"/>
  <c r="P22" i="102"/>
  <c r="P23" i="102"/>
  <c r="P27" i="102"/>
  <c r="P19" i="102"/>
  <c r="P14" i="102"/>
  <c r="P16" i="102"/>
  <c r="P20" i="102"/>
  <c r="P12" i="102"/>
  <c r="P28" i="102"/>
  <c r="P18" i="102"/>
  <c r="P17" i="102"/>
  <c r="P24" i="102"/>
  <c r="P21" i="102"/>
  <c r="P26" i="102"/>
  <c r="P11" i="102"/>
  <c r="O24" i="141"/>
  <c r="AB13" i="105"/>
  <c r="AV27" i="105"/>
  <c r="AV14" i="105"/>
  <c r="AV12" i="105"/>
  <c r="AV17" i="105"/>
  <c r="AV25" i="105"/>
  <c r="AV15" i="105"/>
  <c r="AV22" i="105"/>
  <c r="AV16" i="105"/>
  <c r="AV18" i="105"/>
  <c r="AV29" i="105"/>
  <c r="AV24" i="105"/>
  <c r="AV20" i="105"/>
  <c r="AV11" i="105"/>
  <c r="AV28" i="105"/>
  <c r="AV21" i="105"/>
  <c r="AV13" i="105"/>
  <c r="AV23" i="105"/>
  <c r="AV26" i="105"/>
  <c r="AV19" i="105"/>
  <c r="AD19" i="79"/>
  <c r="P17" i="43"/>
  <c r="AD22" i="104"/>
  <c r="AD25" i="104"/>
  <c r="AD15" i="104"/>
  <c r="AD20" i="104"/>
  <c r="AD27" i="104"/>
  <c r="AD11" i="104"/>
  <c r="AD29" i="104"/>
  <c r="O11" i="94"/>
  <c r="O19" i="96"/>
  <c r="AB23" i="103"/>
  <c r="Q16" i="36"/>
  <c r="R16" i="36"/>
  <c r="P27" i="70"/>
  <c r="O27" i="70"/>
  <c r="O13" i="95"/>
  <c r="R26" i="36"/>
  <c r="Q26" i="36"/>
  <c r="O15" i="94"/>
  <c r="AB22" i="103"/>
  <c r="F31" i="143"/>
  <c r="O24" i="96"/>
  <c r="AB11" i="105"/>
  <c r="AB16" i="105"/>
  <c r="W30" i="49"/>
  <c r="X21" i="79"/>
  <c r="O21" i="79"/>
  <c r="R21" i="79"/>
  <c r="AB24" i="103"/>
  <c r="O22" i="141"/>
  <c r="P20" i="43"/>
  <c r="K30" i="97"/>
  <c r="AB26" i="105"/>
  <c r="AB30" i="104"/>
  <c r="Y31" i="148"/>
  <c r="Q27" i="36"/>
  <c r="AB19" i="103"/>
  <c r="O12" i="95"/>
  <c r="P23" i="43"/>
  <c r="O28" i="70"/>
  <c r="P28" i="70"/>
  <c r="AB12" i="103"/>
  <c r="O16" i="70"/>
  <c r="P16" i="70"/>
  <c r="O22" i="70"/>
  <c r="P22" i="70"/>
  <c r="P26" i="70"/>
  <c r="O26" i="70"/>
  <c r="AB13" i="103"/>
  <c r="AP11" i="104"/>
  <c r="AP17" i="104"/>
  <c r="AP23" i="104"/>
  <c r="AP21" i="104"/>
  <c r="AP15" i="104"/>
  <c r="AP18" i="104"/>
  <c r="AP19" i="104"/>
  <c r="AP16" i="104"/>
  <c r="AP12" i="104"/>
  <c r="AP27" i="104"/>
  <c r="AP26" i="104"/>
  <c r="AP13" i="104"/>
  <c r="AP24" i="104"/>
  <c r="AP14" i="104"/>
  <c r="AP28" i="104"/>
  <c r="AP25" i="104"/>
  <c r="AP29" i="104"/>
  <c r="AP20" i="104"/>
  <c r="AP22" i="104"/>
  <c r="G29" i="108"/>
  <c r="O18" i="97"/>
  <c r="AB20" i="105"/>
  <c r="F31" i="148"/>
  <c r="O27" i="97"/>
  <c r="P27" i="43"/>
  <c r="AB25" i="104"/>
  <c r="H31" i="143"/>
  <c r="Q13" i="36" l="1"/>
  <c r="AD23" i="104"/>
  <c r="AD18" i="104"/>
  <c r="AD16" i="104"/>
  <c r="O30" i="108"/>
  <c r="AD23" i="68"/>
  <c r="AD21" i="104"/>
  <c r="O30" i="141"/>
  <c r="AD17" i="104"/>
  <c r="AD24" i="104"/>
  <c r="AD28" i="104"/>
  <c r="AE28" i="104" s="1"/>
  <c r="Q21" i="43"/>
  <c r="AD19" i="104"/>
  <c r="AF19" i="104" s="1"/>
  <c r="AD13" i="104"/>
  <c r="AF13" i="104" s="1"/>
  <c r="O30" i="94"/>
  <c r="AF16" i="104"/>
  <c r="AE16" i="104"/>
  <c r="AL13" i="104"/>
  <c r="AK13" i="104"/>
  <c r="AR21" i="103"/>
  <c r="AQ21" i="103"/>
  <c r="Q22" i="102"/>
  <c r="R22" i="102"/>
  <c r="AX29" i="104"/>
  <c r="AW29" i="104"/>
  <c r="AX13" i="104"/>
  <c r="AW13" i="104"/>
  <c r="O30" i="97"/>
  <c r="AR13" i="105"/>
  <c r="AQ13" i="105"/>
  <c r="AX22" i="103"/>
  <c r="AW22" i="103"/>
  <c r="AW17" i="103"/>
  <c r="AX17" i="103"/>
  <c r="AK11" i="104"/>
  <c r="AL11" i="104"/>
  <c r="AK17" i="104"/>
  <c r="AL17" i="104"/>
  <c r="AR26" i="103"/>
  <c r="AQ26" i="103"/>
  <c r="Q12" i="43"/>
  <c r="R12" i="43"/>
  <c r="AL12" i="105"/>
  <c r="AK12" i="105"/>
  <c r="AL21" i="103"/>
  <c r="AK21" i="103"/>
  <c r="R26" i="43"/>
  <c r="Q26" i="43"/>
  <c r="AX26" i="103"/>
  <c r="AW26" i="103"/>
  <c r="AF17" i="104"/>
  <c r="AE17" i="104"/>
  <c r="AE13" i="104"/>
  <c r="AX16" i="105"/>
  <c r="AW16" i="105"/>
  <c r="Q21" i="102"/>
  <c r="R21" i="102"/>
  <c r="Q15" i="36"/>
  <c r="R15" i="36"/>
  <c r="AR12" i="104"/>
  <c r="AQ12" i="104"/>
  <c r="AF29" i="104"/>
  <c r="AE29" i="104"/>
  <c r="AE25" i="104"/>
  <c r="AF25" i="104"/>
  <c r="AX19" i="105"/>
  <c r="AW19" i="105"/>
  <c r="AX22" i="105"/>
  <c r="AW22" i="105"/>
  <c r="Q24" i="102"/>
  <c r="R24" i="102"/>
  <c r="Q25" i="102"/>
  <c r="R25" i="102"/>
  <c r="AW28" i="104"/>
  <c r="AX28" i="104"/>
  <c r="AX26" i="104"/>
  <c r="AW26" i="104"/>
  <c r="AD21" i="79"/>
  <c r="AQ23" i="105"/>
  <c r="AR23" i="105"/>
  <c r="AX29" i="103"/>
  <c r="AW29" i="103"/>
  <c r="AX23" i="103"/>
  <c r="AW23" i="103"/>
  <c r="AK24" i="104"/>
  <c r="AL24" i="104"/>
  <c r="AK15" i="104"/>
  <c r="AL15" i="104"/>
  <c r="Q28" i="43"/>
  <c r="R28" i="43"/>
  <c r="AQ13" i="103"/>
  <c r="AR13" i="103"/>
  <c r="R25" i="43"/>
  <c r="Q25" i="43"/>
  <c r="AK19" i="105"/>
  <c r="AL19" i="105"/>
  <c r="AL29" i="103"/>
  <c r="AK29" i="103"/>
  <c r="Q24" i="43"/>
  <c r="R24" i="43"/>
  <c r="R14" i="43"/>
  <c r="Q14" i="43"/>
  <c r="AX21" i="104"/>
  <c r="AW21" i="104"/>
  <c r="AR26" i="105"/>
  <c r="AQ26" i="105"/>
  <c r="AX16" i="103"/>
  <c r="AW16" i="103"/>
  <c r="AF18" i="104"/>
  <c r="AE18" i="104"/>
  <c r="AX26" i="105"/>
  <c r="AW26" i="105"/>
  <c r="AX15" i="105"/>
  <c r="AW15" i="105"/>
  <c r="Q17" i="102"/>
  <c r="R17" i="102"/>
  <c r="Q13" i="102"/>
  <c r="R13" i="102"/>
  <c r="Q21" i="36"/>
  <c r="R21" i="36"/>
  <c r="AX22" i="104"/>
  <c r="AW22" i="104"/>
  <c r="AW14" i="104"/>
  <c r="AX14" i="104"/>
  <c r="Q13" i="43"/>
  <c r="R13" i="43"/>
  <c r="AR12" i="105"/>
  <c r="AQ12" i="105"/>
  <c r="AQ19" i="105"/>
  <c r="AR19" i="105"/>
  <c r="AX27" i="103"/>
  <c r="AW27" i="103"/>
  <c r="AX11" i="103"/>
  <c r="AW11" i="103"/>
  <c r="AK27" i="104"/>
  <c r="AL27" i="104"/>
  <c r="AL23" i="104"/>
  <c r="AK23" i="104"/>
  <c r="Q15" i="43"/>
  <c r="R15" i="43"/>
  <c r="AQ23" i="103"/>
  <c r="AR23" i="103"/>
  <c r="AK25" i="105"/>
  <c r="AL25" i="105"/>
  <c r="AK28" i="103"/>
  <c r="AL28" i="103"/>
  <c r="AQ16" i="104"/>
  <c r="AR16" i="104"/>
  <c r="AF11" i="104"/>
  <c r="AE11" i="104"/>
  <c r="AQ22" i="104"/>
  <c r="AR22" i="104"/>
  <c r="AR19" i="104"/>
  <c r="AQ19" i="104"/>
  <c r="AD22" i="105"/>
  <c r="AD12" i="105"/>
  <c r="AD20" i="105"/>
  <c r="AD23" i="105"/>
  <c r="AD17" i="105"/>
  <c r="AD16" i="105"/>
  <c r="AD27" i="105"/>
  <c r="AD26" i="105"/>
  <c r="AD18" i="105"/>
  <c r="AD15" i="105"/>
  <c r="AD29" i="105"/>
  <c r="AD13" i="105"/>
  <c r="AD14" i="105"/>
  <c r="AD24" i="105"/>
  <c r="AD21" i="105"/>
  <c r="AD11" i="105"/>
  <c r="AD28" i="105"/>
  <c r="AD25" i="105"/>
  <c r="AD19" i="105"/>
  <c r="AD26" i="104"/>
  <c r="AD14" i="104"/>
  <c r="AX23" i="105"/>
  <c r="AW23" i="105"/>
  <c r="AW25" i="105"/>
  <c r="AX25" i="105"/>
  <c r="Q18" i="102"/>
  <c r="R18" i="102"/>
  <c r="Q10" i="102"/>
  <c r="R10" i="102"/>
  <c r="AX15" i="104"/>
  <c r="AW15" i="104"/>
  <c r="AX18" i="104"/>
  <c r="AW18" i="104"/>
  <c r="Q16" i="43"/>
  <c r="R16" i="43"/>
  <c r="AR16" i="105"/>
  <c r="AQ16" i="105"/>
  <c r="AR20" i="105"/>
  <c r="AQ20" i="105"/>
  <c r="AX14" i="103"/>
  <c r="AW14" i="103"/>
  <c r="AL19" i="104"/>
  <c r="AK19" i="104"/>
  <c r="AL14" i="104"/>
  <c r="AK14" i="104"/>
  <c r="AQ28" i="103"/>
  <c r="AR28" i="103"/>
  <c r="AK13" i="105"/>
  <c r="AL13" i="105"/>
  <c r="AL18" i="103"/>
  <c r="AK18" i="103"/>
  <c r="AE23" i="104"/>
  <c r="AF23" i="104"/>
  <c r="Q18" i="43"/>
  <c r="R18" i="43"/>
  <c r="AW23" i="104"/>
  <c r="AX23" i="104"/>
  <c r="AQ22" i="105"/>
  <c r="AR22" i="105"/>
  <c r="AQ28" i="105"/>
  <c r="AR28" i="105"/>
  <c r="AX13" i="103"/>
  <c r="AW13" i="103"/>
  <c r="AK16" i="104"/>
  <c r="AL16" i="104"/>
  <c r="AK22" i="104"/>
  <c r="AL22" i="104"/>
  <c r="AR15" i="103"/>
  <c r="AQ15" i="103"/>
  <c r="AR25" i="103"/>
  <c r="AQ25" i="103"/>
  <c r="AK11" i="105"/>
  <c r="AL11" i="105"/>
  <c r="AK19" i="103"/>
  <c r="AL19" i="103"/>
  <c r="AL11" i="103"/>
  <c r="AK11" i="103"/>
  <c r="Q23" i="102"/>
  <c r="R23" i="102"/>
  <c r="AK17" i="105"/>
  <c r="AL17" i="105"/>
  <c r="AQ20" i="104"/>
  <c r="AR20" i="104"/>
  <c r="AE12" i="104"/>
  <c r="AF12" i="104"/>
  <c r="AW17" i="105"/>
  <c r="AX17" i="105"/>
  <c r="AR15" i="104"/>
  <c r="AQ15" i="104"/>
  <c r="AF24" i="104"/>
  <c r="AE24" i="104"/>
  <c r="AX21" i="105"/>
  <c r="AW21" i="105"/>
  <c r="AW12" i="105"/>
  <c r="AX12" i="105"/>
  <c r="Q12" i="102"/>
  <c r="R12" i="102"/>
  <c r="AX25" i="104"/>
  <c r="AW25" i="104"/>
  <c r="AR27" i="105"/>
  <c r="AQ27" i="105"/>
  <c r="AR24" i="105"/>
  <c r="AQ24" i="105"/>
  <c r="AX20" i="103"/>
  <c r="AW20" i="103"/>
  <c r="AL21" i="104"/>
  <c r="AK21" i="104"/>
  <c r="AK28" i="104"/>
  <c r="AL28" i="104"/>
  <c r="AR17" i="103"/>
  <c r="AQ17" i="103"/>
  <c r="AQ16" i="103"/>
  <c r="AR16" i="103"/>
  <c r="AK29" i="105"/>
  <c r="AL29" i="105"/>
  <c r="AL21" i="105"/>
  <c r="AK21" i="105"/>
  <c r="AK26" i="103"/>
  <c r="AL26" i="103"/>
  <c r="AL16" i="103"/>
  <c r="AK16" i="103"/>
  <c r="AX13" i="105"/>
  <c r="AW13" i="105"/>
  <c r="R28" i="102"/>
  <c r="Q28" i="102"/>
  <c r="AQ29" i="104"/>
  <c r="AR29" i="104"/>
  <c r="AQ25" i="104"/>
  <c r="AR25" i="104"/>
  <c r="AQ21" i="104"/>
  <c r="AR21" i="104"/>
  <c r="AF21" i="104"/>
  <c r="AE21" i="104"/>
  <c r="R17" i="43"/>
  <c r="Q17" i="43"/>
  <c r="AW28" i="105"/>
  <c r="AX28" i="105"/>
  <c r="AW14" i="105"/>
  <c r="AX14" i="105"/>
  <c r="R20" i="102"/>
  <c r="Q20" i="102"/>
  <c r="AX27" i="104"/>
  <c r="AW27" i="104"/>
  <c r="AR14" i="105"/>
  <c r="AQ14" i="105"/>
  <c r="AQ15" i="105"/>
  <c r="AR15" i="105"/>
  <c r="AX25" i="103"/>
  <c r="AW25" i="103"/>
  <c r="AL20" i="104"/>
  <c r="AK20" i="104"/>
  <c r="AL26" i="104"/>
  <c r="AK26" i="104"/>
  <c r="AQ14" i="103"/>
  <c r="AR14" i="103"/>
  <c r="AR12" i="103"/>
  <c r="AQ12" i="103"/>
  <c r="AL20" i="105"/>
  <c r="AK20" i="105"/>
  <c r="AL26" i="105"/>
  <c r="AK26" i="105"/>
  <c r="AL13" i="103"/>
  <c r="AK13" i="103"/>
  <c r="AK25" i="103"/>
  <c r="AL25" i="103"/>
  <c r="AK27" i="105"/>
  <c r="AL27" i="105"/>
  <c r="AR27" i="104"/>
  <c r="AQ27" i="104"/>
  <c r="AQ18" i="104"/>
  <c r="AR18" i="104"/>
  <c r="AQ28" i="104"/>
  <c r="AR28" i="104"/>
  <c r="AX27" i="105"/>
  <c r="AW27" i="105"/>
  <c r="AW11" i="104"/>
  <c r="AX11" i="104"/>
  <c r="AR29" i="105"/>
  <c r="AQ29" i="105"/>
  <c r="AQ11" i="105"/>
  <c r="AR11" i="105"/>
  <c r="AX28" i="103"/>
  <c r="AW28" i="103"/>
  <c r="AL18" i="104"/>
  <c r="AK18" i="104"/>
  <c r="R29" i="43"/>
  <c r="Q29" i="43"/>
  <c r="AR29" i="103"/>
  <c r="AQ29" i="103"/>
  <c r="AR24" i="103"/>
  <c r="AQ24" i="103"/>
  <c r="AL24" i="105"/>
  <c r="AK24" i="105"/>
  <c r="AL22" i="105"/>
  <c r="AK22" i="105"/>
  <c r="AK12" i="103"/>
  <c r="AL12" i="103"/>
  <c r="AL14" i="103"/>
  <c r="AK14" i="103"/>
  <c r="AQ26" i="104"/>
  <c r="AR26" i="104"/>
  <c r="AW18" i="105"/>
  <c r="AX18" i="105"/>
  <c r="AX24" i="103"/>
  <c r="AW24" i="103"/>
  <c r="AQ23" i="104"/>
  <c r="AR23" i="104"/>
  <c r="R20" i="43"/>
  <c r="Q20" i="43"/>
  <c r="AF27" i="104"/>
  <c r="AE27" i="104"/>
  <c r="AQ17" i="104"/>
  <c r="AR17" i="104"/>
  <c r="AE20" i="104"/>
  <c r="AF20" i="104"/>
  <c r="AW20" i="105"/>
  <c r="AX20" i="105"/>
  <c r="R14" i="102"/>
  <c r="Q14" i="102"/>
  <c r="R19" i="43"/>
  <c r="Q19" i="43"/>
  <c r="AX20" i="104"/>
  <c r="AW20" i="104"/>
  <c r="AQ18" i="105"/>
  <c r="AR18" i="105"/>
  <c r="AR21" i="105"/>
  <c r="AQ21" i="105"/>
  <c r="AX19" i="103"/>
  <c r="AW19" i="103"/>
  <c r="AK29" i="104"/>
  <c r="AL29" i="104"/>
  <c r="Q22" i="43"/>
  <c r="R22" i="43"/>
  <c r="AR22" i="103"/>
  <c r="AQ22" i="103"/>
  <c r="AQ27" i="103"/>
  <c r="AR27" i="103"/>
  <c r="AK16" i="105"/>
  <c r="AL16" i="105"/>
  <c r="AL14" i="105"/>
  <c r="AK14" i="105"/>
  <c r="AL17" i="103"/>
  <c r="AK17" i="103"/>
  <c r="AL24" i="103"/>
  <c r="AK24" i="103"/>
  <c r="AD23" i="103"/>
  <c r="AD15" i="103"/>
  <c r="AD21" i="103"/>
  <c r="AD17" i="103"/>
  <c r="AD29" i="103"/>
  <c r="AD16" i="103"/>
  <c r="AD14" i="103"/>
  <c r="AD28" i="103"/>
  <c r="AD13" i="103"/>
  <c r="AD12" i="103"/>
  <c r="AD18" i="103"/>
  <c r="AD24" i="103"/>
  <c r="AD26" i="103"/>
  <c r="AD22" i="103"/>
  <c r="AD25" i="103"/>
  <c r="AD19" i="103"/>
  <c r="AD20" i="103"/>
  <c r="AD11" i="103"/>
  <c r="Q16" i="102"/>
  <c r="R16" i="102"/>
  <c r="AQ14" i="104"/>
  <c r="AR14" i="104"/>
  <c r="R27" i="43"/>
  <c r="Q27" i="43"/>
  <c r="AR24" i="104"/>
  <c r="AQ24" i="104"/>
  <c r="AR11" i="104"/>
  <c r="AQ11" i="104"/>
  <c r="AW24" i="105"/>
  <c r="AX24" i="105"/>
  <c r="R19" i="102"/>
  <c r="Q19" i="102"/>
  <c r="AW12" i="104"/>
  <c r="AX12" i="104"/>
  <c r="AX17" i="104"/>
  <c r="AW17" i="104"/>
  <c r="AQ17" i="105"/>
  <c r="AR17" i="105"/>
  <c r="AX12" i="103"/>
  <c r="AW12" i="103"/>
  <c r="AX21" i="103"/>
  <c r="AW21" i="103"/>
  <c r="AK12" i="104"/>
  <c r="AL12" i="104"/>
  <c r="AR20" i="103"/>
  <c r="AQ20" i="103"/>
  <c r="AR19" i="103"/>
  <c r="AQ19" i="103"/>
  <c r="AK23" i="105"/>
  <c r="AL23" i="105"/>
  <c r="AK15" i="105"/>
  <c r="AL15" i="105"/>
  <c r="AK27" i="103"/>
  <c r="AL27" i="103"/>
  <c r="AK22" i="103"/>
  <c r="AL22" i="103"/>
  <c r="R26" i="102"/>
  <c r="Q26" i="102"/>
  <c r="AX24" i="104"/>
  <c r="AW24" i="104"/>
  <c r="AF22" i="104"/>
  <c r="AE22" i="104"/>
  <c r="AX11" i="105"/>
  <c r="AW11" i="105"/>
  <c r="AR13" i="104"/>
  <c r="AQ13" i="104"/>
  <c r="R23" i="43"/>
  <c r="Q23" i="43"/>
  <c r="AE15" i="104"/>
  <c r="AF15" i="104"/>
  <c r="AW29" i="105"/>
  <c r="AX29" i="105"/>
  <c r="R11" i="102"/>
  <c r="Q11" i="102"/>
  <c r="Q27" i="102"/>
  <c r="R27" i="102"/>
  <c r="AW16" i="104"/>
  <c r="AX16" i="104"/>
  <c r="AX19" i="104"/>
  <c r="AW19" i="104"/>
  <c r="AD27" i="103"/>
  <c r="AQ25" i="105"/>
  <c r="AR25" i="105"/>
  <c r="AW18" i="103"/>
  <c r="AX18" i="103"/>
  <c r="AX15" i="103"/>
  <c r="AW15" i="103"/>
  <c r="AL25" i="104"/>
  <c r="AK25" i="104"/>
  <c r="AQ18" i="103"/>
  <c r="AR18" i="103"/>
  <c r="AQ11" i="103"/>
  <c r="AR11" i="103"/>
  <c r="Q15" i="102"/>
  <c r="R15" i="102"/>
  <c r="AL28" i="105"/>
  <c r="AK28" i="105"/>
  <c r="AK18" i="105"/>
  <c r="AL18" i="105"/>
  <c r="AL20" i="103"/>
  <c r="AK20" i="103"/>
  <c r="AK23" i="103"/>
  <c r="AL23" i="103"/>
  <c r="AK15" i="103"/>
  <c r="AL15" i="103"/>
  <c r="AF28" i="104" l="1"/>
  <c r="AE19" i="104"/>
  <c r="AF24" i="103"/>
  <c r="AE24" i="103"/>
  <c r="AF18" i="103"/>
  <c r="AE18" i="103"/>
  <c r="AF28" i="105"/>
  <c r="AE28" i="105"/>
  <c r="AE17" i="105"/>
  <c r="AF17" i="105"/>
  <c r="AE25" i="103"/>
  <c r="AF25" i="103"/>
  <c r="AE12" i="103"/>
  <c r="AF12" i="103"/>
  <c r="AF11" i="105"/>
  <c r="AE11" i="105"/>
  <c r="AE23" i="105"/>
  <c r="AF23" i="105"/>
  <c r="AE27" i="103"/>
  <c r="AF27" i="103"/>
  <c r="AE13" i="103"/>
  <c r="AF13" i="103"/>
  <c r="AE21" i="105"/>
  <c r="AF21" i="105"/>
  <c r="AE20" i="105"/>
  <c r="AF20" i="105"/>
  <c r="AF28" i="103"/>
  <c r="AE28" i="103"/>
  <c r="AF24" i="105"/>
  <c r="AE24" i="105"/>
  <c r="AF12" i="105"/>
  <c r="AE12" i="105"/>
  <c r="AF29" i="105"/>
  <c r="AE29" i="105"/>
  <c r="AE14" i="105"/>
  <c r="AF14" i="105"/>
  <c r="AE22" i="105"/>
  <c r="AF22" i="105"/>
  <c r="AF14" i="103"/>
  <c r="AE14" i="103"/>
  <c r="AE11" i="103"/>
  <c r="AF11" i="103"/>
  <c r="AF16" i="103"/>
  <c r="AE16" i="103"/>
  <c r="AF13" i="105"/>
  <c r="AE13" i="105"/>
  <c r="AF20" i="103"/>
  <c r="AE20" i="103"/>
  <c r="AE19" i="103"/>
  <c r="AF19" i="103"/>
  <c r="AF17" i="103"/>
  <c r="AE17" i="103"/>
  <c r="AF15" i="105"/>
  <c r="AE15" i="105"/>
  <c r="AF29" i="103"/>
  <c r="AE29" i="103"/>
  <c r="AE14" i="104"/>
  <c r="AF14" i="104"/>
  <c r="AE18" i="105"/>
  <c r="AF18" i="105"/>
  <c r="AE22" i="103"/>
  <c r="AF22" i="103"/>
  <c r="AF15" i="103"/>
  <c r="AE15" i="103"/>
  <c r="AF26" i="104"/>
  <c r="AE26" i="104"/>
  <c r="AF26" i="105"/>
  <c r="AE26" i="105"/>
  <c r="AE21" i="103"/>
  <c r="AF21" i="103"/>
  <c r="AE26" i="103"/>
  <c r="AF26" i="103"/>
  <c r="AE23" i="103"/>
  <c r="AF23" i="103"/>
  <c r="AE19" i="105"/>
  <c r="AF19" i="105"/>
  <c r="AE27" i="105"/>
  <c r="AF27" i="105"/>
  <c r="AF25" i="105"/>
  <c r="AE25" i="105"/>
  <c r="AF16" i="105"/>
  <c r="AE16" i="105"/>
  <c r="F12" i="134" l="1"/>
  <c r="J27" i="164" l="1"/>
  <c r="M15" i="90" l="1"/>
  <c r="M16" i="90"/>
  <c r="M25" i="90"/>
  <c r="M28" i="90"/>
  <c r="M19" i="90"/>
  <c r="M23" i="90"/>
  <c r="M30" i="90"/>
  <c r="M22" i="90"/>
  <c r="M14" i="90"/>
  <c r="M21" i="90"/>
  <c r="M17" i="90"/>
  <c r="M33" i="90"/>
  <c r="M26" i="90"/>
  <c r="M18" i="90"/>
  <c r="M29" i="90"/>
  <c r="M27" i="90"/>
  <c r="M13" i="90"/>
  <c r="M24" i="90"/>
  <c r="M20" i="90"/>
  <c r="M31" i="90"/>
  <c r="O15" i="90" l="1"/>
  <c r="O31" i="90"/>
  <c r="O14" i="90"/>
  <c r="O21" i="90"/>
  <c r="O18" i="90"/>
  <c r="O28" i="90"/>
  <c r="O25" i="90"/>
  <c r="O23" i="90"/>
  <c r="O19" i="90"/>
  <c r="O27" i="90"/>
  <c r="O32" i="90"/>
  <c r="O13" i="90"/>
  <c r="O20" i="90"/>
  <c r="O24" i="90"/>
  <c r="O29" i="90"/>
  <c r="O16" i="90"/>
  <c r="O17" i="90"/>
  <c r="O22" i="90"/>
  <c r="O26" i="90"/>
  <c r="O30" i="90"/>
  <c r="P13" i="90" l="1"/>
  <c r="Q13" i="90"/>
  <c r="P32" i="90"/>
  <c r="Q32" i="90"/>
  <c r="Q27" i="90"/>
  <c r="P27" i="90"/>
  <c r="P19" i="90"/>
  <c r="Q19" i="90"/>
  <c r="P30" i="90"/>
  <c r="Q30" i="90"/>
  <c r="P23" i="90"/>
  <c r="Q23" i="90"/>
  <c r="P26" i="90"/>
  <c r="Q26" i="90"/>
  <c r="P25" i="90"/>
  <c r="Q25" i="90"/>
  <c r="P22" i="90"/>
  <c r="Q22" i="90"/>
  <c r="P28" i="90"/>
  <c r="Q28" i="90"/>
  <c r="P17" i="90"/>
  <c r="Q17" i="90"/>
  <c r="P18" i="90"/>
  <c r="Q18" i="90"/>
  <c r="P16" i="90"/>
  <c r="Q16" i="90"/>
  <c r="Q21" i="90"/>
  <c r="P21" i="90"/>
  <c r="Q29" i="90"/>
  <c r="P29" i="90"/>
  <c r="Q14" i="90"/>
  <c r="P14" i="90"/>
  <c r="P24" i="90"/>
  <c r="Q24" i="90"/>
  <c r="Q31" i="90"/>
  <c r="P31" i="90"/>
  <c r="P20" i="90"/>
  <c r="Q20" i="90"/>
  <c r="Q15" i="90"/>
  <c r="P15" i="90"/>
  <c r="J27" i="162" l="1"/>
  <c r="J27" i="161"/>
  <c r="J27" i="160"/>
  <c r="J27" i="163"/>
  <c r="J27" i="159"/>
  <c r="X27" i="162" l="1"/>
  <c r="X27" i="160"/>
  <c r="X27" i="161"/>
</calcChain>
</file>

<file path=xl/sharedStrings.xml><?xml version="1.0" encoding="utf-8"?>
<sst xmlns="http://schemas.openxmlformats.org/spreadsheetml/2006/main" count="4761" uniqueCount="493">
  <si>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</si>
  <si>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</si>
  <si>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</si>
  <si>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</si>
  <si>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</si>
  <si>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</si>
  <si>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</si>
  <si>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</si>
  <si>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</si>
  <si>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</si>
  <si>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</si>
  <si>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</si>
  <si>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</si>
  <si>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</si>
  <si>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</si>
  <si>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</si>
  <si>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</si>
  <si>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</si>
  <si>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</si>
  <si>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</si>
  <si>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</si>
  <si>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</si>
  <si>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</si>
  <si>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</si>
  <si>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</si>
  <si>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</si>
  <si>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</si>
  <si>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</si>
  <si>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</si>
  <si>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</si>
  <si>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</si>
  <si>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</si>
  <si>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</si>
  <si>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</si>
  <si>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</si>
  <si>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</si>
  <si>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</si>
  <si>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</si>
  <si>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</si>
  <si>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</si>
  <si>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</si>
  <si>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</si>
  <si>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</si>
  <si>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</si>
  <si>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</si>
  <si>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</si>
  <si>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</si>
  <si>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</si>
  <si>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</si>
  <si>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</si>
  <si>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</si>
  <si>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</si>
  <si>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</si>
  <si>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</si>
  <si>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</si>
  <si>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</si>
  <si>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</si>
  <si>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</si>
  <si>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</si>
  <si>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</si>
  <si>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</si>
  <si>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</si>
  <si>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</si>
  <si>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</si>
  <si>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</si>
  <si>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</si>
  <si>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</si>
  <si>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</si>
  <si>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</si>
  <si>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</si>
  <si>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</si>
  <si>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</si>
  <si>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</si>
  <si>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</si>
  <si>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</si>
  <si>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</si>
  <si>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</si>
  <si>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</si>
  <si>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</si>
  <si>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</si>
  <si>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</si>
  <si>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</si>
  <si>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</si>
  <si>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</si>
  <si>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</si>
  <si>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</si>
  <si>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</si>
  <si>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</si>
  <si>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</si>
  <si>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</si>
  <si>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</si>
  <si>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</si>
  <si>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</si>
  <si>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</si>
  <si>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</si>
  <si>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</si>
  <si>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</si>
  <si>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</si>
  <si>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</si>
  <si>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</si>
  <si>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</si>
  <si>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</si>
  <si>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</si>
  <si>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</si>
  <si>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</si>
  <si>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</si>
  <si>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</si>
  <si>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</si>
  <si>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</si>
  <si>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</si>
  <si>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</si>
  <si>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</si>
  <si>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</si>
  <si>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</si>
  <si>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</si>
  <si>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</si>
  <si>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</si>
  <si>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</si>
  <si>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</si>
  <si>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</si>
  <si>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</si>
  <si>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</si>
  <si>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</si>
  <si>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</si>
  <si>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</si>
  <si>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</si>
  <si>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</si>
  <si>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</si>
  <si>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</si>
  <si>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</si>
  <si>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</si>
  <si>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</si>
  <si>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</si>
  <si>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</si>
  <si>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</si>
  <si>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</si>
  <si>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</si>
  <si>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</si>
  <si>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</si>
  <si>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</si>
  <si>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</si>
  <si>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</si>
  <si>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</si>
  <si>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</si>
  <si>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</si>
  <si>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</si>
  <si>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</si>
  <si>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</si>
  <si>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</si>
  <si>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</si>
  <si>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</si>
  <si>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</si>
  <si>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</si>
  <si>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</si>
  <si>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</si>
  <si>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</si>
  <si>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</si>
  <si>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</si>
  <si>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</si>
  <si>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</si>
  <si>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</si>
  <si>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</si>
  <si>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</si>
  <si>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</si>
  <si>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</si>
  <si>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</si>
  <si>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</si>
  <si>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</si>
  <si>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</si>
  <si>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</si>
  <si>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</si>
  <si>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</si>
  <si>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</si>
  <si>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</si>
  <si>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</si>
  <si>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</si>
  <si>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</si>
  <si>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</si>
  <si>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</si>
  <si>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</si>
  <si>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</si>
  <si>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</si>
  <si>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</si>
  <si>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</si>
  <si>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</si>
  <si>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</si>
  <si>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</si>
  <si>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</si>
  <si>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</si>
  <si>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</si>
  <si>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</si>
  <si>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</si>
  <si>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</si>
  <si>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</si>
  <si>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</si>
  <si>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</si>
  <si>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</si>
  <si>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</si>
  <si>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</si>
  <si>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</si>
  <si>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</si>
  <si>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</si>
  <si>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</si>
  <si>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</si>
  <si>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</si>
  <si>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</si>
  <si>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</si>
  <si>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</si>
  <si>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</si>
  <si>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</si>
  <si>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</si>
  <si>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</si>
  <si>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</si>
  <si>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</si>
  <si>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</si>
  <si>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</si>
  <si>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</si>
  <si>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</si>
  <si>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</si>
  <si>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</si>
  <si>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</si>
  <si>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</si>
  <si>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</si>
  <si>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</si>
  <si>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</si>
  <si>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</si>
  <si>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</si>
  <si>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</si>
  <si>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</si>
  <si>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</si>
  <si>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</si>
  <si>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</si>
  <si>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</si>
  <si>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</si>
  <si>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</si>
  <si>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</si>
  <si>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</si>
  <si>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</si>
  <si>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</si>
  <si>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</si>
  <si>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</si>
  <si>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</si>
  <si>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</si>
  <si>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</si>
  <si>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</si>
  <si>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</si>
  <si>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</si>
  <si>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</si>
  <si>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</si>
  <si>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</si>
  <si>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</si>
  <si>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</si>
  <si>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</si>
  <si>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</si>
  <si>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</si>
  <si>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</si>
  <si>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</si>
  <si>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</si>
  <si>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</si>
  <si>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</si>
  <si>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</si>
  <si>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</si>
  <si>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</si>
  <si>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</si>
  <si>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</si>
  <si>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</si>
  <si>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</si>
  <si>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</si>
  <si>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</si>
  <si>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</si>
  <si>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</si>
  <si>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</si>
  <si>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</si>
  <si>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</si>
  <si>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</si>
  <si>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</si>
  <si>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</si>
  <si>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</si>
  <si>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</si>
  <si>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</si>
  <si>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</si>
  <si>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</si>
  <si>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</si>
  <si>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</si>
  <si>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</si>
  <si>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</si>
  <si>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</si>
  <si>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</si>
  <si>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</si>
  <si>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</si>
  <si>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</si>
  <si>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</si>
  <si>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</si>
  <si>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</si>
  <si>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</si>
  <si>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</si>
  <si>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</si>
  <si>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</si>
  <si>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</si>
  <si>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</si>
  <si>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</si>
  <si>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</si>
  <si>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</si>
  <si>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</si>
  <si>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</si>
  <si>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</si>
  <si>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</si>
  <si>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</si>
  <si>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</si>
  <si>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</si>
  <si>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</si>
  <si>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</si>
  <si>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</si>
  <si>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</si>
  <si>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</si>
  <si>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</si>
  <si>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</si>
  <si>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</si>
  <si>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</si>
  <si>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</si>
  <si>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</si>
  <si>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</si>
  <si>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</si>
  <si>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</si>
  <si>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</si>
  <si>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</si>
  <si>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</si>
  <si>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</si>
  <si>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</si>
  <si>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</si>
  <si>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</si>
  <si>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</si>
  <si>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</si>
  <si>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</si>
  <si>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</si>
  <si>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</si>
  <si>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</si>
  <si>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</si>
  <si>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</si>
  <si>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</si>
  <si>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</si>
  <si>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</si>
  <si>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</si>
  <si>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</si>
  <si>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</si>
  <si>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</si>
  <si>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</si>
  <si>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</si>
  <si>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</si>
  <si>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</si>
  <si>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</si>
  <si>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</si>
  <si>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</si>
  <si>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</si>
  <si>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</si>
  <si>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</si>
  <si>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</si>
  <si>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</si>
  <si>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</si>
  <si>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</si>
  <si>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</si>
  <si>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</si>
  <si>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</si>
  <si>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</si>
  <si>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</si>
  <si>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</si>
  <si>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</si>
  <si>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</si>
  <si>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</si>
  <si>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</si>
  <si>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</si>
  <si>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</si>
  <si>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</si>
  <si>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</si>
  <si>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</si>
  <si>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</si>
  <si>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</si>
  <si>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</si>
  <si>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</si>
  <si>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</si>
  <si>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</si>
  <si>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</si>
  <si>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</si>
  <si>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</si>
  <si>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</si>
  <si>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</si>
  <si>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</si>
  <si>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</si>
  <si>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</si>
  <si>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</si>
  <si>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</si>
  <si>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</si>
  <si>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</si>
  <si>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</si>
  <si>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</si>
  <si>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</si>
  <si>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</si>
  <si>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</si>
  <si>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</si>
  <si>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</si>
  <si>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</si>
  <si>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</si>
  <si>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</si>
  <si>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</si>
  <si>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</si>
  <si>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</si>
  <si>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</si>
  <si>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</si>
  <si>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</si>
  <si>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</si>
  <si>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</si>
  <si>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</si>
  <si>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</si>
  <si>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</si>
  <si>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</si>
  <si>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</si>
  <si>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</si>
  <si>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</si>
  <si>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</si>
  <si>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</si>
  <si>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</si>
  <si>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</si>
  <si>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</si>
  <si>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</si>
  <si>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</si>
  <si>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</si>
  <si>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</si>
  <si>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</si>
  <si>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</si>
  <si>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</si>
  <si>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</si>
  <si>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</si>
  <si>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</si>
  <si>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</si>
  <si>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</si>
  <si>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</si>
  <si>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</si>
  <si>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</si>
  <si>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</si>
  <si>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</si>
  <si>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</si>
  <si>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</si>
  <si>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</si>
  <si>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</si>
  <si>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</si>
  <si>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</si>
  <si>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</si>
  <si>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</si>
  <si>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</si>
  <si>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</si>
  <si>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</si>
  <si>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</si>
  <si>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</si>
  <si>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</si>
  <si>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</si>
  <si>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</si>
  <si>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</si>
  <si>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</si>
  <si>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</si>
  <si>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</si>
  <si>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</si>
  <si>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</si>
  <si>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</si>
  <si>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</si>
  <si>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</si>
  <si>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</si>
  <si>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</si>
  <si>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</si>
  <si>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</si>
  <si>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</si>
  <si>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</si>
  <si>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</si>
  <si>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</si>
  <si>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t xml:space="preserve">(1) Cifras INE de población referidas al 01/01/2023. Publicado Censo de Población Anual el 13/12/2023 </t>
  </si>
  <si>
    <t>(1) Cifras INE de población referidas al 01/01/2023. Real Decreto 1085/2023, de 5 de diciembre BOE 23.12.22.</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</si>
  <si>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</si>
  <si>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</si>
  <si>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</si>
  <si>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</si>
  <si>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</si>
  <si>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</si>
  <si>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</si>
  <si>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</si>
  <si>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</si>
  <si>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</si>
  <si>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</si>
  <si>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</si>
  <si>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</si>
  <si>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</si>
  <si>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</si>
  <si>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</si>
  <si>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Situación a 31 de marzo de 2024</t>
  </si>
  <si>
    <t>Tiempo de resolución calculado sobre las Resoluciones realizadas entre el 1 de abril de 2023 y el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</si>
</sst>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0">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style="thin">
        <color theme="4" tint="-0.499984740745262"/>
      </left>
      <right style="thin">
        <color theme="4" tint="-0.499984740745262"/>
      </right>
      <top style="thin">
        <color theme="4"/>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s>
  <cellStyleXfs count="111">
    <xf numFmtId="0" fontId="0" fillId="0" borderId="0" applyBorder="0"/>
    <xf numFmtId="164" fontId="9" fillId="0" borderId="0" applyFont="0" applyFill="0" applyBorder="0" applyAlignment="0" applyProtection="0"/>
    <xf numFmtId="0" fontId="48" fillId="0" borderId="0"/>
    <xf numFmtId="0" fontId="9" fillId="0" borderId="0"/>
    <xf numFmtId="0" fontId="9" fillId="0" borderId="0"/>
    <xf numFmtId="0" fontId="9" fillId="0" borderId="0"/>
    <xf numFmtId="0" fontId="9" fillId="0" borderId="0" applyBorder="0"/>
    <xf numFmtId="0" fontId="9" fillId="0" borderId="0" applyBorder="0"/>
    <xf numFmtId="9" fontId="9" fillId="0" borderId="0" applyFont="0" applyFill="0" applyBorder="0" applyAlignment="0" applyProtection="0"/>
    <xf numFmtId="9" fontId="9" fillId="0" borderId="0" applyFont="0" applyFill="0" applyBorder="0" applyAlignment="0" applyProtection="0"/>
    <xf numFmtId="0" fontId="9" fillId="0" borderId="0"/>
    <xf numFmtId="9" fontId="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8" fillId="0" borderId="0"/>
    <xf numFmtId="9" fontId="7" fillId="0" borderId="0" applyFont="0" applyFill="0" applyBorder="0" applyAlignment="0" applyProtection="0"/>
    <xf numFmtId="0" fontId="9" fillId="0" borderId="0" applyBorder="0"/>
    <xf numFmtId="0" fontId="7" fillId="0" borderId="0"/>
    <xf numFmtId="0" fontId="88" fillId="0" borderId="0" applyNumberFormat="0" applyFill="0" applyBorder="0" applyAlignment="0" applyProtection="0"/>
    <xf numFmtId="0" fontId="6" fillId="0" borderId="0"/>
    <xf numFmtId="9" fontId="6" fillId="0" borderId="0" applyFont="0" applyFill="0" applyBorder="0" applyAlignment="0" applyProtection="0"/>
    <xf numFmtId="169" fontId="9" fillId="0" borderId="0" applyFont="0" applyFill="0" applyBorder="0" applyAlignment="0" applyProtection="0"/>
    <xf numFmtId="0" fontId="89" fillId="0" borderId="0"/>
    <xf numFmtId="0" fontId="90" fillId="0" borderId="0" applyNumberFormat="0" applyFill="0" applyBorder="0" applyAlignment="0" applyProtection="0"/>
    <xf numFmtId="0" fontId="91" fillId="0" borderId="21" applyNumberFormat="0" applyFill="0" applyAlignment="0" applyProtection="0"/>
    <xf numFmtId="0" fontId="92" fillId="0" borderId="22" applyNumberFormat="0" applyFill="0" applyAlignment="0" applyProtection="0"/>
    <xf numFmtId="0" fontId="93" fillId="0" borderId="23" applyNumberFormat="0" applyFill="0" applyAlignment="0" applyProtection="0"/>
    <xf numFmtId="0" fontId="93" fillId="0" borderId="0" applyNumberFormat="0" applyFill="0" applyBorder="0" applyAlignment="0" applyProtection="0"/>
    <xf numFmtId="0" fontId="94" fillId="7" borderId="0" applyNumberFormat="0" applyBorder="0" applyAlignment="0" applyProtection="0"/>
    <xf numFmtId="0" fontId="95" fillId="8" borderId="0" applyNumberFormat="0" applyBorder="0" applyAlignment="0" applyProtection="0"/>
    <xf numFmtId="0" fontId="96" fillId="9" borderId="0" applyNumberFormat="0" applyBorder="0" applyAlignment="0" applyProtection="0"/>
    <xf numFmtId="0" fontId="97" fillId="10" borderId="24" applyNumberFormat="0" applyAlignment="0" applyProtection="0"/>
    <xf numFmtId="0" fontId="98" fillId="11" borderId="25" applyNumberFormat="0" applyAlignment="0" applyProtection="0"/>
    <xf numFmtId="0" fontId="99" fillId="11" borderId="24" applyNumberFormat="0" applyAlignment="0" applyProtection="0"/>
    <xf numFmtId="0" fontId="100" fillId="0" borderId="26" applyNumberFormat="0" applyFill="0" applyAlignment="0" applyProtection="0"/>
    <xf numFmtId="0" fontId="47" fillId="12" borderId="27" applyNumberFormat="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29" applyNumberFormat="0" applyFill="0" applyAlignment="0" applyProtection="0"/>
    <xf numFmtId="0" fontId="46"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46"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46"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46"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46"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6"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04" fillId="0" borderId="0"/>
    <xf numFmtId="0" fontId="5" fillId="13" borderId="28" applyNumberFormat="0" applyFont="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7" fillId="0" borderId="0"/>
    <xf numFmtId="0" fontId="108"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xf numFmtId="0" fontId="9" fillId="0" borderId="0"/>
    <xf numFmtId="0" fontId="1" fillId="13" borderId="28"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11">
    <xf numFmtId="0" fontId="0" fillId="0" borderId="0" xfId="0"/>
    <xf numFmtId="0" fontId="10" fillId="0" borderId="0" xfId="0" applyFont="1" applyAlignment="1">
      <alignment vertical="center" wrapText="1"/>
    </xf>
    <xf numFmtId="0" fontId="0" fillId="0" borderId="0" xfId="0" applyAlignment="1">
      <alignment vertical="center"/>
    </xf>
    <xf numFmtId="0" fontId="11"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3" fontId="10" fillId="0" borderId="0" xfId="0" applyNumberFormat="1" applyFont="1" applyAlignment="1">
      <alignment vertical="center" wrapText="1"/>
    </xf>
    <xf numFmtId="0" fontId="14" fillId="0" borderId="0" xfId="0" applyFont="1" applyBorder="1" applyAlignment="1">
      <alignment vertical="center" wrapText="1"/>
    </xf>
    <xf numFmtId="0" fontId="11" fillId="0" borderId="0" xfId="0" applyFont="1" applyBorder="1" applyAlignment="1">
      <alignment vertical="center" wrapText="1"/>
    </xf>
    <xf numFmtId="0" fontId="10" fillId="0" borderId="0" xfId="0" applyFont="1" applyAlignment="1">
      <alignment horizontal="left" vertical="center"/>
    </xf>
    <xf numFmtId="0" fontId="27" fillId="0" borderId="0" xfId="0" applyFont="1" applyAlignment="1">
      <alignment horizontal="center"/>
    </xf>
    <xf numFmtId="0" fontId="28" fillId="0" borderId="0" xfId="0" applyFont="1" applyAlignment="1">
      <alignment horizontal="right" vertical="center"/>
    </xf>
    <xf numFmtId="0" fontId="30" fillId="0" borderId="0" xfId="0" applyFont="1" applyAlignment="1">
      <alignment vertical="center" wrapText="1"/>
    </xf>
    <xf numFmtId="2" fontId="32" fillId="0" borderId="0" xfId="0" applyNumberFormat="1" applyFont="1" applyAlignment="1">
      <alignment horizontal="left" vertical="center" wrapText="1"/>
    </xf>
    <xf numFmtId="3" fontId="10" fillId="0" borderId="0" xfId="0" applyNumberFormat="1" applyFont="1" applyAlignment="1">
      <alignment horizontal="left" vertical="center"/>
    </xf>
    <xf numFmtId="0" fontId="10" fillId="0" borderId="0" xfId="0" applyFont="1" applyBorder="1" applyAlignment="1">
      <alignment horizontal="left" vertical="center"/>
    </xf>
    <xf numFmtId="0" fontId="27" fillId="0" borderId="0" xfId="0" applyFont="1"/>
    <xf numFmtId="0" fontId="11" fillId="0" borderId="0" xfId="0" applyFont="1" applyAlignment="1">
      <alignment horizontal="center" vertical="center"/>
    </xf>
    <xf numFmtId="0" fontId="11" fillId="0" borderId="0" xfId="0" applyFont="1" applyBorder="1" applyAlignment="1">
      <alignment horizontal="center" vertical="center"/>
    </xf>
    <xf numFmtId="0" fontId="36" fillId="0" borderId="0" xfId="0" applyFont="1" applyBorder="1" applyAlignment="1">
      <alignment vertical="center" wrapText="1"/>
    </xf>
    <xf numFmtId="0" fontId="10" fillId="0" borderId="0" xfId="0" applyFont="1" applyBorder="1" applyAlignment="1">
      <alignment vertical="center" wrapText="1"/>
    </xf>
    <xf numFmtId="0" fontId="49" fillId="0" borderId="0" xfId="0" applyFont="1" applyAlignment="1">
      <alignment vertical="center"/>
    </xf>
    <xf numFmtId="0" fontId="0" fillId="0" borderId="0" xfId="0" applyBorder="1" applyAlignment="1">
      <alignment vertical="center"/>
    </xf>
    <xf numFmtId="0" fontId="40" fillId="0" borderId="0" xfId="0" applyFont="1" applyAlignment="1">
      <alignment vertical="center" wrapText="1"/>
    </xf>
    <xf numFmtId="0" fontId="51" fillId="0" borderId="0" xfId="0" applyFont="1" applyAlignment="1">
      <alignment vertical="center"/>
    </xf>
    <xf numFmtId="0" fontId="53" fillId="0" borderId="0" xfId="0" applyFont="1"/>
    <xf numFmtId="4" fontId="43" fillId="0" borderId="9" xfId="0" applyNumberFormat="1" applyFont="1" applyBorder="1" applyAlignment="1">
      <alignment horizontal="center" vertical="center"/>
    </xf>
    <xf numFmtId="4" fontId="43" fillId="0" borderId="11" xfId="0" applyNumberFormat="1" applyFont="1" applyBorder="1" applyAlignment="1">
      <alignment horizontal="center" vertical="center"/>
    </xf>
    <xf numFmtId="4" fontId="43" fillId="0" borderId="11" xfId="0" applyNumberFormat="1" applyFont="1" applyBorder="1" applyAlignment="1">
      <alignment horizontal="center" vertical="center" wrapText="1"/>
    </xf>
    <xf numFmtId="4" fontId="43" fillId="0" borderId="6" xfId="0" applyNumberFormat="1" applyFont="1" applyBorder="1" applyAlignment="1">
      <alignment horizontal="center" vertical="center" wrapText="1"/>
    </xf>
    <xf numFmtId="0" fontId="48" fillId="0" borderId="0" xfId="2" applyAlignment="1">
      <alignment vertical="center"/>
    </xf>
    <xf numFmtId="0" fontId="12" fillId="0" borderId="0" xfId="2" applyFont="1" applyAlignment="1">
      <alignment vertical="center"/>
    </xf>
    <xf numFmtId="0" fontId="28" fillId="0" borderId="0" xfId="2" applyFont="1" applyAlignment="1">
      <alignment horizontal="right" vertical="center"/>
    </xf>
    <xf numFmtId="0" fontId="34" fillId="0" borderId="0" xfId="2" applyFont="1" applyAlignment="1">
      <alignment vertical="center"/>
    </xf>
    <xf numFmtId="0" fontId="10" fillId="0" borderId="0" xfId="2" applyFont="1" applyAlignment="1">
      <alignment horizontal="left" vertical="center"/>
    </xf>
    <xf numFmtId="0" fontId="29" fillId="0" borderId="0" xfId="2" applyFont="1" applyAlignment="1">
      <alignment horizontal="left" vertical="center"/>
    </xf>
    <xf numFmtId="0" fontId="11" fillId="0" borderId="0" xfId="2" applyFont="1" applyAlignment="1">
      <alignment horizontal="left" vertical="center"/>
    </xf>
    <xf numFmtId="0" fontId="26" fillId="0" borderId="0" xfId="2" applyFont="1" applyAlignment="1">
      <alignment horizontal="center" vertical="center" wrapText="1"/>
    </xf>
    <xf numFmtId="0" fontId="16" fillId="0" borderId="0" xfId="2" applyFont="1" applyAlignment="1">
      <alignment vertical="center" wrapText="1"/>
    </xf>
    <xf numFmtId="0" fontId="26"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vertical="center" wrapText="1"/>
    </xf>
    <xf numFmtId="0" fontId="25" fillId="0" borderId="7" xfId="2" applyFont="1" applyBorder="1" applyAlignment="1">
      <alignment horizontal="center" vertical="center" wrapText="1"/>
    </xf>
    <xf numFmtId="0" fontId="25" fillId="0" borderId="6" xfId="2" applyFont="1" applyBorder="1" applyAlignment="1">
      <alignment horizontal="center" vertical="center" wrapText="1"/>
    </xf>
    <xf numFmtId="0" fontId="2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9" fillId="0" borderId="0" xfId="2" applyFont="1" applyAlignment="1">
      <alignment vertical="center" wrapText="1"/>
    </xf>
    <xf numFmtId="0" fontId="17" fillId="0" borderId="0" xfId="2" applyFont="1" applyAlignment="1">
      <alignment vertical="center" wrapText="1"/>
    </xf>
    <xf numFmtId="0" fontId="20" fillId="0" borderId="0" xfId="2" applyFont="1" applyAlignment="1">
      <alignment horizontal="center" vertical="center" wrapText="1"/>
    </xf>
    <xf numFmtId="0" fontId="22" fillId="0" borderId="5" xfId="2" applyFont="1" applyBorder="1" applyAlignment="1">
      <alignment horizontal="left" vertical="center" wrapText="1"/>
    </xf>
    <xf numFmtId="3" fontId="21" fillId="0" borderId="0" xfId="2" applyNumberFormat="1" applyFont="1" applyAlignment="1">
      <alignment vertical="center" wrapText="1"/>
    </xf>
    <xf numFmtId="3" fontId="21" fillId="0" borderId="10" xfId="2" applyNumberFormat="1" applyFont="1" applyBorder="1" applyAlignment="1" applyProtection="1">
      <alignment horizontal="center" vertical="center"/>
      <protection locked="0"/>
    </xf>
    <xf numFmtId="4" fontId="43" fillId="0" borderId="9" xfId="2" applyNumberFormat="1" applyFont="1" applyBorder="1" applyAlignment="1">
      <alignment horizontal="center" vertical="center"/>
    </xf>
    <xf numFmtId="3" fontId="21" fillId="3" borderId="10" xfId="2" applyNumberFormat="1" applyFont="1" applyFill="1" applyBorder="1" applyAlignment="1" applyProtection="1">
      <alignment horizontal="center" vertical="center"/>
      <protection locked="0"/>
    </xf>
    <xf numFmtId="165" fontId="43" fillId="0" borderId="9" xfId="1" applyNumberFormat="1" applyFont="1" applyBorder="1" applyAlignment="1">
      <alignment horizontal="center" vertical="center"/>
    </xf>
    <xf numFmtId="0" fontId="39" fillId="0" borderId="0" xfId="2" applyFont="1" applyAlignment="1">
      <alignment vertical="center" wrapText="1"/>
    </xf>
    <xf numFmtId="0" fontId="20" fillId="0" borderId="0" xfId="2" applyFont="1" applyAlignment="1">
      <alignment vertical="center" wrapText="1"/>
    </xf>
    <xf numFmtId="0" fontId="22" fillId="0" borderId="4" xfId="2" applyFont="1" applyBorder="1" applyAlignment="1">
      <alignment horizontal="left" vertical="center" wrapText="1"/>
    </xf>
    <xf numFmtId="3" fontId="21" fillId="0" borderId="12" xfId="2" applyNumberFormat="1" applyFont="1" applyBorder="1" applyAlignment="1" applyProtection="1">
      <alignment horizontal="center" vertical="center"/>
      <protection locked="0"/>
    </xf>
    <xf numFmtId="4" fontId="43" fillId="0" borderId="11" xfId="2" applyNumberFormat="1" applyFont="1" applyBorder="1" applyAlignment="1">
      <alignment horizontal="center" vertical="center"/>
    </xf>
    <xf numFmtId="3" fontId="21" fillId="3" borderId="12" xfId="2" applyNumberFormat="1" applyFont="1" applyFill="1" applyBorder="1" applyAlignment="1" applyProtection="1">
      <alignment horizontal="center" vertical="center"/>
      <protection locked="0"/>
    </xf>
    <xf numFmtId="165" fontId="43" fillId="0" borderId="11" xfId="1" applyNumberFormat="1" applyFont="1" applyBorder="1" applyAlignment="1">
      <alignment horizontal="center" vertical="center"/>
    </xf>
    <xf numFmtId="3" fontId="21" fillId="0" borderId="12" xfId="2" applyNumberFormat="1" applyFont="1" applyBorder="1" applyAlignment="1" applyProtection="1">
      <alignment horizontal="center" vertical="center" wrapText="1"/>
      <protection locked="0"/>
    </xf>
    <xf numFmtId="0" fontId="23" fillId="0" borderId="0" xfId="2" applyFont="1" applyAlignment="1">
      <alignment horizontal="center" vertical="center" wrapText="1"/>
    </xf>
    <xf numFmtId="0" fontId="23" fillId="0" borderId="0" xfId="2" applyFont="1" applyAlignment="1">
      <alignment vertical="center" wrapText="1"/>
    </xf>
    <xf numFmtId="3" fontId="21" fillId="3" borderId="12" xfId="2" applyNumberFormat="1" applyFont="1" applyFill="1" applyBorder="1" applyAlignment="1" applyProtection="1">
      <alignment horizontal="center" vertical="center" wrapText="1"/>
      <protection locked="0"/>
    </xf>
    <xf numFmtId="4" fontId="43" fillId="0" borderId="11" xfId="2" applyNumberFormat="1" applyFont="1" applyBorder="1" applyAlignment="1">
      <alignment horizontal="center" vertical="center" wrapText="1"/>
    </xf>
    <xf numFmtId="165" fontId="43" fillId="0" borderId="11" xfId="1" applyNumberFormat="1" applyFont="1" applyBorder="1" applyAlignment="1">
      <alignment horizontal="center" vertical="center" wrapText="1"/>
    </xf>
    <xf numFmtId="0" fontId="22" fillId="0" borderId="3" xfId="2" applyFont="1" applyBorder="1" applyAlignment="1">
      <alignment horizontal="left" vertical="center" wrapText="1"/>
    </xf>
    <xf numFmtId="3" fontId="21" fillId="0" borderId="7" xfId="2" applyNumberFormat="1" applyFont="1" applyBorder="1" applyAlignment="1" applyProtection="1">
      <alignment horizontal="center" vertical="center" wrapText="1"/>
      <protection locked="0"/>
    </xf>
    <xf numFmtId="4" fontId="43" fillId="0" borderId="6" xfId="2" applyNumberFormat="1" applyFont="1" applyBorder="1" applyAlignment="1">
      <alignment horizontal="center" vertical="center" wrapText="1"/>
    </xf>
    <xf numFmtId="3" fontId="21" fillId="3" borderId="7" xfId="2" applyNumberFormat="1" applyFont="1" applyFill="1" applyBorder="1" applyAlignment="1" applyProtection="1">
      <alignment horizontal="center" vertical="center" wrapText="1"/>
      <protection locked="0"/>
    </xf>
    <xf numFmtId="165" fontId="43" fillId="0" borderId="6" xfId="1" applyNumberFormat="1" applyFont="1" applyBorder="1" applyAlignment="1">
      <alignment horizontal="center" vertical="center" wrapText="1"/>
    </xf>
    <xf numFmtId="0" fontId="45" fillId="0" borderId="0" xfId="2" applyFont="1" applyAlignment="1">
      <alignment horizontal="center" vertical="center" wrapText="1"/>
    </xf>
    <xf numFmtId="165" fontId="45" fillId="0" borderId="0" xfId="1" applyNumberFormat="1" applyFont="1" applyBorder="1" applyAlignment="1">
      <alignment horizontal="center" vertical="center" wrapText="1"/>
    </xf>
    <xf numFmtId="0" fontId="11" fillId="0" borderId="0" xfId="2" applyFont="1" applyAlignment="1">
      <alignment vertical="center" wrapText="1"/>
    </xf>
    <xf numFmtId="0" fontId="16" fillId="0" borderId="2" xfId="2" applyFont="1" applyBorder="1" applyAlignment="1">
      <alignment horizontal="left" vertical="center" wrapText="1"/>
    </xf>
    <xf numFmtId="3" fontId="16" fillId="0" borderId="1" xfId="2" applyNumberFormat="1" applyFont="1" applyBorder="1" applyAlignment="1">
      <alignment horizontal="center" vertical="center" wrapText="1"/>
    </xf>
    <xf numFmtId="4" fontId="44" fillId="0" borderId="8" xfId="2" applyNumberFormat="1" applyFont="1" applyBorder="1" applyAlignment="1">
      <alignment horizontal="center" vertical="center" wrapText="1"/>
    </xf>
    <xf numFmtId="165" fontId="44" fillId="0" borderId="8" xfId="1" applyNumberFormat="1" applyFont="1" applyBorder="1" applyAlignment="1">
      <alignment horizontal="center" vertical="center" wrapText="1"/>
    </xf>
    <xf numFmtId="0" fontId="14" fillId="0" borderId="0" xfId="2" applyFont="1" applyAlignment="1">
      <alignment vertical="center" wrapText="1"/>
    </xf>
    <xf numFmtId="0" fontId="51" fillId="0" borderId="0" xfId="2" applyFont="1" applyAlignment="1">
      <alignment vertical="center" wrapText="1"/>
    </xf>
    <xf numFmtId="2" fontId="32" fillId="0" borderId="0" xfId="2" applyNumberFormat="1" applyFont="1" applyAlignment="1">
      <alignment vertical="center" wrapText="1"/>
    </xf>
    <xf numFmtId="0" fontId="29" fillId="0" borderId="0" xfId="2" applyFont="1" applyAlignment="1">
      <alignment vertical="center" wrapText="1"/>
    </xf>
    <xf numFmtId="2" fontId="31" fillId="0" borderId="0" xfId="2" applyNumberFormat="1" applyFont="1" applyAlignment="1">
      <alignment vertical="center" wrapText="1"/>
    </xf>
    <xf numFmtId="0" fontId="10" fillId="0" borderId="0" xfId="2" applyFont="1" applyAlignment="1">
      <alignment vertical="center" wrapText="1"/>
    </xf>
    <xf numFmtId="0" fontId="30" fillId="0" borderId="0" xfId="2" applyFont="1" applyAlignment="1">
      <alignment vertical="center" wrapText="1"/>
    </xf>
    <xf numFmtId="10" fontId="10" fillId="0" borderId="0" xfId="2" applyNumberFormat="1" applyFont="1" applyAlignment="1">
      <alignment vertical="center" wrapText="1"/>
    </xf>
    <xf numFmtId="0" fontId="33" fillId="0" borderId="6" xfId="2" applyFont="1" applyBorder="1" applyAlignment="1">
      <alignment horizontal="center" vertical="center" wrapText="1"/>
    </xf>
    <xf numFmtId="0" fontId="41" fillId="0" borderId="0" xfId="2" applyFont="1"/>
    <xf numFmtId="0" fontId="41" fillId="0" borderId="0" xfId="2" applyFont="1" applyAlignment="1">
      <alignment horizontal="left" vertical="center" wrapText="1"/>
    </xf>
    <xf numFmtId="0" fontId="41" fillId="0" borderId="0" xfId="2" applyFont="1" applyAlignment="1">
      <alignment vertical="center" wrapText="1"/>
    </xf>
    <xf numFmtId="0" fontId="0" fillId="4" borderId="0" xfId="0" applyFill="1" applyBorder="1"/>
    <xf numFmtId="0" fontId="54" fillId="0" borderId="0" xfId="0" applyFont="1"/>
    <xf numFmtId="0" fontId="57" fillId="0" borderId="0" xfId="0" applyFont="1" applyAlignment="1">
      <alignment horizontal="left" vertical="center"/>
    </xf>
    <xf numFmtId="0" fontId="56" fillId="0" borderId="0" xfId="0" applyFont="1"/>
    <xf numFmtId="0" fontId="55" fillId="0" borderId="0" xfId="0" applyFont="1" applyAlignment="1">
      <alignment vertical="center"/>
    </xf>
    <xf numFmtId="0" fontId="54" fillId="4" borderId="0" xfId="0" applyFont="1" applyFill="1" applyBorder="1"/>
    <xf numFmtId="0" fontId="46" fillId="4" borderId="0" xfId="0" applyFont="1" applyFill="1" applyBorder="1"/>
    <xf numFmtId="3" fontId="54" fillId="4" borderId="0" xfId="0" applyNumberFormat="1" applyFont="1" applyFill="1" applyBorder="1"/>
    <xf numFmtId="10" fontId="54" fillId="4" borderId="0" xfId="0" applyNumberFormat="1" applyFont="1" applyFill="1" applyBorder="1"/>
    <xf numFmtId="0" fontId="47" fillId="4" borderId="0" xfId="0" applyFont="1" applyFill="1" applyBorder="1"/>
    <xf numFmtId="3" fontId="47" fillId="4" borderId="0" xfId="0" applyNumberFormat="1" applyFont="1" applyFill="1" applyBorder="1"/>
    <xf numFmtId="10" fontId="47" fillId="4" borderId="0" xfId="0" applyNumberFormat="1" applyFont="1" applyFill="1" applyBorder="1"/>
    <xf numFmtId="0" fontId="15" fillId="0" borderId="0" xfId="0" applyFont="1" applyBorder="1" applyAlignment="1">
      <alignment horizontal="left" vertical="center" wrapText="1"/>
    </xf>
    <xf numFmtId="3" fontId="21" fillId="0" borderId="10" xfId="0" applyNumberFormat="1" applyFont="1" applyBorder="1" applyAlignment="1" applyProtection="1">
      <alignment horizontal="center" vertical="center"/>
      <protection locked="0"/>
    </xf>
    <xf numFmtId="3" fontId="21" fillId="0" borderId="12" xfId="0" applyNumberFormat="1" applyFont="1" applyBorder="1" applyAlignment="1" applyProtection="1">
      <alignment horizontal="center" vertical="center"/>
      <protection locked="0"/>
    </xf>
    <xf numFmtId="3" fontId="21" fillId="0" borderId="12"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36" fillId="0" borderId="0" xfId="0" applyFont="1" applyAlignment="1">
      <alignment horizontal="left" vertical="center"/>
    </xf>
    <xf numFmtId="0" fontId="62" fillId="4" borderId="0" xfId="0" applyFont="1" applyFill="1" applyBorder="1"/>
    <xf numFmtId="3" fontId="0" fillId="4" borderId="0" xfId="0" applyNumberFormat="1" applyFill="1" applyBorder="1"/>
    <xf numFmtId="10" fontId="0" fillId="4" borderId="0" xfId="0" applyNumberFormat="1" applyFill="1" applyBorder="1"/>
    <xf numFmtId="0" fontId="58" fillId="0" borderId="0" xfId="2" applyFont="1" applyAlignment="1">
      <alignment horizontal="center" vertical="center" wrapText="1"/>
    </xf>
    <xf numFmtId="0" fontId="38" fillId="0" borderId="0" xfId="2" applyFont="1" applyAlignment="1">
      <alignment vertical="center" wrapText="1"/>
    </xf>
    <xf numFmtId="3" fontId="38" fillId="0" borderId="0" xfId="2" applyNumberFormat="1" applyFont="1" applyAlignment="1">
      <alignment vertical="center" wrapText="1"/>
    </xf>
    <xf numFmtId="0" fontId="63" fillId="0" borderId="0" xfId="2" applyFont="1" applyAlignment="1">
      <alignment horizontal="center" vertical="center" wrapText="1"/>
    </xf>
    <xf numFmtId="0" fontId="41" fillId="0" borderId="0" xfId="2" applyFont="1" applyAlignment="1">
      <alignment horizontal="center" vertical="center" wrapText="1"/>
    </xf>
    <xf numFmtId="0" fontId="37" fillId="0" borderId="0" xfId="2" applyFont="1" applyAlignment="1">
      <alignment vertical="center" wrapText="1"/>
    </xf>
    <xf numFmtId="2" fontId="41" fillId="0" borderId="0" xfId="1" applyNumberFormat="1" applyFont="1" applyBorder="1" applyAlignment="1">
      <alignment horizontal="center" vertical="center"/>
    </xf>
    <xf numFmtId="2" fontId="41" fillId="0" borderId="0" xfId="1" applyNumberFormat="1" applyFont="1" applyBorder="1" applyAlignment="1">
      <alignment horizontal="center" vertical="center" wrapText="1"/>
    </xf>
    <xf numFmtId="2" fontId="41" fillId="0" borderId="0" xfId="2" applyNumberFormat="1" applyFont="1" applyAlignment="1">
      <alignment vertical="center" wrapText="1"/>
    </xf>
    <xf numFmtId="0" fontId="36" fillId="0" borderId="0" xfId="2" applyFont="1" applyAlignment="1">
      <alignment vertical="center" wrapText="1"/>
    </xf>
    <xf numFmtId="0" fontId="46" fillId="4" borderId="0" xfId="16" applyFont="1" applyFill="1" applyBorder="1"/>
    <xf numFmtId="0" fontId="62" fillId="0" borderId="0" xfId="16" applyFont="1" applyBorder="1"/>
    <xf numFmtId="0" fontId="46" fillId="0" borderId="0" xfId="16" applyFont="1" applyBorder="1"/>
    <xf numFmtId="167" fontId="46" fillId="4" borderId="0" xfId="0" applyNumberFormat="1" applyFont="1" applyFill="1" applyBorder="1"/>
    <xf numFmtId="0" fontId="16" fillId="0" borderId="4" xfId="2" applyFont="1" applyBorder="1" applyAlignment="1">
      <alignment vertical="center" wrapText="1"/>
    </xf>
    <xf numFmtId="3" fontId="44" fillId="0" borderId="8" xfId="2" applyNumberFormat="1" applyFont="1" applyBorder="1" applyAlignment="1">
      <alignment horizontal="center" vertical="center" wrapText="1"/>
    </xf>
    <xf numFmtId="0" fontId="36" fillId="0" borderId="0" xfId="0" applyFont="1" applyBorder="1" applyAlignment="1">
      <alignment horizontal="left" vertical="center"/>
    </xf>
    <xf numFmtId="0" fontId="50" fillId="0" borderId="0" xfId="0" applyFont="1" applyBorder="1" applyAlignment="1">
      <alignment horizontal="left" vertical="center"/>
    </xf>
    <xf numFmtId="0" fontId="65" fillId="0" borderId="0" xfId="0" applyFont="1" applyBorder="1" applyAlignment="1">
      <alignment vertical="center" wrapText="1"/>
    </xf>
    <xf numFmtId="0" fontId="68" fillId="0" borderId="0" xfId="0" applyFont="1" applyBorder="1" applyAlignment="1">
      <alignment horizontal="center" vertical="center" wrapText="1"/>
    </xf>
    <xf numFmtId="0" fontId="61" fillId="0" borderId="0" xfId="0" applyFont="1" applyBorder="1" applyAlignment="1">
      <alignment vertical="center" wrapText="1"/>
    </xf>
    <xf numFmtId="0" fontId="69" fillId="0" borderId="0" xfId="0" applyFont="1" applyBorder="1" applyAlignment="1">
      <alignment horizontal="center" vertical="center" wrapText="1"/>
    </xf>
    <xf numFmtId="0" fontId="70" fillId="0" borderId="0" xfId="0" applyFont="1" applyBorder="1" applyAlignment="1">
      <alignment horizontal="center" vertical="center" wrapText="1"/>
    </xf>
    <xf numFmtId="0" fontId="71" fillId="0" borderId="0" xfId="0" applyFont="1" applyBorder="1" applyAlignment="1">
      <alignment vertical="center" wrapText="1"/>
    </xf>
    <xf numFmtId="0" fontId="64" fillId="0" borderId="0" xfId="0" applyFont="1" applyBorder="1" applyAlignment="1">
      <alignment vertical="center" wrapText="1"/>
    </xf>
    <xf numFmtId="10" fontId="64" fillId="0" borderId="0" xfId="7" applyNumberFormat="1" applyFont="1" applyBorder="1" applyAlignment="1">
      <alignment vertical="center" wrapText="1"/>
    </xf>
    <xf numFmtId="3" fontId="64" fillId="0" borderId="0" xfId="7" applyNumberFormat="1" applyFont="1" applyBorder="1" applyAlignment="1" applyProtection="1">
      <alignment horizontal="center" vertical="center"/>
      <protection locked="0"/>
    </xf>
    <xf numFmtId="10" fontId="64" fillId="0" borderId="0" xfId="6" applyNumberFormat="1" applyFont="1" applyBorder="1" applyAlignment="1">
      <alignment vertical="center" wrapText="1"/>
    </xf>
    <xf numFmtId="9" fontId="64" fillId="0" borderId="0" xfId="8" applyFont="1" applyBorder="1" applyAlignment="1">
      <alignment vertical="center" wrapText="1"/>
    </xf>
    <xf numFmtId="10" fontId="72" fillId="0" borderId="0" xfId="7" applyNumberFormat="1" applyFont="1" applyBorder="1" applyAlignment="1">
      <alignment vertical="center" wrapText="1"/>
    </xf>
    <xf numFmtId="0" fontId="65" fillId="0" borderId="0" xfId="0" applyFont="1" applyBorder="1" applyAlignment="1">
      <alignment horizontal="left" vertical="center" wrapText="1"/>
    </xf>
    <xf numFmtId="3" fontId="72" fillId="0" borderId="0" xfId="0" applyNumberFormat="1" applyFont="1" applyBorder="1" applyAlignment="1">
      <alignment horizontal="center" vertical="center" wrapText="1"/>
    </xf>
    <xf numFmtId="0" fontId="54" fillId="0" borderId="0" xfId="0" applyFont="1" applyBorder="1" applyAlignment="1">
      <alignment vertical="center" wrapText="1"/>
    </xf>
    <xf numFmtId="2" fontId="70" fillId="0" borderId="0" xfId="0" applyNumberFormat="1" applyFont="1" applyBorder="1" applyAlignment="1">
      <alignment vertical="center" wrapText="1"/>
    </xf>
    <xf numFmtId="2" fontId="70" fillId="0" borderId="0" xfId="0" applyNumberFormat="1" applyFont="1" applyBorder="1" applyAlignment="1">
      <alignment horizontal="left" vertical="center" wrapText="1"/>
    </xf>
    <xf numFmtId="0" fontId="50" fillId="0" borderId="0" xfId="0" applyFont="1" applyBorder="1" applyAlignment="1">
      <alignment vertical="center" wrapText="1"/>
    </xf>
    <xf numFmtId="2" fontId="37" fillId="0" borderId="0" xfId="0" applyNumberFormat="1" applyFont="1" applyAlignment="1">
      <alignment horizontal="left" vertical="center" wrapText="1"/>
    </xf>
    <xf numFmtId="2" fontId="52" fillId="0" borderId="0" xfId="0" applyNumberFormat="1" applyFont="1" applyBorder="1" applyAlignment="1">
      <alignment vertical="center" wrapText="1"/>
    </xf>
    <xf numFmtId="0" fontId="73" fillId="0" borderId="0" xfId="0" applyFont="1" applyBorder="1" applyAlignment="1">
      <alignment horizontal="center" vertical="center"/>
    </xf>
    <xf numFmtId="0" fontId="72" fillId="0" borderId="0" xfId="0" applyFont="1" applyBorder="1" applyAlignment="1">
      <alignment vertical="center" wrapText="1"/>
    </xf>
    <xf numFmtId="0" fontId="74" fillId="0" borderId="0" xfId="0" applyFont="1" applyBorder="1" applyAlignment="1">
      <alignment horizontal="center" vertical="center" wrapText="1"/>
    </xf>
    <xf numFmtId="0" fontId="68" fillId="0" borderId="0" xfId="0" applyFont="1" applyBorder="1" applyAlignment="1">
      <alignment vertical="center" wrapText="1"/>
    </xf>
    <xf numFmtId="0" fontId="75" fillId="0" borderId="0" xfId="0" applyFont="1" applyBorder="1" applyAlignment="1">
      <alignment horizontal="center" vertical="center" wrapText="1"/>
    </xf>
    <xf numFmtId="0" fontId="76" fillId="0" borderId="0" xfId="0" applyFont="1" applyBorder="1" applyAlignment="1">
      <alignment vertical="center" wrapText="1"/>
    </xf>
    <xf numFmtId="0" fontId="70" fillId="0" borderId="0" xfId="0" applyFont="1" applyBorder="1" applyAlignment="1">
      <alignment vertical="center" wrapText="1"/>
    </xf>
    <xf numFmtId="0" fontId="77" fillId="0" borderId="0" xfId="0" applyFont="1" applyBorder="1" applyAlignment="1">
      <alignment horizontal="center" vertical="center" wrapText="1"/>
    </xf>
    <xf numFmtId="0" fontId="78" fillId="0" borderId="0" xfId="0" applyFont="1" applyBorder="1" applyAlignment="1">
      <alignment vertical="center" wrapText="1"/>
    </xf>
    <xf numFmtId="3" fontId="64" fillId="0" borderId="0" xfId="0" applyNumberFormat="1" applyFont="1" applyBorder="1" applyAlignment="1">
      <alignment horizontal="center" vertical="center" wrapText="1"/>
    </xf>
    <xf numFmtId="3" fontId="64" fillId="0" borderId="0" xfId="0" applyNumberFormat="1" applyFont="1" applyBorder="1" applyAlignment="1">
      <alignment horizontal="center" vertical="center"/>
    </xf>
    <xf numFmtId="4" fontId="79" fillId="0" borderId="0" xfId="0" applyNumberFormat="1" applyFont="1" applyBorder="1" applyAlignment="1">
      <alignment horizontal="center" vertical="center"/>
    </xf>
    <xf numFmtId="4" fontId="64" fillId="0" borderId="0" xfId="0" applyNumberFormat="1" applyFont="1" applyBorder="1" applyAlignment="1">
      <alignment horizontal="center" vertical="center"/>
    </xf>
    <xf numFmtId="4" fontId="79" fillId="0" borderId="0" xfId="0" applyNumberFormat="1" applyFont="1" applyBorder="1" applyAlignment="1">
      <alignment horizontal="center" vertical="center" wrapText="1"/>
    </xf>
    <xf numFmtId="0" fontId="80" fillId="0" borderId="0" xfId="0" applyFont="1" applyBorder="1" applyAlignment="1">
      <alignment horizontal="left" vertical="center" wrapText="1"/>
    </xf>
    <xf numFmtId="0" fontId="64" fillId="0" borderId="0" xfId="0" applyFont="1" applyBorder="1" applyAlignment="1">
      <alignment horizontal="center" vertical="center" wrapText="1"/>
    </xf>
    <xf numFmtId="4" fontId="64" fillId="0" borderId="0" xfId="0" applyNumberFormat="1" applyFont="1" applyBorder="1" applyAlignment="1">
      <alignment horizontal="center" vertical="center" wrapText="1"/>
    </xf>
    <xf numFmtId="3" fontId="64" fillId="0" borderId="0" xfId="0" applyNumberFormat="1" applyFont="1" applyBorder="1" applyAlignment="1">
      <alignment vertical="center" wrapText="1"/>
    </xf>
    <xf numFmtId="0" fontId="72" fillId="0" borderId="0" xfId="0" applyFont="1" applyBorder="1" applyAlignment="1">
      <alignment horizontal="center" vertical="center" wrapText="1"/>
    </xf>
    <xf numFmtId="0" fontId="75" fillId="0" borderId="0" xfId="0" applyFont="1" applyBorder="1" applyAlignment="1">
      <alignment vertical="center" wrapText="1"/>
    </xf>
    <xf numFmtId="0" fontId="66" fillId="0" borderId="0" xfId="0" applyFont="1" applyBorder="1" applyAlignment="1">
      <alignment vertical="center" wrapText="1"/>
    </xf>
    <xf numFmtId="4" fontId="81" fillId="0" borderId="0" xfId="0" applyNumberFormat="1" applyFont="1" applyBorder="1" applyAlignment="1">
      <alignment horizontal="center" vertical="center" wrapText="1"/>
    </xf>
    <xf numFmtId="4" fontId="72" fillId="0" borderId="0" xfId="0" applyNumberFormat="1" applyFont="1" applyBorder="1" applyAlignment="1">
      <alignment horizontal="center" vertical="center" wrapText="1"/>
    </xf>
    <xf numFmtId="2" fontId="71" fillId="0" borderId="0" xfId="0" applyNumberFormat="1" applyFont="1" applyBorder="1" applyAlignment="1">
      <alignment vertical="center" wrapText="1"/>
    </xf>
    <xf numFmtId="0" fontId="50" fillId="0" borderId="0" xfId="0" applyFont="1" applyAlignment="1">
      <alignment horizontal="left" vertical="center"/>
    </xf>
    <xf numFmtId="0" fontId="50" fillId="0" borderId="0" xfId="0" applyFont="1" applyAlignment="1">
      <alignment horizontal="center" vertical="center"/>
    </xf>
    <xf numFmtId="0" fontId="50" fillId="0" borderId="0" xfId="0" applyFont="1" applyBorder="1" applyAlignment="1">
      <alignment horizontal="center" vertical="center"/>
    </xf>
    <xf numFmtId="0" fontId="16" fillId="0" borderId="13" xfId="2" applyFont="1" applyBorder="1" applyAlignment="1">
      <alignment vertical="center" wrapText="1"/>
    </xf>
    <xf numFmtId="166" fontId="43" fillId="0" borderId="9" xfId="2" applyNumberFormat="1" applyFont="1" applyBorder="1" applyAlignment="1">
      <alignment horizontal="center" vertical="center"/>
    </xf>
    <xf numFmtId="166" fontId="43" fillId="0" borderId="11" xfId="2" applyNumberFormat="1" applyFont="1" applyBorder="1" applyAlignment="1">
      <alignment horizontal="center" vertical="center"/>
    </xf>
    <xf numFmtId="166" fontId="43" fillId="0" borderId="11" xfId="2" applyNumberFormat="1" applyFont="1" applyBorder="1" applyAlignment="1">
      <alignment horizontal="center" vertical="center" wrapText="1"/>
    </xf>
    <xf numFmtId="166" fontId="43" fillId="0" borderId="6" xfId="2" applyNumberFormat="1" applyFont="1" applyBorder="1" applyAlignment="1">
      <alignment horizontal="center" vertical="center" wrapText="1"/>
    </xf>
    <xf numFmtId="166" fontId="45" fillId="0" borderId="0" xfId="2" applyNumberFormat="1" applyFont="1" applyAlignment="1">
      <alignment horizontal="center" vertical="center" wrapText="1"/>
    </xf>
    <xf numFmtId="4" fontId="45" fillId="0" borderId="0" xfId="2" applyNumberFormat="1" applyFont="1" applyAlignment="1">
      <alignment horizontal="center" vertical="center" wrapText="1"/>
    </xf>
    <xf numFmtId="9" fontId="9" fillId="0" borderId="0" xfId="8" applyFont="1" applyBorder="1" applyAlignment="1">
      <alignment horizontal="center" vertical="center"/>
    </xf>
    <xf numFmtId="0" fontId="67" fillId="0" borderId="0" xfId="0" applyFont="1" applyBorder="1" applyAlignment="1">
      <alignment vertical="center" wrapText="1"/>
    </xf>
    <xf numFmtId="0" fontId="42" fillId="0" borderId="0" xfId="0" applyFont="1" applyBorder="1" applyAlignment="1">
      <alignment vertical="center" wrapText="1"/>
    </xf>
    <xf numFmtId="0" fontId="12" fillId="0" borderId="0" xfId="0" applyFont="1" applyBorder="1" applyAlignment="1">
      <alignment vertical="center" wrapText="1"/>
    </xf>
    <xf numFmtId="0" fontId="82" fillId="0" borderId="0" xfId="0" applyFont="1" applyBorder="1" applyAlignment="1">
      <alignment horizontal="center" vertical="center"/>
    </xf>
    <xf numFmtId="0" fontId="54" fillId="0" borderId="0" xfId="2" applyFont="1" applyAlignment="1">
      <alignment vertical="center"/>
    </xf>
    <xf numFmtId="0" fontId="86" fillId="0" borderId="0" xfId="0" applyFont="1" applyBorder="1" applyAlignment="1">
      <alignment vertical="center" wrapText="1"/>
    </xf>
    <xf numFmtId="2" fontId="37" fillId="0" borderId="0" xfId="0" applyNumberFormat="1" applyFont="1" applyBorder="1" applyAlignment="1">
      <alignment vertical="center" wrapText="1"/>
    </xf>
    <xf numFmtId="2" fontId="37" fillId="0" borderId="0" xfId="0" applyNumberFormat="1" applyFont="1" applyBorder="1" applyAlignment="1">
      <alignment horizontal="left" vertical="center" wrapText="1"/>
    </xf>
    <xf numFmtId="2" fontId="86" fillId="0" borderId="0" xfId="0" applyNumberFormat="1" applyFont="1" applyAlignment="1">
      <alignment horizontal="left" vertical="center" wrapText="1"/>
    </xf>
    <xf numFmtId="0" fontId="86" fillId="0" borderId="0" xfId="0" applyFont="1" applyAlignment="1">
      <alignment horizontal="left" vertical="center" wrapText="1"/>
    </xf>
    <xf numFmtId="3" fontId="86" fillId="0" borderId="0" xfId="0" applyNumberFormat="1" applyFont="1" applyAlignment="1">
      <alignment horizontal="left" vertical="center" wrapText="1"/>
    </xf>
    <xf numFmtId="0" fontId="62" fillId="0" borderId="0" xfId="16" applyFont="1" applyBorder="1" applyAlignment="1">
      <alignment horizontal="center"/>
    </xf>
    <xf numFmtId="0" fontId="62" fillId="4" borderId="0" xfId="16" applyFont="1" applyFill="1" applyBorder="1"/>
    <xf numFmtId="0" fontId="87" fillId="0" borderId="0" xfId="16" applyFont="1" applyBorder="1" applyAlignment="1">
      <alignment horizontal="center"/>
    </xf>
    <xf numFmtId="0" fontId="87" fillId="4" borderId="0" xfId="16" applyFont="1" applyFill="1" applyBorder="1"/>
    <xf numFmtId="0" fontId="62" fillId="4" borderId="0" xfId="16" applyFont="1" applyFill="1" applyBorder="1" applyAlignment="1">
      <alignment horizontal="center"/>
    </xf>
    <xf numFmtId="3" fontId="62" fillId="0" borderId="0" xfId="17" applyNumberFormat="1" applyFont="1"/>
    <xf numFmtId="9" fontId="62" fillId="0" borderId="0" xfId="15" applyFont="1" applyFill="1" applyBorder="1"/>
    <xf numFmtId="0" fontId="62" fillId="0" borderId="0" xfId="16" applyFont="1" applyBorder="1" applyAlignment="1">
      <alignment vertical="center"/>
    </xf>
    <xf numFmtId="0" fontId="66" fillId="0" borderId="2" xfId="0" applyFont="1" applyBorder="1" applyAlignment="1">
      <alignment horizontal="left" vertical="center" wrapText="1"/>
    </xf>
    <xf numFmtId="0" fontId="112" fillId="0" borderId="0" xfId="0" applyFont="1" applyAlignment="1">
      <alignment vertical="center"/>
    </xf>
    <xf numFmtId="0" fontId="113" fillId="0" borderId="0" xfId="0" applyFont="1"/>
    <xf numFmtId="0" fontId="113" fillId="0" borderId="0" xfId="0" applyFont="1" applyAlignment="1">
      <alignment horizontal="left"/>
    </xf>
    <xf numFmtId="0" fontId="113" fillId="0" borderId="0" xfId="0" applyFont="1" applyAlignment="1">
      <alignment vertical="center" wrapText="1"/>
    </xf>
    <xf numFmtId="0" fontId="114" fillId="0" borderId="0" xfId="0" applyFont="1" applyAlignment="1">
      <alignment horizontal="justify" vertical="center" wrapText="1"/>
    </xf>
    <xf numFmtId="0" fontId="116" fillId="0" borderId="0" xfId="18" applyFont="1" applyAlignment="1">
      <alignment horizontal="left" vertical="center" wrapText="1"/>
    </xf>
    <xf numFmtId="0" fontId="116" fillId="0" borderId="0" xfId="0" applyFont="1" applyAlignment="1">
      <alignment vertical="center"/>
    </xf>
    <xf numFmtId="0" fontId="83" fillId="0" borderId="0" xfId="0" applyFont="1" applyAlignment="1">
      <alignment vertical="center"/>
    </xf>
    <xf numFmtId="0" fontId="83" fillId="0" borderId="0" xfId="0" applyFont="1" applyAlignment="1">
      <alignment horizontal="left" vertical="center"/>
    </xf>
    <xf numFmtId="0" fontId="117" fillId="0" borderId="0" xfId="0" applyFont="1" applyAlignment="1">
      <alignment vertical="center"/>
    </xf>
    <xf numFmtId="0" fontId="3" fillId="4" borderId="0" xfId="19" applyFont="1" applyFill="1"/>
    <xf numFmtId="0" fontId="3" fillId="0" borderId="0" xfId="19" applyFont="1"/>
    <xf numFmtId="14" fontId="3" fillId="0" borderId="0" xfId="19" applyNumberFormat="1" applyFont="1"/>
    <xf numFmtId="0" fontId="3" fillId="4" borderId="88" xfId="19" applyFont="1" applyFill="1" applyBorder="1"/>
    <xf numFmtId="0" fontId="3" fillId="4" borderId="101" xfId="19" applyFont="1" applyFill="1" applyBorder="1"/>
    <xf numFmtId="3" fontId="3" fillId="0" borderId="0" xfId="19" applyNumberFormat="1" applyFont="1"/>
    <xf numFmtId="0" fontId="47" fillId="6" borderId="0" xfId="19" applyFont="1" applyFill="1" applyAlignment="1">
      <alignment horizontal="center" vertical="center"/>
    </xf>
    <xf numFmtId="14" fontId="47" fillId="38" borderId="98" xfId="19" applyNumberFormat="1" applyFont="1" applyFill="1" applyBorder="1" applyAlignment="1">
      <alignment horizontal="center" vertical="center"/>
    </xf>
    <xf numFmtId="14" fontId="47" fillId="38" borderId="0" xfId="19" applyNumberFormat="1" applyFont="1" applyFill="1" applyAlignment="1">
      <alignment horizontal="center" vertical="center"/>
    </xf>
    <xf numFmtId="14" fontId="47" fillId="38" borderId="100" xfId="19" applyNumberFormat="1" applyFont="1" applyFill="1" applyBorder="1" applyAlignment="1">
      <alignment horizontal="center" vertical="center"/>
    </xf>
    <xf numFmtId="14" fontId="47" fillId="38" borderId="99" xfId="19" applyNumberFormat="1" applyFont="1" applyFill="1" applyBorder="1" applyAlignment="1">
      <alignment horizontal="center" vertical="center"/>
    </xf>
    <xf numFmtId="14" fontId="47" fillId="38" borderId="39" xfId="19" applyNumberFormat="1" applyFont="1" applyFill="1" applyBorder="1" applyAlignment="1">
      <alignment horizontal="center" vertical="center"/>
    </xf>
    <xf numFmtId="14" fontId="47" fillId="38" borderId="109" xfId="19" applyNumberFormat="1" applyFont="1" applyFill="1" applyBorder="1" applyAlignment="1">
      <alignment horizontal="center" vertical="center"/>
    </xf>
    <xf numFmtId="14" fontId="47" fillId="38" borderId="110" xfId="19" applyNumberFormat="1" applyFont="1" applyFill="1" applyBorder="1" applyAlignment="1">
      <alignment horizontal="center" vertical="center"/>
    </xf>
    <xf numFmtId="14" fontId="47" fillId="38" borderId="111" xfId="19" applyNumberFormat="1" applyFont="1" applyFill="1" applyBorder="1" applyAlignment="1">
      <alignment horizontal="center" vertical="center"/>
    </xf>
    <xf numFmtId="14" fontId="122" fillId="6" borderId="37" xfId="19" applyNumberFormat="1" applyFont="1" applyFill="1" applyBorder="1" applyAlignment="1">
      <alignment horizontal="center" vertical="center"/>
    </xf>
    <xf numFmtId="0" fontId="103" fillId="5" borderId="80" xfId="19" applyFont="1" applyFill="1" applyBorder="1"/>
    <xf numFmtId="3" fontId="103" fillId="5" borderId="102" xfId="19" applyNumberFormat="1" applyFont="1" applyFill="1" applyBorder="1"/>
    <xf numFmtId="3" fontId="103" fillId="5" borderId="33" xfId="19" applyNumberFormat="1" applyFont="1" applyFill="1" applyBorder="1"/>
    <xf numFmtId="3" fontId="103" fillId="5" borderId="84" xfId="19" applyNumberFormat="1" applyFont="1" applyFill="1" applyBorder="1"/>
    <xf numFmtId="0" fontId="3" fillId="0" borderId="33" xfId="19" applyFont="1" applyBorder="1"/>
    <xf numFmtId="167" fontId="103" fillId="4" borderId="32" xfId="20" applyNumberFormat="1" applyFont="1" applyFill="1" applyBorder="1"/>
    <xf numFmtId="3" fontId="103" fillId="4" borderId="35" xfId="19" applyNumberFormat="1" applyFont="1" applyFill="1" applyBorder="1"/>
    <xf numFmtId="167" fontId="103" fillId="0" borderId="32" xfId="19" applyNumberFormat="1" applyFont="1" applyBorder="1"/>
    <xf numFmtId="3" fontId="103" fillId="5" borderId="35" xfId="19" applyNumberFormat="1" applyFont="1" applyFill="1" applyBorder="1"/>
    <xf numFmtId="0" fontId="103" fillId="4" borderId="81" xfId="19" applyFont="1" applyFill="1" applyBorder="1"/>
    <xf numFmtId="3" fontId="103" fillId="4" borderId="96" xfId="19" applyNumberFormat="1" applyFont="1" applyFill="1" applyBorder="1"/>
    <xf numFmtId="3" fontId="103" fillId="4" borderId="37" xfId="19" applyNumberFormat="1" applyFont="1" applyFill="1" applyBorder="1"/>
    <xf numFmtId="3" fontId="103" fillId="4" borderId="85" xfId="19" applyNumberFormat="1" applyFont="1" applyFill="1" applyBorder="1"/>
    <xf numFmtId="0" fontId="3" fillId="0" borderId="112" xfId="19" applyFont="1" applyBorder="1"/>
    <xf numFmtId="167" fontId="103" fillId="4" borderId="36" xfId="20" applyNumberFormat="1" applyFont="1" applyFill="1" applyBorder="1"/>
    <xf numFmtId="3" fontId="103" fillId="4" borderId="38" xfId="19" applyNumberFormat="1" applyFont="1" applyFill="1" applyBorder="1"/>
    <xf numFmtId="167" fontId="103" fillId="0" borderId="36" xfId="19" applyNumberFormat="1" applyFont="1" applyBorder="1"/>
    <xf numFmtId="0" fontId="3" fillId="4" borderId="82" xfId="19" applyFont="1" applyFill="1" applyBorder="1"/>
    <xf numFmtId="3" fontId="3" fillId="4" borderId="101" xfId="19" applyNumberFormat="1" applyFont="1" applyFill="1" applyBorder="1"/>
    <xf numFmtId="3" fontId="3" fillId="4" borderId="0" xfId="19" applyNumberFormat="1" applyFont="1" applyFill="1"/>
    <xf numFmtId="3" fontId="3" fillId="4" borderId="86" xfId="19" applyNumberFormat="1" applyFont="1" applyFill="1" applyBorder="1"/>
    <xf numFmtId="167" fontId="62" fillId="4" borderId="39" xfId="20" applyNumberFormat="1" applyFont="1" applyFill="1" applyBorder="1"/>
    <xf numFmtId="3" fontId="3" fillId="4" borderId="40" xfId="19" applyNumberFormat="1" applyFont="1" applyFill="1" applyBorder="1"/>
    <xf numFmtId="167" fontId="3" fillId="4" borderId="39" xfId="19" applyNumberFormat="1" applyFont="1" applyFill="1" applyBorder="1"/>
    <xf numFmtId="0" fontId="3" fillId="4" borderId="83" xfId="19" applyFont="1" applyFill="1" applyBorder="1"/>
    <xf numFmtId="3" fontId="3" fillId="4" borderId="103" xfId="19" applyNumberFormat="1" applyFont="1" applyFill="1" applyBorder="1"/>
    <xf numFmtId="3" fontId="3" fillId="4" borderId="42" xfId="19" applyNumberFormat="1" applyFont="1" applyFill="1" applyBorder="1"/>
    <xf numFmtId="3" fontId="3" fillId="4" borderId="87" xfId="19" applyNumberFormat="1" applyFont="1" applyFill="1" applyBorder="1"/>
    <xf numFmtId="0" fontId="3" fillId="0" borderId="42" xfId="19" applyFont="1" applyBorder="1"/>
    <xf numFmtId="167" fontId="62" fillId="4" borderId="41" xfId="20" applyNumberFormat="1" applyFont="1" applyFill="1" applyBorder="1"/>
    <xf numFmtId="3" fontId="3" fillId="4" borderId="43" xfId="19" applyNumberFormat="1" applyFont="1" applyFill="1" applyBorder="1"/>
    <xf numFmtId="167" fontId="3" fillId="4" borderId="41" xfId="19" applyNumberFormat="1" applyFont="1" applyFill="1" applyBorder="1"/>
    <xf numFmtId="0" fontId="3" fillId="0" borderId="37" xfId="19" applyFont="1" applyBorder="1"/>
    <xf numFmtId="167" fontId="103" fillId="4" borderId="36" xfId="19" applyNumberFormat="1" applyFont="1" applyFill="1" applyBorder="1"/>
    <xf numFmtId="0" fontId="3" fillId="0" borderId="113" xfId="19" applyFont="1" applyBorder="1"/>
    <xf numFmtId="0" fontId="3" fillId="0" borderId="114" xfId="19" applyFont="1" applyBorder="1"/>
    <xf numFmtId="167" fontId="103" fillId="4" borderId="102" xfId="20" applyNumberFormat="1" applyFont="1" applyFill="1" applyBorder="1"/>
    <xf numFmtId="3" fontId="103" fillId="4" borderId="33" xfId="19" applyNumberFormat="1" applyFont="1" applyFill="1" applyBorder="1"/>
    <xf numFmtId="167" fontId="103" fillId="0" borderId="102" xfId="19" applyNumberFormat="1" applyFont="1" applyBorder="1"/>
    <xf numFmtId="0" fontId="3" fillId="4" borderId="81" xfId="19" applyFont="1" applyFill="1" applyBorder="1" applyAlignment="1">
      <alignment wrapText="1"/>
    </xf>
    <xf numFmtId="3" fontId="3" fillId="4" borderId="96" xfId="19" applyNumberFormat="1" applyFont="1" applyFill="1" applyBorder="1"/>
    <xf numFmtId="3" fontId="3" fillId="4" borderId="37" xfId="19" applyNumberFormat="1" applyFont="1" applyFill="1" applyBorder="1"/>
    <xf numFmtId="3" fontId="3" fillId="4" borderId="85" xfId="19" applyNumberFormat="1" applyFont="1" applyFill="1" applyBorder="1"/>
    <xf numFmtId="167" fontId="62" fillId="4" borderId="36" xfId="20" applyNumberFormat="1" applyFont="1" applyFill="1" applyBorder="1"/>
    <xf numFmtId="3" fontId="3" fillId="4" borderId="38" xfId="19" applyNumberFormat="1" applyFont="1" applyFill="1" applyBorder="1"/>
    <xf numFmtId="167" fontId="3" fillId="4" borderId="36" xfId="19" applyNumberFormat="1" applyFont="1" applyFill="1" applyBorder="1"/>
    <xf numFmtId="167" fontId="3" fillId="4" borderId="37" xfId="19" applyNumberFormat="1" applyFont="1" applyFill="1" applyBorder="1"/>
    <xf numFmtId="167" fontId="3" fillId="4" borderId="0" xfId="19" applyNumberFormat="1" applyFont="1" applyFill="1"/>
    <xf numFmtId="167" fontId="3" fillId="4" borderId="39" xfId="19" applyNumberFormat="1" applyFont="1" applyFill="1" applyBorder="1" applyAlignment="1">
      <alignment horizontal="center"/>
    </xf>
    <xf numFmtId="167" fontId="3" fillId="4" borderId="0" xfId="19" applyNumberFormat="1" applyFont="1" applyFill="1" applyAlignment="1">
      <alignment horizontal="center"/>
    </xf>
    <xf numFmtId="167" fontId="3" fillId="4" borderId="42" xfId="19" applyNumberFormat="1" applyFont="1" applyFill="1" applyBorder="1"/>
    <xf numFmtId="167" fontId="62" fillId="0" borderId="0" xfId="20" applyNumberFormat="1" applyFont="1"/>
    <xf numFmtId="0" fontId="103" fillId="4" borderId="80" xfId="19" applyFont="1" applyFill="1" applyBorder="1"/>
    <xf numFmtId="4" fontId="103" fillId="4" borderId="115" xfId="19" applyNumberFormat="1" applyFont="1" applyFill="1" applyBorder="1"/>
    <xf numFmtId="4" fontId="103" fillId="4" borderId="116" xfId="19" applyNumberFormat="1" applyFont="1" applyFill="1" applyBorder="1"/>
    <xf numFmtId="167" fontId="103" fillId="4" borderId="102" xfId="19" applyNumberFormat="1" applyFont="1" applyFill="1" applyBorder="1" applyAlignment="1">
      <alignment horizontal="right"/>
    </xf>
    <xf numFmtId="4" fontId="103" fillId="4" borderId="33" xfId="19" applyNumberFormat="1" applyFont="1" applyFill="1" applyBorder="1" applyAlignment="1">
      <alignment horizontal="right"/>
    </xf>
    <xf numFmtId="4" fontId="103" fillId="4" borderId="84" xfId="19" applyNumberFormat="1" applyFont="1" applyFill="1" applyBorder="1" applyAlignment="1">
      <alignment horizontal="right"/>
    </xf>
    <xf numFmtId="167" fontId="103" fillId="4" borderId="33" xfId="19" applyNumberFormat="1" applyFont="1" applyFill="1" applyBorder="1" applyAlignment="1">
      <alignment horizontal="right"/>
    </xf>
    <xf numFmtId="167" fontId="103" fillId="4" borderId="34" xfId="19" applyNumberFormat="1" applyFont="1" applyFill="1" applyBorder="1" applyAlignment="1">
      <alignment horizontal="right"/>
    </xf>
    <xf numFmtId="4" fontId="103" fillId="4" borderId="35" xfId="19" applyNumberFormat="1" applyFont="1" applyFill="1" applyBorder="1" applyAlignment="1">
      <alignment horizontal="right"/>
    </xf>
    <xf numFmtId="0" fontId="3" fillId="0" borderId="117" xfId="19" applyFont="1" applyBorder="1"/>
    <xf numFmtId="14" fontId="122" fillId="6" borderId="119" xfId="19" applyNumberFormat="1" applyFont="1" applyFill="1" applyBorder="1" applyAlignment="1">
      <alignment horizontal="center" vertical="center"/>
    </xf>
    <xf numFmtId="0" fontId="103" fillId="4" borderId="81" xfId="19" applyFont="1" applyFill="1" applyBorder="1" applyAlignment="1">
      <alignment wrapText="1"/>
    </xf>
    <xf numFmtId="3" fontId="3" fillId="4" borderId="120" xfId="19" applyNumberFormat="1" applyFont="1" applyFill="1" applyBorder="1"/>
    <xf numFmtId="3" fontId="3" fillId="4" borderId="117" xfId="19" applyNumberFormat="1" applyFont="1" applyFill="1" applyBorder="1"/>
    <xf numFmtId="3" fontId="3" fillId="4" borderId="121" xfId="19" applyNumberFormat="1" applyFont="1" applyFill="1" applyBorder="1"/>
    <xf numFmtId="0" fontId="3" fillId="0" borderId="122" xfId="19" applyFont="1" applyBorder="1"/>
    <xf numFmtId="0" fontId="103" fillId="4" borderId="82" xfId="19" applyFont="1" applyFill="1" applyBorder="1"/>
    <xf numFmtId="0" fontId="3" fillId="0" borderId="82" xfId="19" applyFont="1" applyBorder="1"/>
    <xf numFmtId="0" fontId="103" fillId="4" borderId="83" xfId="19" applyFont="1" applyFill="1" applyBorder="1"/>
    <xf numFmtId="3" fontId="103" fillId="5" borderId="118" xfId="19" applyNumberFormat="1" applyFont="1" applyFill="1" applyBorder="1"/>
    <xf numFmtId="3" fontId="103" fillId="5" borderId="96" xfId="19" applyNumberFormat="1" applyFont="1" applyFill="1" applyBorder="1"/>
    <xf numFmtId="0" fontId="3" fillId="0" borderId="96" xfId="19" applyFont="1" applyBorder="1"/>
    <xf numFmtId="167" fontId="103" fillId="0" borderId="33" xfId="19" applyNumberFormat="1" applyFont="1" applyBorder="1"/>
    <xf numFmtId="0" fontId="124" fillId="0" borderId="0" xfId="2" applyFont="1" applyAlignment="1">
      <alignment vertical="center"/>
    </xf>
    <xf numFmtId="0" fontId="62" fillId="0" borderId="0" xfId="2" applyFont="1" applyAlignment="1">
      <alignment vertical="center"/>
    </xf>
    <xf numFmtId="0" fontId="125" fillId="0" borderId="0" xfId="2" applyFont="1" applyAlignment="1">
      <alignment horizontal="right" vertical="center"/>
    </xf>
    <xf numFmtId="0" fontId="120" fillId="0" borderId="0" xfId="2" applyFont="1" applyAlignment="1">
      <alignment vertical="center"/>
    </xf>
    <xf numFmtId="0" fontId="126" fillId="0" borderId="0" xfId="2" applyFont="1" applyAlignment="1">
      <alignment horizontal="left" vertical="center"/>
    </xf>
    <xf numFmtId="0" fontId="128" fillId="0" borderId="0" xfId="2" applyFont="1" applyAlignment="1">
      <alignment horizontal="left" vertical="center"/>
    </xf>
    <xf numFmtId="0" fontId="130" fillId="0" borderId="0" xfId="2" applyFont="1" applyAlignment="1">
      <alignment horizontal="center" vertical="center" wrapText="1"/>
    </xf>
    <xf numFmtId="0" fontId="122" fillId="0" borderId="0" xfId="2" applyFont="1" applyAlignment="1">
      <alignment vertical="center" wrapText="1"/>
    </xf>
    <xf numFmtId="0" fontId="122" fillId="0" borderId="37" xfId="2" applyFont="1" applyBorder="1" applyAlignment="1">
      <alignment vertical="center" wrapText="1"/>
    </xf>
    <xf numFmtId="0" fontId="87" fillId="0" borderId="0" xfId="2" applyFont="1" applyAlignment="1">
      <alignment horizontal="center" vertical="center" wrapText="1"/>
    </xf>
    <xf numFmtId="0" fontId="87" fillId="0" borderId="0" xfId="2" applyFont="1" applyAlignment="1">
      <alignment vertical="center" wrapText="1"/>
    </xf>
    <xf numFmtId="3" fontId="87" fillId="0" borderId="0" xfId="2" applyNumberFormat="1" applyFont="1" applyAlignment="1">
      <alignment vertical="center" wrapText="1"/>
    </xf>
    <xf numFmtId="0" fontId="130" fillId="0" borderId="0" xfId="2" applyFont="1" applyAlignment="1">
      <alignment vertical="center" wrapText="1"/>
    </xf>
    <xf numFmtId="0" fontId="122" fillId="0" borderId="88" xfId="2" applyFont="1" applyBorder="1" applyAlignment="1">
      <alignment vertical="center" wrapText="1"/>
    </xf>
    <xf numFmtId="0" fontId="131" fillId="0" borderId="0" xfId="2" applyFont="1" applyAlignment="1">
      <alignment horizontal="center" vertical="center" wrapText="1"/>
    </xf>
    <xf numFmtId="0" fontId="132" fillId="0" borderId="0" xfId="2" applyFont="1" applyAlignment="1">
      <alignment vertical="center" wrapText="1"/>
    </xf>
    <xf numFmtId="0" fontId="133" fillId="0" borderId="0" xfId="2" applyFont="1" applyAlignment="1">
      <alignment horizontal="center" vertical="center" wrapText="1"/>
    </xf>
    <xf numFmtId="0" fontId="134" fillId="0" borderId="0" xfId="2" applyFont="1" applyAlignment="1">
      <alignment horizontal="center" vertical="center" wrapText="1"/>
    </xf>
    <xf numFmtId="0" fontId="133" fillId="0" borderId="0" xfId="2" applyFont="1" applyAlignment="1">
      <alignment vertical="center" wrapText="1"/>
    </xf>
    <xf numFmtId="0" fontId="62" fillId="0" borderId="0" xfId="2" applyFont="1" applyAlignment="1">
      <alignment vertical="center" wrapText="1"/>
    </xf>
    <xf numFmtId="0" fontId="135" fillId="0" borderId="0" xfId="2" applyFont="1" applyAlignment="1">
      <alignment horizontal="center" vertical="center" wrapText="1"/>
    </xf>
    <xf numFmtId="0" fontId="135" fillId="0" borderId="0" xfId="2" applyFont="1" applyAlignment="1">
      <alignment vertical="center" wrapText="1"/>
    </xf>
    <xf numFmtId="0" fontId="136" fillId="0" borderId="0" xfId="2" applyFont="1" applyAlignment="1">
      <alignment horizontal="center" vertical="center" wrapText="1"/>
    </xf>
    <xf numFmtId="0" fontId="136" fillId="0" borderId="0" xfId="2" applyFont="1" applyAlignment="1">
      <alignment vertical="center" wrapText="1"/>
    </xf>
    <xf numFmtId="165" fontId="137" fillId="0" borderId="0" xfId="1" applyNumberFormat="1" applyFont="1" applyBorder="1" applyAlignment="1">
      <alignment horizontal="center" vertical="center" wrapText="1"/>
    </xf>
    <xf numFmtId="4" fontId="137" fillId="0" borderId="0" xfId="2" applyNumberFormat="1" applyFont="1" applyAlignment="1">
      <alignment horizontal="center" vertical="center" wrapText="1"/>
    </xf>
    <xf numFmtId="0" fontId="139" fillId="0" borderId="0" xfId="2" applyFont="1" applyAlignment="1">
      <alignment vertical="center" wrapText="1"/>
    </xf>
    <xf numFmtId="0" fontId="140" fillId="0" borderId="0" xfId="2" applyFont="1" applyAlignment="1">
      <alignment vertical="center" wrapText="1"/>
    </xf>
    <xf numFmtId="0" fontId="84" fillId="0" borderId="0" xfId="2" applyFont="1" applyAlignment="1">
      <alignment vertical="center" wrapText="1"/>
    </xf>
    <xf numFmtId="0" fontId="126" fillId="0" borderId="0" xfId="2" applyFont="1" applyAlignment="1">
      <alignment vertical="center" wrapText="1"/>
    </xf>
    <xf numFmtId="0" fontId="143" fillId="0" borderId="0" xfId="2" applyFont="1" applyAlignment="1">
      <alignment vertical="center"/>
    </xf>
    <xf numFmtId="0" fontId="134" fillId="0" borderId="0" xfId="2" applyFont="1" applyAlignment="1">
      <alignment horizontal="right" vertical="center"/>
    </xf>
    <xf numFmtId="0" fontId="46" fillId="0" borderId="0" xfId="2" applyFont="1" applyAlignment="1">
      <alignment vertical="center"/>
    </xf>
    <xf numFmtId="0" fontId="136" fillId="0" borderId="0" xfId="2" applyFont="1" applyAlignment="1">
      <alignment horizontal="left" vertical="center"/>
    </xf>
    <xf numFmtId="0" fontId="144" fillId="0" borderId="0" xfId="2" applyFont="1" applyAlignment="1">
      <alignment horizontal="center"/>
    </xf>
    <xf numFmtId="0" fontId="145" fillId="0" borderId="0" xfId="2" applyFont="1" applyAlignment="1">
      <alignment horizontal="left" vertical="center"/>
    </xf>
    <xf numFmtId="0" fontId="122" fillId="0" borderId="89" xfId="2" applyFont="1" applyBorder="1" applyAlignment="1">
      <alignment vertical="center" wrapText="1"/>
    </xf>
    <xf numFmtId="0" fontId="122" fillId="0" borderId="42" xfId="2" applyFont="1" applyBorder="1" applyAlignment="1">
      <alignment vertical="center" wrapText="1"/>
    </xf>
    <xf numFmtId="0" fontId="62" fillId="0" borderId="0" xfId="2" applyFont="1" applyAlignment="1">
      <alignment horizontal="center" vertical="center" wrapText="1"/>
    </xf>
    <xf numFmtId="0" fontId="146" fillId="0" borderId="31" xfId="2" applyFont="1" applyBorder="1" applyAlignment="1">
      <alignment horizontal="left" vertical="center" wrapText="1"/>
    </xf>
    <xf numFmtId="3" fontId="135" fillId="0" borderId="0" xfId="2" applyNumberFormat="1" applyFont="1" applyAlignment="1">
      <alignment vertical="center" wrapText="1"/>
    </xf>
    <xf numFmtId="3" fontId="135" fillId="3" borderId="49" xfId="2" applyNumberFormat="1" applyFont="1" applyFill="1" applyBorder="1" applyAlignment="1" applyProtection="1">
      <alignment horizontal="center" vertical="center"/>
      <protection locked="0"/>
    </xf>
    <xf numFmtId="3" fontId="135" fillId="3" borderId="37" xfId="2" applyNumberFormat="1" applyFont="1" applyFill="1" applyBorder="1" applyAlignment="1" applyProtection="1">
      <alignment horizontal="center" vertical="center"/>
      <protection locked="0"/>
    </xf>
    <xf numFmtId="4" fontId="147" fillId="0" borderId="37" xfId="2" applyNumberFormat="1" applyFont="1" applyBorder="1" applyAlignment="1" applyProtection="1">
      <alignment horizontal="center" vertical="center"/>
      <protection locked="0"/>
    </xf>
    <xf numFmtId="165" fontId="147" fillId="0" borderId="38" xfId="1" applyNumberFormat="1" applyFont="1" applyBorder="1" applyAlignment="1">
      <alignment horizontal="center" vertical="center"/>
    </xf>
    <xf numFmtId="3" fontId="135" fillId="0" borderId="36" xfId="2" applyNumberFormat="1" applyFont="1" applyBorder="1" applyAlignment="1" applyProtection="1">
      <alignment horizontal="center" vertical="center"/>
      <protection locked="0"/>
    </xf>
    <xf numFmtId="4" fontId="147" fillId="0" borderId="50" xfId="2" applyNumberFormat="1" applyFont="1" applyBorder="1" applyAlignment="1" applyProtection="1">
      <alignment horizontal="center" vertical="center"/>
      <protection locked="0"/>
    </xf>
    <xf numFmtId="3" fontId="135" fillId="0" borderId="37" xfId="2" applyNumberFormat="1" applyFont="1" applyBorder="1" applyAlignment="1" applyProtection="1">
      <alignment horizontal="center" vertical="center"/>
      <protection locked="0"/>
    </xf>
    <xf numFmtId="4" fontId="147" fillId="0" borderId="38" xfId="2" applyNumberFormat="1" applyFont="1" applyBorder="1" applyAlignment="1">
      <alignment horizontal="center" vertical="center"/>
    </xf>
    <xf numFmtId="9" fontId="62" fillId="0" borderId="0" xfId="8" applyFont="1" applyBorder="1" applyAlignment="1">
      <alignment horizontal="center" vertical="center"/>
    </xf>
    <xf numFmtId="0" fontId="62" fillId="0" borderId="0" xfId="2" applyFont="1"/>
    <xf numFmtId="0" fontId="62" fillId="0" borderId="0" xfId="2" applyFont="1" applyAlignment="1">
      <alignment horizontal="left" vertical="center" wrapText="1"/>
    </xf>
    <xf numFmtId="2" fontId="62" fillId="0" borderId="0" xfId="1" applyNumberFormat="1" applyFont="1" applyBorder="1" applyAlignment="1">
      <alignment horizontal="center" vertical="center"/>
    </xf>
    <xf numFmtId="0" fontId="146" fillId="0" borderId="44" xfId="2" applyFont="1" applyBorder="1" applyAlignment="1">
      <alignment horizontal="left" vertical="center" wrapText="1"/>
    </xf>
    <xf numFmtId="3" fontId="135" fillId="3" borderId="46" xfId="2" applyNumberFormat="1" applyFont="1" applyFill="1" applyBorder="1" applyAlignment="1" applyProtection="1">
      <alignment horizontal="center" vertical="center"/>
      <protection locked="0"/>
    </xf>
    <xf numFmtId="3" fontId="135" fillId="3" borderId="0" xfId="2" applyNumberFormat="1" applyFont="1" applyFill="1" applyAlignment="1" applyProtection="1">
      <alignment horizontal="center" vertical="center"/>
      <protection locked="0"/>
    </xf>
    <xf numFmtId="4" fontId="147" fillId="3" borderId="0" xfId="2" applyNumberFormat="1" applyFont="1" applyFill="1" applyAlignment="1" applyProtection="1">
      <alignment horizontal="center" vertical="center"/>
      <protection locked="0"/>
    </xf>
    <xf numFmtId="165" fontId="147" fillId="0" borderId="40" xfId="1" applyNumberFormat="1" applyFont="1" applyBorder="1" applyAlignment="1">
      <alignment horizontal="center" vertical="center"/>
    </xf>
    <xf numFmtId="3" fontId="135" fillId="0" borderId="39" xfId="2" applyNumberFormat="1" applyFont="1" applyBorder="1" applyAlignment="1" applyProtection="1">
      <alignment horizontal="center" vertical="center"/>
      <protection locked="0"/>
    </xf>
    <xf numFmtId="4" fontId="147" fillId="0" borderId="20" xfId="2" applyNumberFormat="1" applyFont="1" applyBorder="1" applyAlignment="1" applyProtection="1">
      <alignment horizontal="center" vertical="center"/>
      <protection locked="0"/>
    </xf>
    <xf numFmtId="3" fontId="135" fillId="0" borderId="0" xfId="2" applyNumberFormat="1" applyFont="1" applyAlignment="1" applyProtection="1">
      <alignment horizontal="center" vertical="center"/>
      <protection locked="0"/>
    </xf>
    <xf numFmtId="4" fontId="147" fillId="0" borderId="0" xfId="2" applyNumberFormat="1" applyFont="1" applyAlignment="1" applyProtection="1">
      <alignment horizontal="center" vertical="center"/>
      <protection locked="0"/>
    </xf>
    <xf numFmtId="4" fontId="147" fillId="0" borderId="40" xfId="2" applyNumberFormat="1" applyFont="1" applyBorder="1" applyAlignment="1">
      <alignment horizontal="center" vertical="center"/>
    </xf>
    <xf numFmtId="2" fontId="62" fillId="0" borderId="0" xfId="1" applyNumberFormat="1" applyFont="1" applyBorder="1" applyAlignment="1">
      <alignment horizontal="center" vertical="center" wrapText="1"/>
    </xf>
    <xf numFmtId="3" fontId="135" fillId="0" borderId="46" xfId="2" applyNumberFormat="1" applyFont="1" applyBorder="1" applyAlignment="1" applyProtection="1">
      <alignment horizontal="center" vertical="center" wrapText="1"/>
      <protection locked="0"/>
    </xf>
    <xf numFmtId="3" fontId="135" fillId="0" borderId="0" xfId="2" applyNumberFormat="1" applyFont="1" applyAlignment="1" applyProtection="1">
      <alignment horizontal="center" vertical="center" wrapText="1"/>
      <protection locked="0"/>
    </xf>
    <xf numFmtId="4" fontId="147" fillId="0" borderId="0" xfId="2" applyNumberFormat="1" applyFont="1" applyAlignment="1" applyProtection="1">
      <alignment horizontal="center" vertical="center" wrapText="1"/>
      <protection locked="0"/>
    </xf>
    <xf numFmtId="3" fontId="135" fillId="0" borderId="39" xfId="2" applyNumberFormat="1" applyFont="1" applyBorder="1" applyAlignment="1" applyProtection="1">
      <alignment horizontal="center" vertical="center" wrapText="1"/>
      <protection locked="0"/>
    </xf>
    <xf numFmtId="4" fontId="147" fillId="0" borderId="20" xfId="2" applyNumberFormat="1" applyFont="1" applyBorder="1" applyAlignment="1" applyProtection="1">
      <alignment horizontal="center" vertical="center" wrapText="1"/>
      <protection locked="0"/>
    </xf>
    <xf numFmtId="3" fontId="135" fillId="3" borderId="46" xfId="2" applyNumberFormat="1" applyFont="1" applyFill="1" applyBorder="1" applyAlignment="1" applyProtection="1">
      <alignment horizontal="center" vertical="center" wrapText="1"/>
      <protection locked="0"/>
    </xf>
    <xf numFmtId="3" fontId="135" fillId="3" borderId="0" xfId="2" applyNumberFormat="1" applyFont="1" applyFill="1" applyAlignment="1" applyProtection="1">
      <alignment horizontal="center" vertical="center" wrapText="1"/>
      <protection locked="0"/>
    </xf>
    <xf numFmtId="4" fontId="147" fillId="3" borderId="0" xfId="2" applyNumberFormat="1" applyFont="1" applyFill="1" applyAlignment="1" applyProtection="1">
      <alignment horizontal="center" vertical="center" wrapText="1"/>
      <protection locked="0"/>
    </xf>
    <xf numFmtId="165" fontId="147" fillId="0" borderId="40" xfId="1" applyNumberFormat="1" applyFont="1" applyBorder="1" applyAlignment="1">
      <alignment horizontal="center" vertical="center" wrapText="1"/>
    </xf>
    <xf numFmtId="4" fontId="147" fillId="0" borderId="40" xfId="2" applyNumberFormat="1" applyFont="1" applyBorder="1" applyAlignment="1">
      <alignment horizontal="center" vertical="center" wrapText="1"/>
    </xf>
    <xf numFmtId="0" fontId="146" fillId="0" borderId="45" xfId="2" applyFont="1" applyBorder="1" applyAlignment="1">
      <alignment horizontal="left" vertical="center" wrapText="1"/>
    </xf>
    <xf numFmtId="3" fontId="135" fillId="3" borderId="47" xfId="2" applyNumberFormat="1" applyFont="1" applyFill="1" applyBorder="1" applyAlignment="1" applyProtection="1">
      <alignment horizontal="center" vertical="center" wrapText="1"/>
      <protection locked="0"/>
    </xf>
    <xf numFmtId="3" fontId="135" fillId="3" borderId="42" xfId="2" applyNumberFormat="1" applyFont="1" applyFill="1" applyBorder="1" applyAlignment="1" applyProtection="1">
      <alignment horizontal="center" vertical="center" wrapText="1"/>
      <protection locked="0"/>
    </xf>
    <xf numFmtId="4" fontId="147" fillId="3" borderId="42" xfId="2" applyNumberFormat="1" applyFont="1" applyFill="1" applyBorder="1" applyAlignment="1" applyProtection="1">
      <alignment horizontal="center" vertical="center" wrapText="1"/>
      <protection locked="0"/>
    </xf>
    <xf numFmtId="165" fontId="147" fillId="0" borderId="43" xfId="1" applyNumberFormat="1" applyFont="1" applyBorder="1" applyAlignment="1">
      <alignment horizontal="center" vertical="center" wrapText="1"/>
    </xf>
    <xf numFmtId="3" fontId="135" fillId="0" borderId="41" xfId="2" applyNumberFormat="1" applyFont="1" applyBorder="1" applyAlignment="1" applyProtection="1">
      <alignment horizontal="center" vertical="center" wrapText="1"/>
      <protection locked="0"/>
    </xf>
    <xf numFmtId="4" fontId="147" fillId="0" borderId="48" xfId="2" applyNumberFormat="1" applyFont="1" applyBorder="1" applyAlignment="1" applyProtection="1">
      <alignment horizontal="center" vertical="center" wrapText="1"/>
      <protection locked="0"/>
    </xf>
    <xf numFmtId="3" fontId="135" fillId="0" borderId="42" xfId="2" applyNumberFormat="1" applyFont="1" applyBorder="1" applyAlignment="1" applyProtection="1">
      <alignment horizontal="center" vertical="center" wrapText="1"/>
      <protection locked="0"/>
    </xf>
    <xf numFmtId="4" fontId="147" fillId="0" borderId="42" xfId="2" applyNumberFormat="1" applyFont="1" applyBorder="1" applyAlignment="1" applyProtection="1">
      <alignment horizontal="center" vertical="center" wrapText="1"/>
      <protection locked="0"/>
    </xf>
    <xf numFmtId="4" fontId="147" fillId="0" borderId="43" xfId="2" applyNumberFormat="1" applyFont="1" applyBorder="1" applyAlignment="1">
      <alignment horizontal="center" vertical="center" wrapText="1"/>
    </xf>
    <xf numFmtId="0" fontId="145" fillId="0" borderId="0" xfId="2" applyFont="1" applyAlignment="1">
      <alignment vertical="center" wrapText="1"/>
    </xf>
    <xf numFmtId="2" fontId="62" fillId="0" borderId="0" xfId="2" applyNumberFormat="1" applyFont="1" applyAlignment="1">
      <alignment vertical="center" wrapText="1"/>
    </xf>
    <xf numFmtId="0" fontId="46" fillId="0" borderId="0" xfId="2" applyFont="1" applyAlignment="1">
      <alignment vertical="center" wrapText="1"/>
    </xf>
    <xf numFmtId="0" fontId="148" fillId="0" borderId="0" xfId="2" applyFont="1" applyAlignment="1">
      <alignment vertical="center" wrapText="1"/>
    </xf>
    <xf numFmtId="2" fontId="47" fillId="0" borderId="0" xfId="2" applyNumberFormat="1" applyFont="1" applyAlignment="1">
      <alignment vertical="center" wrapText="1"/>
    </xf>
    <xf numFmtId="2" fontId="87" fillId="0" borderId="0" xfId="2" applyNumberFormat="1" applyFont="1" applyAlignment="1">
      <alignment horizontal="left" vertical="center" wrapText="1"/>
    </xf>
    <xf numFmtId="0" fontId="47" fillId="39" borderId="41" xfId="2" applyFont="1" applyFill="1" applyBorder="1" applyAlignment="1">
      <alignment horizontal="center" vertical="center" wrapText="1"/>
    </xf>
    <xf numFmtId="0" fontId="47" fillId="39" borderId="43" xfId="2" applyFont="1" applyFill="1" applyBorder="1" applyAlignment="1">
      <alignment horizontal="center" vertical="center" wrapText="1"/>
    </xf>
    <xf numFmtId="0" fontId="119" fillId="39" borderId="43" xfId="2" applyFont="1" applyFill="1" applyBorder="1" applyAlignment="1">
      <alignment horizontal="center" vertical="center" wrapText="1"/>
    </xf>
    <xf numFmtId="0" fontId="119" fillId="39" borderId="42" xfId="2" applyFont="1" applyFill="1" applyBorder="1" applyAlignment="1">
      <alignment horizontal="center" vertical="center" wrapText="1"/>
    </xf>
    <xf numFmtId="0" fontId="47" fillId="39" borderId="123" xfId="2" applyFont="1" applyFill="1" applyBorder="1" applyAlignment="1">
      <alignment horizontal="center" vertical="center" wrapText="1"/>
    </xf>
    <xf numFmtId="0" fontId="47" fillId="39" borderId="124" xfId="2" applyFont="1" applyFill="1" applyBorder="1" applyAlignment="1">
      <alignment horizontal="center" vertical="center" wrapText="1"/>
    </xf>
    <xf numFmtId="0" fontId="47" fillId="39" borderId="100" xfId="2" applyFont="1" applyFill="1" applyBorder="1" applyAlignment="1">
      <alignment horizontal="center" vertical="center" wrapText="1"/>
    </xf>
    <xf numFmtId="0" fontId="47" fillId="39" borderId="109" xfId="2" applyFont="1" applyFill="1" applyBorder="1" applyAlignment="1">
      <alignment horizontal="center" vertical="center" wrapText="1"/>
    </xf>
    <xf numFmtId="0" fontId="123" fillId="0" borderId="0" xfId="0" applyFont="1" applyAlignment="1">
      <alignment vertical="center"/>
    </xf>
    <xf numFmtId="0" fontId="122" fillId="0" borderId="0" xfId="0" applyFont="1" applyBorder="1" applyAlignment="1">
      <alignment vertical="center" wrapText="1"/>
    </xf>
    <xf numFmtId="0" fontId="122" fillId="0" borderId="0" xfId="0" applyFont="1" applyAlignment="1">
      <alignment vertical="center" wrapText="1"/>
    </xf>
    <xf numFmtId="0" fontId="122" fillId="0" borderId="0" xfId="0" applyFont="1" applyBorder="1" applyAlignment="1">
      <alignment horizontal="center" vertical="center" wrapText="1"/>
    </xf>
    <xf numFmtId="0" fontId="123" fillId="0" borderId="0" xfId="0" applyFont="1" applyBorder="1" applyAlignment="1">
      <alignment vertical="center" wrapText="1"/>
    </xf>
    <xf numFmtId="0" fontId="123" fillId="0" borderId="0" xfId="0" applyFont="1" applyAlignment="1">
      <alignment vertical="center" wrapText="1"/>
    </xf>
    <xf numFmtId="3" fontId="123" fillId="0" borderId="0" xfId="0" applyNumberFormat="1" applyFont="1" applyAlignment="1">
      <alignment vertical="center" wrapText="1"/>
    </xf>
    <xf numFmtId="0" fontId="138" fillId="0" borderId="0" xfId="0" applyFont="1" applyBorder="1" applyAlignment="1">
      <alignment horizontal="center" vertical="center" wrapText="1"/>
    </xf>
    <xf numFmtId="0" fontId="148" fillId="4" borderId="0" xfId="0" applyFont="1" applyFill="1" applyAlignment="1">
      <alignment vertical="center" wrapText="1"/>
    </xf>
    <xf numFmtId="0" fontId="46" fillId="4" borderId="0" xfId="0" applyFont="1" applyFill="1" applyAlignment="1">
      <alignment vertical="center" wrapText="1"/>
    </xf>
    <xf numFmtId="0" fontId="122" fillId="0" borderId="0" xfId="0" applyFont="1" applyAlignment="1">
      <alignment horizontal="right" vertical="center"/>
    </xf>
    <xf numFmtId="0" fontId="123" fillId="0" borderId="0" xfId="0" applyFont="1" applyAlignment="1">
      <alignment horizontal="left" vertical="center"/>
    </xf>
    <xf numFmtId="0" fontId="122" fillId="0" borderId="0" xfId="0" applyFont="1" applyAlignment="1" applyProtection="1">
      <alignment vertical="center" wrapText="1"/>
      <protection locked="0"/>
    </xf>
    <xf numFmtId="0" fontId="123" fillId="0" borderId="0" xfId="0" applyFont="1"/>
    <xf numFmtId="0" fontId="47" fillId="39" borderId="98" xfId="0" applyFont="1" applyFill="1" applyBorder="1" applyAlignment="1">
      <alignment horizontal="center" vertical="center" wrapText="1"/>
    </xf>
    <xf numFmtId="0" fontId="47" fillId="39" borderId="99" xfId="0" applyFont="1" applyFill="1" applyBorder="1" applyAlignment="1">
      <alignment horizontal="center" vertical="center" wrapText="1"/>
    </xf>
    <xf numFmtId="3" fontId="122" fillId="0" borderId="0" xfId="0" applyNumberFormat="1" applyFont="1" applyAlignment="1">
      <alignment vertical="center" wrapText="1"/>
    </xf>
    <xf numFmtId="0" fontId="87" fillId="0" borderId="31" xfId="0" applyFont="1" applyBorder="1" applyAlignment="1">
      <alignment horizontal="left" vertical="center" wrapText="1"/>
    </xf>
    <xf numFmtId="3" fontId="62" fillId="3" borderId="36" xfId="0" applyNumberFormat="1" applyFont="1" applyFill="1" applyBorder="1" applyAlignment="1" applyProtection="1">
      <alignment horizontal="center" vertical="center"/>
      <protection locked="0"/>
    </xf>
    <xf numFmtId="4" fontId="153" fillId="0" borderId="38" xfId="0" applyNumberFormat="1" applyFont="1" applyBorder="1" applyAlignment="1">
      <alignment horizontal="center" vertical="center"/>
    </xf>
    <xf numFmtId="0" fontId="87" fillId="0" borderId="44" xfId="0" applyFont="1" applyBorder="1" applyAlignment="1">
      <alignment horizontal="left" vertical="center" wrapText="1"/>
    </xf>
    <xf numFmtId="3" fontId="62" fillId="3" borderId="39" xfId="0" applyNumberFormat="1" applyFont="1" applyFill="1" applyBorder="1" applyAlignment="1" applyProtection="1">
      <alignment horizontal="center" vertical="center"/>
      <protection locked="0"/>
    </xf>
    <xf numFmtId="4" fontId="153" fillId="0" borderId="40" xfId="0" applyNumberFormat="1" applyFont="1" applyBorder="1" applyAlignment="1">
      <alignment horizontal="center" vertical="center"/>
    </xf>
    <xf numFmtId="4" fontId="153" fillId="0" borderId="40" xfId="0" applyNumberFormat="1" applyFont="1" applyBorder="1" applyAlignment="1">
      <alignment horizontal="center" vertical="center" wrapText="1"/>
    </xf>
    <xf numFmtId="0" fontId="87" fillId="0" borderId="45" xfId="0" applyFont="1" applyBorder="1" applyAlignment="1">
      <alignment horizontal="left" vertical="center" wrapText="1"/>
    </xf>
    <xf numFmtId="3" fontId="62" fillId="3" borderId="41" xfId="0" applyNumberFormat="1" applyFont="1" applyFill="1" applyBorder="1" applyAlignment="1" applyProtection="1">
      <alignment horizontal="center" vertical="center"/>
      <protection locked="0"/>
    </xf>
    <xf numFmtId="4" fontId="153" fillId="0" borderId="43" xfId="0" applyNumberFormat="1" applyFont="1" applyBorder="1" applyAlignment="1">
      <alignment horizontal="center" vertical="center" wrapText="1"/>
    </xf>
    <xf numFmtId="0" fontId="154" fillId="0" borderId="0" xfId="2" applyFont="1" applyAlignment="1">
      <alignment vertical="center"/>
    </xf>
    <xf numFmtId="0" fontId="155" fillId="0" borderId="0" xfId="2" applyFont="1" applyAlignment="1">
      <alignment horizontal="left" vertical="center"/>
    </xf>
    <xf numFmtId="0" fontId="158" fillId="0" borderId="0" xfId="2" applyFont="1" applyAlignment="1">
      <alignment vertical="center" wrapText="1"/>
    </xf>
    <xf numFmtId="0" fontId="137" fillId="0" borderId="0" xfId="2" applyFont="1" applyAlignment="1">
      <alignment horizontal="center" vertical="center" wrapText="1"/>
    </xf>
    <xf numFmtId="0" fontId="158" fillId="0" borderId="30" xfId="2" applyFont="1" applyBorder="1" applyAlignment="1">
      <alignment horizontal="left" vertical="center" wrapText="1"/>
    </xf>
    <xf numFmtId="3" fontId="158" fillId="0" borderId="32" xfId="2" applyNumberFormat="1" applyFont="1" applyBorder="1" applyAlignment="1">
      <alignment horizontal="center" vertical="center" wrapText="1"/>
    </xf>
    <xf numFmtId="4" fontId="160" fillId="0" borderId="35" xfId="2" applyNumberFormat="1" applyFont="1" applyBorder="1" applyAlignment="1">
      <alignment horizontal="center" vertical="center" wrapText="1"/>
    </xf>
    <xf numFmtId="0" fontId="155" fillId="0" borderId="0" xfId="2" applyFont="1" applyAlignment="1">
      <alignment vertical="center" wrapText="1"/>
    </xf>
    <xf numFmtId="0" fontId="161" fillId="0" borderId="0" xfId="2" applyFont="1" applyAlignment="1">
      <alignment vertical="center"/>
    </xf>
    <xf numFmtId="0" fontId="161" fillId="0" borderId="0" xfId="2" applyFont="1" applyAlignment="1">
      <alignment horizontal="left" vertical="center"/>
    </xf>
    <xf numFmtId="0" fontId="158" fillId="0" borderId="37" xfId="2" applyFont="1" applyBorder="1" applyAlignment="1">
      <alignment horizontal="center" vertical="center" wrapText="1"/>
    </xf>
    <xf numFmtId="4" fontId="147" fillId="0" borderId="38" xfId="0" applyNumberFormat="1" applyFont="1" applyBorder="1" applyAlignment="1">
      <alignment horizontal="center" vertical="center"/>
    </xf>
    <xf numFmtId="1" fontId="62" fillId="0" borderId="0" xfId="1" applyNumberFormat="1" applyFont="1" applyBorder="1" applyAlignment="1">
      <alignment horizontal="center" vertical="center"/>
    </xf>
    <xf numFmtId="4" fontId="147" fillId="0" borderId="0" xfId="2" applyNumberFormat="1" applyFont="1" applyAlignment="1">
      <alignment horizontal="center" vertical="center" wrapText="1"/>
    </xf>
    <xf numFmtId="2" fontId="144" fillId="0" borderId="0" xfId="2" applyNumberFormat="1" applyFont="1" applyAlignment="1">
      <alignment vertical="center" wrapText="1"/>
    </xf>
    <xf numFmtId="0" fontId="161" fillId="0" borderId="0" xfId="2" applyFont="1" applyAlignment="1">
      <alignment vertical="center" wrapText="1"/>
    </xf>
    <xf numFmtId="2" fontId="130" fillId="0" borderId="0" xfId="2" applyNumberFormat="1" applyFont="1" applyAlignment="1">
      <alignment vertical="center" wrapText="1"/>
    </xf>
    <xf numFmtId="2" fontId="130" fillId="0" borderId="0" xfId="2" applyNumberFormat="1" applyFont="1" applyAlignment="1">
      <alignment horizontal="left" vertical="center" wrapText="1"/>
    </xf>
    <xf numFmtId="10" fontId="136" fillId="0" borderId="0" xfId="2" applyNumberFormat="1" applyFont="1" applyAlignment="1">
      <alignment vertical="center" wrapText="1"/>
    </xf>
    <xf numFmtId="0" fontId="47" fillId="39" borderId="139" xfId="2" applyFont="1" applyFill="1" applyBorder="1" applyAlignment="1">
      <alignment horizontal="center" vertical="center" wrapText="1"/>
    </xf>
    <xf numFmtId="0" fontId="47" fillId="39" borderId="98" xfId="2" applyFont="1" applyFill="1" applyBorder="1" applyAlignment="1">
      <alignment horizontal="center" vertical="center" wrapText="1"/>
    </xf>
    <xf numFmtId="3" fontId="135" fillId="0" borderId="36" xfId="0" applyNumberFormat="1" applyFont="1" applyBorder="1" applyAlignment="1" applyProtection="1">
      <alignment horizontal="right" vertical="center"/>
      <protection locked="0"/>
    </xf>
    <xf numFmtId="3" fontId="135" fillId="0" borderId="39" xfId="0" applyNumberFormat="1" applyFont="1" applyBorder="1" applyAlignment="1" applyProtection="1">
      <alignment horizontal="right" vertical="center"/>
      <protection locked="0"/>
    </xf>
    <xf numFmtId="3" fontId="135" fillId="0" borderId="39" xfId="0" applyNumberFormat="1" applyFont="1" applyBorder="1" applyAlignment="1" applyProtection="1">
      <alignment horizontal="right" vertical="center" wrapText="1"/>
      <protection locked="0"/>
    </xf>
    <xf numFmtId="3" fontId="135" fillId="0" borderId="41" xfId="0" applyNumberFormat="1" applyFont="1" applyBorder="1" applyAlignment="1" applyProtection="1">
      <alignment horizontal="right" vertical="center" wrapText="1"/>
      <protection locked="0"/>
    </xf>
    <xf numFmtId="0" fontId="134" fillId="0" borderId="0" xfId="2" applyFont="1" applyAlignment="1">
      <alignment horizontal="right" vertical="center" wrapText="1"/>
    </xf>
    <xf numFmtId="3" fontId="135" fillId="0" borderId="36" xfId="2" applyNumberFormat="1" applyFont="1" applyBorder="1" applyAlignment="1" applyProtection="1">
      <alignment horizontal="right" vertical="center"/>
      <protection locked="0"/>
    </xf>
    <xf numFmtId="3" fontId="135" fillId="0" borderId="39" xfId="2" applyNumberFormat="1" applyFont="1" applyBorder="1" applyAlignment="1" applyProtection="1">
      <alignment horizontal="right" vertical="center"/>
      <protection locked="0"/>
    </xf>
    <xf numFmtId="3" fontId="135" fillId="0" borderId="39" xfId="2" applyNumberFormat="1" applyFont="1" applyBorder="1" applyAlignment="1" applyProtection="1">
      <alignment horizontal="right" vertical="center" wrapText="1"/>
      <protection locked="0"/>
    </xf>
    <xf numFmtId="3" fontId="135" fillId="0" borderId="41" xfId="2" applyNumberFormat="1" applyFont="1" applyBorder="1" applyAlignment="1" applyProtection="1">
      <alignment horizontal="right" vertical="center" wrapText="1"/>
      <protection locked="0"/>
    </xf>
    <xf numFmtId="4" fontId="147" fillId="0" borderId="38" xfId="0" applyNumberFormat="1" applyFont="1" applyBorder="1" applyAlignment="1">
      <alignment horizontal="right" vertical="center"/>
    </xf>
    <xf numFmtId="4" fontId="147" fillId="0" borderId="40" xfId="0" applyNumberFormat="1" applyFont="1" applyBorder="1" applyAlignment="1">
      <alignment horizontal="right" vertical="center"/>
    </xf>
    <xf numFmtId="4" fontId="147" fillId="0" borderId="40" xfId="0" applyNumberFormat="1" applyFont="1" applyBorder="1" applyAlignment="1">
      <alignment horizontal="right" vertical="center" wrapText="1"/>
    </xf>
    <xf numFmtId="4" fontId="147" fillId="0" borderId="43" xfId="0" applyNumberFormat="1" applyFont="1" applyBorder="1" applyAlignment="1">
      <alignment horizontal="right" vertical="center" wrapText="1"/>
    </xf>
    <xf numFmtId="4" fontId="147" fillId="0" borderId="38" xfId="2" applyNumberFormat="1" applyFont="1" applyBorder="1" applyAlignment="1">
      <alignment horizontal="right" vertical="center"/>
    </xf>
    <xf numFmtId="4" fontId="147" fillId="0" borderId="40" xfId="2" applyNumberFormat="1" applyFont="1" applyBorder="1" applyAlignment="1">
      <alignment horizontal="right" vertical="center"/>
    </xf>
    <xf numFmtId="4" fontId="147" fillId="0" borderId="40" xfId="2" applyNumberFormat="1" applyFont="1" applyBorder="1" applyAlignment="1">
      <alignment horizontal="right" vertical="center" wrapText="1"/>
    </xf>
    <xf numFmtId="4" fontId="147" fillId="0" borderId="43" xfId="2" applyNumberFormat="1" applyFont="1" applyBorder="1" applyAlignment="1">
      <alignment horizontal="right" vertical="center" wrapText="1"/>
    </xf>
    <xf numFmtId="3" fontId="135" fillId="3" borderId="36" xfId="2" applyNumberFormat="1" applyFont="1" applyFill="1" applyBorder="1" applyAlignment="1">
      <alignment horizontal="right" vertical="center"/>
    </xf>
    <xf numFmtId="3" fontId="135" fillId="3" borderId="39" xfId="2" applyNumberFormat="1" applyFont="1" applyFill="1" applyBorder="1" applyAlignment="1">
      <alignment horizontal="right" vertical="center"/>
    </xf>
    <xf numFmtId="3" fontId="135" fillId="0" borderId="39" xfId="2" applyNumberFormat="1" applyFont="1" applyBorder="1" applyAlignment="1">
      <alignment horizontal="right" vertical="center" wrapText="1"/>
    </xf>
    <xf numFmtId="3" fontId="135" fillId="3" borderId="39" xfId="2" applyNumberFormat="1" applyFont="1" applyFill="1" applyBorder="1" applyAlignment="1">
      <alignment horizontal="right" vertical="center" wrapText="1"/>
    </xf>
    <xf numFmtId="3" fontId="135" fillId="3" borderId="41" xfId="2" applyNumberFormat="1" applyFont="1" applyFill="1" applyBorder="1" applyAlignment="1">
      <alignment horizontal="right" vertical="center" wrapText="1"/>
    </xf>
    <xf numFmtId="4" fontId="147" fillId="3" borderId="37" xfId="2" applyNumberFormat="1" applyFont="1" applyFill="1" applyBorder="1" applyAlignment="1">
      <alignment horizontal="right" vertical="center"/>
    </xf>
    <xf numFmtId="165" fontId="147" fillId="0" borderId="38" xfId="1" applyNumberFormat="1" applyFont="1" applyBorder="1" applyAlignment="1">
      <alignment horizontal="right" vertical="center"/>
    </xf>
    <xf numFmtId="4" fontId="147" fillId="3" borderId="0" xfId="2" applyNumberFormat="1" applyFont="1" applyFill="1" applyAlignment="1">
      <alignment horizontal="right" vertical="center"/>
    </xf>
    <xf numFmtId="165" fontId="147" fillId="0" borderId="40" xfId="1" applyNumberFormat="1" applyFont="1" applyBorder="1" applyAlignment="1">
      <alignment horizontal="right" vertical="center"/>
    </xf>
    <xf numFmtId="4" fontId="147" fillId="0" borderId="0" xfId="2" applyNumberFormat="1" applyFont="1" applyAlignment="1">
      <alignment horizontal="right" vertical="center" wrapText="1"/>
    </xf>
    <xf numFmtId="4" fontId="147" fillId="3" borderId="0" xfId="2" applyNumberFormat="1" applyFont="1" applyFill="1" applyAlignment="1">
      <alignment horizontal="right" vertical="center" wrapText="1"/>
    </xf>
    <xf numFmtId="165" fontId="147" fillId="0" borderId="40" xfId="1" applyNumberFormat="1" applyFont="1" applyBorder="1" applyAlignment="1">
      <alignment horizontal="right" vertical="center" wrapText="1"/>
    </xf>
    <xf numFmtId="4" fontId="147" fillId="3" borderId="42" xfId="2" applyNumberFormat="1" applyFont="1" applyFill="1" applyBorder="1" applyAlignment="1">
      <alignment horizontal="right" vertical="center" wrapText="1"/>
    </xf>
    <xf numFmtId="165" fontId="147" fillId="0" borderId="43" xfId="1" applyNumberFormat="1" applyFont="1" applyBorder="1" applyAlignment="1">
      <alignment horizontal="right" vertical="center" wrapText="1"/>
    </xf>
    <xf numFmtId="0" fontId="145" fillId="2" borderId="0" xfId="5" applyFont="1" applyFill="1" applyAlignment="1">
      <alignment horizontal="center" vertical="center"/>
    </xf>
    <xf numFmtId="0" fontId="158" fillId="0" borderId="0" xfId="2" applyFont="1" applyAlignment="1">
      <alignment horizontal="center" vertical="center" wrapText="1"/>
    </xf>
    <xf numFmtId="0" fontId="158" fillId="0" borderId="37" xfId="2" applyFont="1" applyBorder="1" applyAlignment="1">
      <alignment vertical="center" wrapText="1"/>
    </xf>
    <xf numFmtId="3" fontId="158" fillId="0" borderId="0" xfId="2" applyNumberFormat="1" applyFont="1" applyAlignment="1">
      <alignment vertical="center" wrapText="1"/>
    </xf>
    <xf numFmtId="0" fontId="158" fillId="0" borderId="88" xfId="2" applyFont="1" applyBorder="1" applyAlignment="1">
      <alignment vertical="center" wrapText="1"/>
    </xf>
    <xf numFmtId="0" fontId="162" fillId="0" borderId="0" xfId="2" applyFont="1" applyAlignment="1">
      <alignment horizontal="left" vertical="center"/>
    </xf>
    <xf numFmtId="0" fontId="158" fillId="0" borderId="89" xfId="2" applyFont="1" applyBorder="1" applyAlignment="1">
      <alignment vertical="center" wrapText="1"/>
    </xf>
    <xf numFmtId="0" fontId="158" fillId="0" borderId="42" xfId="2" applyFont="1" applyBorder="1" applyAlignment="1">
      <alignment vertical="center" wrapText="1"/>
    </xf>
    <xf numFmtId="0" fontId="162" fillId="0" borderId="0" xfId="2" applyFont="1" applyAlignment="1">
      <alignment horizontal="center" vertical="center" wrapText="1"/>
    </xf>
    <xf numFmtId="0" fontId="162" fillId="0" borderId="0" xfId="2" applyFont="1" applyAlignment="1">
      <alignment vertical="center" wrapText="1"/>
    </xf>
    <xf numFmtId="3" fontId="135" fillId="3" borderId="36" xfId="2" applyNumberFormat="1" applyFont="1" applyFill="1" applyBorder="1" applyAlignment="1" applyProtection="1">
      <alignment horizontal="center" vertical="center"/>
      <protection locked="0"/>
    </xf>
    <xf numFmtId="4" fontId="147" fillId="0" borderId="38" xfId="2" applyNumberFormat="1" applyFont="1" applyBorder="1" applyAlignment="1" applyProtection="1">
      <alignment horizontal="center" vertical="center"/>
      <protection locked="0"/>
    </xf>
    <xf numFmtId="3" fontId="135" fillId="3" borderId="39" xfId="2" applyNumberFormat="1" applyFont="1" applyFill="1" applyBorder="1" applyAlignment="1" applyProtection="1">
      <alignment horizontal="center" vertical="center"/>
      <protection locked="0"/>
    </xf>
    <xf numFmtId="4" fontId="147" fillId="3" borderId="40" xfId="2" applyNumberFormat="1" applyFont="1" applyFill="1" applyBorder="1" applyAlignment="1" applyProtection="1">
      <alignment horizontal="center" vertical="center"/>
      <protection locked="0"/>
    </xf>
    <xf numFmtId="4" fontId="147" fillId="0" borderId="40" xfId="2" applyNumberFormat="1" applyFont="1" applyBorder="1" applyAlignment="1" applyProtection="1">
      <alignment horizontal="center" vertical="center"/>
      <protection locked="0"/>
    </xf>
    <xf numFmtId="4" fontId="147" fillId="0" borderId="40" xfId="2" applyNumberFormat="1" applyFont="1" applyBorder="1" applyAlignment="1" applyProtection="1">
      <alignment horizontal="center" vertical="center" wrapText="1"/>
      <protection locked="0"/>
    </xf>
    <xf numFmtId="3" fontId="135" fillId="3" borderId="39" xfId="2" applyNumberFormat="1" applyFont="1" applyFill="1" applyBorder="1" applyAlignment="1" applyProtection="1">
      <alignment horizontal="center" vertical="center" wrapText="1"/>
      <protection locked="0"/>
    </xf>
    <xf numFmtId="4" fontId="147" fillId="3" borderId="40" xfId="2" applyNumberFormat="1" applyFont="1" applyFill="1" applyBorder="1" applyAlignment="1" applyProtection="1">
      <alignment horizontal="center" vertical="center" wrapText="1"/>
      <protection locked="0"/>
    </xf>
    <xf numFmtId="3" fontId="135" fillId="3" borderId="41" xfId="2" applyNumberFormat="1" applyFont="1" applyFill="1" applyBorder="1" applyAlignment="1" applyProtection="1">
      <alignment horizontal="center" vertical="center" wrapText="1"/>
      <protection locked="0"/>
    </xf>
    <xf numFmtId="4" fontId="147" fillId="3" borderId="43" xfId="2" applyNumberFormat="1" applyFont="1" applyFill="1" applyBorder="1" applyAlignment="1" applyProtection="1">
      <alignment horizontal="center" vertical="center" wrapText="1"/>
      <protection locked="0"/>
    </xf>
    <xf numFmtId="4" fontId="147" fillId="0" borderId="43" xfId="2" applyNumberFormat="1" applyFont="1" applyBorder="1" applyAlignment="1" applyProtection="1">
      <alignment horizontal="center" vertical="center" wrapText="1"/>
      <protection locked="0"/>
    </xf>
    <xf numFmtId="0" fontId="162" fillId="0" borderId="0" xfId="2" applyFont="1"/>
    <xf numFmtId="2" fontId="158" fillId="0" borderId="0" xfId="2" applyNumberFormat="1" applyFont="1" applyAlignment="1">
      <alignment vertical="center" wrapText="1"/>
    </xf>
    <xf numFmtId="49" fontId="145" fillId="0" borderId="0" xfId="2" applyNumberFormat="1" applyFont="1" applyAlignment="1">
      <alignment horizontal="left" vertical="center" wrapText="1"/>
    </xf>
    <xf numFmtId="0" fontId="140" fillId="0" borderId="0" xfId="2" applyFont="1" applyAlignment="1">
      <alignment horizontal="left" vertical="center"/>
    </xf>
    <xf numFmtId="0" fontId="47" fillId="0" borderId="0" xfId="2" applyFont="1" applyAlignment="1">
      <alignment horizontal="center" vertical="center" wrapText="1"/>
    </xf>
    <xf numFmtId="0" fontId="47" fillId="0" borderId="0" xfId="2" applyFont="1" applyAlignment="1">
      <alignment vertical="center" wrapText="1"/>
    </xf>
    <xf numFmtId="3" fontId="47" fillId="0" borderId="0" xfId="2" applyNumberFormat="1" applyFont="1" applyAlignment="1">
      <alignment vertical="center" wrapText="1"/>
    </xf>
    <xf numFmtId="0" fontId="141" fillId="0" borderId="0" xfId="2" applyFont="1" applyAlignment="1">
      <alignment vertical="center" wrapText="1"/>
    </xf>
    <xf numFmtId="0" fontId="142" fillId="0" borderId="0" xfId="2" applyFont="1" applyAlignment="1">
      <alignment horizontal="center" vertical="center" wrapText="1"/>
    </xf>
    <xf numFmtId="0" fontId="167" fillId="0" borderId="0" xfId="2" applyFont="1" applyAlignment="1">
      <alignment horizontal="center" vertical="center" wrapText="1"/>
    </xf>
    <xf numFmtId="0" fontId="167" fillId="0" borderId="0" xfId="2" applyFont="1" applyAlignment="1">
      <alignment vertical="center" wrapText="1"/>
    </xf>
    <xf numFmtId="0" fontId="46" fillId="0" borderId="0" xfId="2" applyFont="1" applyAlignment="1">
      <alignment horizontal="center" vertical="center" wrapText="1"/>
    </xf>
    <xf numFmtId="4" fontId="53" fillId="0" borderId="0" xfId="2" applyNumberFormat="1" applyFont="1" applyAlignment="1">
      <alignment horizontal="center" vertical="center"/>
    </xf>
    <xf numFmtId="9" fontId="120" fillId="0" borderId="0" xfId="8" applyFont="1" applyBorder="1" applyAlignment="1">
      <alignment horizontal="center" vertical="center"/>
    </xf>
    <xf numFmtId="0" fontId="167" fillId="0" borderId="0" xfId="2" applyFont="1"/>
    <xf numFmtId="0" fontId="167" fillId="0" borderId="0" xfId="2" applyFont="1" applyAlignment="1">
      <alignment horizontal="left" vertical="center" wrapText="1"/>
    </xf>
    <xf numFmtId="2" fontId="167" fillId="0" borderId="0" xfId="1" applyNumberFormat="1" applyFont="1" applyBorder="1" applyAlignment="1">
      <alignment horizontal="center" vertical="center"/>
    </xf>
    <xf numFmtId="2" fontId="167" fillId="0" borderId="0" xfId="1" applyNumberFormat="1" applyFont="1" applyBorder="1" applyAlignment="1">
      <alignment horizontal="center" vertical="center" wrapText="1"/>
    </xf>
    <xf numFmtId="0" fontId="151" fillId="0" borderId="0" xfId="2" applyFont="1" applyAlignment="1">
      <alignment horizontal="left" vertical="center" wrapText="1"/>
    </xf>
    <xf numFmtId="3" fontId="121" fillId="0" borderId="0" xfId="2" applyNumberFormat="1" applyFont="1" applyAlignment="1">
      <alignment vertical="center" wrapText="1"/>
    </xf>
    <xf numFmtId="3" fontId="121" fillId="0" borderId="0" xfId="0" applyNumberFormat="1" applyFont="1" applyBorder="1" applyAlignment="1" applyProtection="1">
      <alignment horizontal="center" vertical="center"/>
      <protection locked="0"/>
    </xf>
    <xf numFmtId="4" fontId="152" fillId="0" borderId="0" xfId="0" applyNumberFormat="1" applyFont="1" applyBorder="1" applyAlignment="1">
      <alignment horizontal="center" vertical="center"/>
    </xf>
    <xf numFmtId="3" fontId="121" fillId="0" borderId="0" xfId="2" applyNumberFormat="1" applyFont="1" applyAlignment="1" applyProtection="1">
      <alignment horizontal="center" vertical="center"/>
      <protection locked="0"/>
    </xf>
    <xf numFmtId="166" fontId="152" fillId="0" borderId="0" xfId="2" applyNumberFormat="1" applyFont="1" applyAlignment="1">
      <alignment horizontal="center" vertical="center"/>
    </xf>
    <xf numFmtId="3" fontId="121" fillId="3" borderId="0" xfId="2" applyNumberFormat="1" applyFont="1" applyFill="1" applyAlignment="1" applyProtection="1">
      <alignment horizontal="center" vertical="center"/>
      <protection locked="0"/>
    </xf>
    <xf numFmtId="165" fontId="152" fillId="0" borderId="0" xfId="1" applyNumberFormat="1" applyFont="1" applyBorder="1" applyAlignment="1">
      <alignment horizontal="center" vertical="center"/>
    </xf>
    <xf numFmtId="4" fontId="152" fillId="0" borderId="0" xfId="2" applyNumberFormat="1" applyFont="1" applyAlignment="1">
      <alignment horizontal="center" vertical="center"/>
    </xf>
    <xf numFmtId="3" fontId="121" fillId="0" borderId="0" xfId="0" applyNumberFormat="1" applyFont="1" applyBorder="1" applyAlignment="1" applyProtection="1">
      <alignment horizontal="center" vertical="center" wrapText="1"/>
      <protection locked="0"/>
    </xf>
    <xf numFmtId="3" fontId="121" fillId="0" borderId="0" xfId="2" applyNumberFormat="1" applyFont="1" applyAlignment="1" applyProtection="1">
      <alignment horizontal="center" vertical="center" wrapText="1"/>
      <protection locked="0"/>
    </xf>
    <xf numFmtId="3" fontId="121" fillId="3" borderId="0" xfId="2" applyNumberFormat="1" applyFont="1" applyFill="1" applyAlignment="1" applyProtection="1">
      <alignment horizontal="center" vertical="center" wrapText="1"/>
      <protection locked="0"/>
    </xf>
    <xf numFmtId="4" fontId="152" fillId="0" borderId="0" xfId="0" applyNumberFormat="1" applyFont="1" applyBorder="1" applyAlignment="1">
      <alignment horizontal="center" vertical="center" wrapText="1"/>
    </xf>
    <xf numFmtId="166" fontId="152" fillId="0" borderId="0" xfId="2" applyNumberFormat="1" applyFont="1" applyAlignment="1">
      <alignment horizontal="center" vertical="center" wrapText="1"/>
    </xf>
    <xf numFmtId="165" fontId="152" fillId="0" borderId="0" xfId="1" applyNumberFormat="1" applyFont="1" applyBorder="1" applyAlignment="1">
      <alignment horizontal="center" vertical="center" wrapText="1"/>
    </xf>
    <xf numFmtId="4" fontId="152" fillId="0" borderId="0" xfId="2" applyNumberFormat="1" applyFont="1" applyAlignment="1">
      <alignment horizontal="center" vertical="center" wrapText="1"/>
    </xf>
    <xf numFmtId="4" fontId="53" fillId="0" borderId="0" xfId="2" applyNumberFormat="1" applyFont="1" applyAlignment="1">
      <alignment horizontal="center" vertical="center" wrapText="1"/>
    </xf>
    <xf numFmtId="0" fontId="168" fillId="0" borderId="0" xfId="2" applyFont="1" applyAlignment="1">
      <alignment horizontal="center" vertical="center" wrapText="1"/>
    </xf>
    <xf numFmtId="166" fontId="168" fillId="0" borderId="0" xfId="2" applyNumberFormat="1" applyFont="1" applyAlignment="1">
      <alignment horizontal="center" vertical="center" wrapText="1"/>
    </xf>
    <xf numFmtId="165" fontId="168" fillId="0" borderId="0" xfId="1" applyNumberFormat="1" applyFont="1" applyBorder="1" applyAlignment="1">
      <alignment horizontal="center" vertical="center" wrapText="1"/>
    </xf>
    <xf numFmtId="4" fontId="168" fillId="0" borderId="0" xfId="2" applyNumberFormat="1" applyFont="1" applyAlignment="1">
      <alignment horizontal="center" vertical="center" wrapText="1"/>
    </xf>
    <xf numFmtId="166" fontId="169" fillId="0" borderId="0" xfId="2" applyNumberFormat="1" applyFont="1" applyAlignment="1">
      <alignment horizontal="center" vertical="center" wrapText="1"/>
    </xf>
    <xf numFmtId="0" fontId="87" fillId="0" borderId="0" xfId="2" applyFont="1" applyAlignment="1">
      <alignment horizontal="left" vertical="center" wrapText="1"/>
    </xf>
    <xf numFmtId="3" fontId="87" fillId="0" borderId="0" xfId="2" applyNumberFormat="1" applyFont="1" applyAlignment="1">
      <alignment horizontal="center" vertical="center" wrapText="1"/>
    </xf>
    <xf numFmtId="3" fontId="168" fillId="0" borderId="0" xfId="2" applyNumberFormat="1" applyFont="1" applyAlignment="1">
      <alignment horizontal="center" vertical="center" wrapText="1"/>
    </xf>
    <xf numFmtId="4" fontId="169" fillId="0" borderId="0" xfId="2" applyNumberFormat="1" applyFont="1" applyAlignment="1">
      <alignment horizontal="center" vertical="center" wrapText="1"/>
    </xf>
    <xf numFmtId="2" fontId="167" fillId="0" borderId="0" xfId="2" applyNumberFormat="1" applyFont="1" applyAlignment="1">
      <alignment vertical="center" wrapText="1"/>
    </xf>
    <xf numFmtId="0" fontId="170" fillId="0" borderId="0" xfId="2" applyFont="1" applyAlignment="1">
      <alignment vertical="center" wrapText="1"/>
    </xf>
    <xf numFmtId="2" fontId="132" fillId="0" borderId="0" xfId="2" applyNumberFormat="1" applyFont="1" applyAlignment="1">
      <alignment vertical="center" wrapText="1"/>
    </xf>
    <xf numFmtId="2" fontId="131" fillId="0" borderId="0" xfId="2" applyNumberFormat="1" applyFont="1" applyAlignment="1">
      <alignment vertical="center" wrapText="1"/>
    </xf>
    <xf numFmtId="0" fontId="46" fillId="0" borderId="0" xfId="2" applyFont="1" applyAlignment="1">
      <alignment horizontal="left" vertical="center"/>
    </xf>
    <xf numFmtId="0" fontId="47" fillId="0" borderId="0" xfId="2" applyFont="1" applyAlignment="1">
      <alignment horizontal="left" vertical="center" wrapText="1"/>
    </xf>
    <xf numFmtId="3" fontId="46" fillId="0" borderId="0" xfId="2" applyNumberFormat="1" applyFont="1" applyAlignment="1">
      <alignment vertical="center" wrapText="1"/>
    </xf>
    <xf numFmtId="3" fontId="46" fillId="0" borderId="0" xfId="0" applyNumberFormat="1" applyFont="1" applyBorder="1" applyAlignment="1" applyProtection="1">
      <alignment horizontal="center" vertical="center"/>
      <protection locked="0"/>
    </xf>
    <xf numFmtId="4" fontId="148" fillId="0" borderId="0" xfId="0" applyNumberFormat="1" applyFont="1" applyBorder="1" applyAlignment="1">
      <alignment horizontal="center" vertical="center"/>
    </xf>
    <xf numFmtId="3" fontId="46" fillId="0" borderId="0" xfId="2" applyNumberFormat="1" applyFont="1" applyAlignment="1" applyProtection="1">
      <alignment horizontal="center" vertical="center"/>
      <protection locked="0"/>
    </xf>
    <xf numFmtId="166" fontId="148" fillId="0" borderId="0" xfId="2" applyNumberFormat="1" applyFont="1" applyAlignment="1">
      <alignment horizontal="center" vertical="center"/>
    </xf>
    <xf numFmtId="3" fontId="46" fillId="3" borderId="0" xfId="2" applyNumberFormat="1" applyFont="1" applyFill="1" applyAlignment="1" applyProtection="1">
      <alignment horizontal="center" vertical="center"/>
      <protection locked="0"/>
    </xf>
    <xf numFmtId="165" fontId="148" fillId="0" borderId="0" xfId="1" applyNumberFormat="1" applyFont="1" applyBorder="1" applyAlignment="1">
      <alignment horizontal="center" vertical="center"/>
    </xf>
    <xf numFmtId="4" fontId="148" fillId="0" borderId="0" xfId="2" applyNumberFormat="1" applyFont="1" applyAlignment="1">
      <alignment horizontal="center" vertical="center"/>
    </xf>
    <xf numFmtId="9" fontId="46" fillId="0" borderId="0" xfId="8" applyFont="1" applyBorder="1" applyAlignment="1">
      <alignment horizontal="center" vertical="center"/>
    </xf>
    <xf numFmtId="0" fontId="46" fillId="0" borderId="0" xfId="2" applyFont="1"/>
    <xf numFmtId="0" fontId="46" fillId="0" borderId="0" xfId="2" applyFont="1" applyAlignment="1">
      <alignment horizontal="left" vertical="center" wrapText="1"/>
    </xf>
    <xf numFmtId="2" fontId="46" fillId="0" borderId="0" xfId="1" applyNumberFormat="1" applyFont="1" applyBorder="1" applyAlignment="1">
      <alignment horizontal="center" vertical="center"/>
    </xf>
    <xf numFmtId="2" fontId="46" fillId="0" borderId="0" xfId="1" applyNumberFormat="1" applyFont="1" applyBorder="1" applyAlignment="1">
      <alignment horizontal="center" vertical="center" wrapText="1"/>
    </xf>
    <xf numFmtId="3" fontId="46" fillId="0" borderId="0" xfId="0" applyNumberFormat="1" applyFont="1" applyBorder="1" applyAlignment="1" applyProtection="1">
      <alignment horizontal="center" vertical="center" wrapText="1"/>
      <protection locked="0"/>
    </xf>
    <xf numFmtId="3" fontId="46" fillId="0" borderId="0" xfId="2" applyNumberFormat="1" applyFont="1" applyAlignment="1" applyProtection="1">
      <alignment horizontal="center" vertical="center" wrapText="1"/>
      <protection locked="0"/>
    </xf>
    <xf numFmtId="3" fontId="62" fillId="0" borderId="0" xfId="2" applyNumberFormat="1" applyFont="1" applyAlignment="1">
      <alignment vertical="center" wrapText="1"/>
    </xf>
    <xf numFmtId="3" fontId="62" fillId="0" borderId="0" xfId="0" applyNumberFormat="1" applyFont="1" applyBorder="1" applyAlignment="1" applyProtection="1">
      <alignment horizontal="center" vertical="center"/>
      <protection locked="0"/>
    </xf>
    <xf numFmtId="4" fontId="153" fillId="0" borderId="0" xfId="0" applyNumberFormat="1" applyFont="1" applyBorder="1" applyAlignment="1">
      <alignment horizontal="center" vertical="center"/>
    </xf>
    <xf numFmtId="3" fontId="62" fillId="0" borderId="0" xfId="2" applyNumberFormat="1" applyFont="1" applyAlignment="1" applyProtection="1">
      <alignment horizontal="center" vertical="center"/>
      <protection locked="0"/>
    </xf>
    <xf numFmtId="166" fontId="153" fillId="0" borderId="0" xfId="2" applyNumberFormat="1" applyFont="1" applyAlignment="1">
      <alignment horizontal="center" vertical="center"/>
    </xf>
    <xf numFmtId="3" fontId="62" fillId="3" borderId="0" xfId="2" applyNumberFormat="1" applyFont="1" applyFill="1" applyAlignment="1" applyProtection="1">
      <alignment horizontal="center" vertical="center"/>
      <protection locked="0"/>
    </xf>
    <xf numFmtId="165" fontId="153" fillId="0" borderId="0" xfId="1" applyNumberFormat="1" applyFont="1" applyBorder="1" applyAlignment="1">
      <alignment horizontal="center" vertical="center"/>
    </xf>
    <xf numFmtId="4" fontId="153" fillId="0" borderId="0" xfId="2" applyNumberFormat="1" applyFont="1" applyAlignment="1">
      <alignment horizontal="center" vertical="center"/>
    </xf>
    <xf numFmtId="3" fontId="62" fillId="0" borderId="0" xfId="0" applyNumberFormat="1" applyFont="1" applyBorder="1" applyAlignment="1" applyProtection="1">
      <alignment horizontal="center" vertical="center" wrapText="1"/>
      <protection locked="0"/>
    </xf>
    <xf numFmtId="3" fontId="62" fillId="0" borderId="0" xfId="2" applyNumberFormat="1" applyFont="1" applyAlignment="1" applyProtection="1">
      <alignment horizontal="center" vertical="center" wrapText="1"/>
      <protection locked="0"/>
    </xf>
    <xf numFmtId="3" fontId="62" fillId="3" borderId="0" xfId="2" applyNumberFormat="1" applyFont="1" applyFill="1" applyAlignment="1" applyProtection="1">
      <alignment horizontal="center" vertical="center" wrapText="1"/>
      <protection locked="0"/>
    </xf>
    <xf numFmtId="4" fontId="153" fillId="0" borderId="0" xfId="0" applyNumberFormat="1" applyFont="1" applyBorder="1" applyAlignment="1">
      <alignment horizontal="center" vertical="center" wrapText="1"/>
    </xf>
    <xf numFmtId="166" fontId="153" fillId="0" borderId="0" xfId="2" applyNumberFormat="1" applyFont="1" applyAlignment="1">
      <alignment horizontal="center" vertical="center" wrapText="1"/>
    </xf>
    <xf numFmtId="165" fontId="153" fillId="0" borderId="0" xfId="1" applyNumberFormat="1" applyFont="1" applyBorder="1" applyAlignment="1">
      <alignment horizontal="center" vertical="center" wrapText="1"/>
    </xf>
    <xf numFmtId="4" fontId="153" fillId="0" borderId="0" xfId="2" applyNumberFormat="1" applyFont="1" applyAlignment="1">
      <alignment horizontal="center" vertical="center" wrapText="1"/>
    </xf>
    <xf numFmtId="4" fontId="148" fillId="0" borderId="0" xfId="2" applyNumberFormat="1" applyFont="1" applyAlignment="1">
      <alignment horizontal="center" vertical="center" wrapText="1"/>
    </xf>
    <xf numFmtId="2" fontId="46" fillId="0" borderId="0" xfId="2" applyNumberFormat="1" applyFont="1" applyAlignment="1">
      <alignment vertical="center" wrapText="1"/>
    </xf>
    <xf numFmtId="0" fontId="153" fillId="0" borderId="0" xfId="2" applyFont="1" applyAlignment="1">
      <alignment vertical="center" wrapText="1"/>
    </xf>
    <xf numFmtId="2" fontId="87" fillId="0" borderId="0" xfId="2" applyNumberFormat="1" applyFont="1" applyAlignment="1">
      <alignment vertical="center" wrapText="1"/>
    </xf>
    <xf numFmtId="10" fontId="62" fillId="0" borderId="0" xfId="2" applyNumberFormat="1" applyFont="1" applyAlignment="1">
      <alignment vertical="center" wrapText="1"/>
    </xf>
    <xf numFmtId="0" fontId="158" fillId="0" borderId="96" xfId="2" applyFont="1" applyBorder="1" applyAlignment="1">
      <alignment vertical="center" wrapText="1"/>
    </xf>
    <xf numFmtId="3" fontId="158" fillId="0" borderId="37" xfId="2" applyNumberFormat="1" applyFont="1" applyBorder="1" applyAlignment="1">
      <alignment vertical="center" wrapText="1"/>
    </xf>
    <xf numFmtId="0" fontId="158" fillId="0" borderId="38" xfId="2" applyFont="1" applyBorder="1" applyAlignment="1">
      <alignment vertical="center" wrapText="1"/>
    </xf>
    <xf numFmtId="0" fontId="101" fillId="0" borderId="0" xfId="2" applyFont="1" applyAlignment="1">
      <alignment vertical="center" wrapText="1"/>
    </xf>
    <xf numFmtId="3" fontId="158" fillId="0" borderId="30" xfId="2" applyNumberFormat="1" applyFont="1" applyBorder="1" applyAlignment="1">
      <alignment horizontal="center" vertical="center" wrapText="1"/>
    </xf>
    <xf numFmtId="0" fontId="101" fillId="0" borderId="0" xfId="2" applyFont="1" applyAlignment="1">
      <alignment vertical="center"/>
    </xf>
    <xf numFmtId="0" fontId="162" fillId="0" borderId="0" xfId="2" applyFont="1" applyAlignment="1">
      <alignment vertical="center"/>
    </xf>
    <xf numFmtId="0" fontId="101" fillId="0" borderId="0" xfId="2" applyFont="1" applyAlignment="1">
      <alignment horizontal="left" vertical="center"/>
    </xf>
    <xf numFmtId="0" fontId="47" fillId="39" borderId="145" xfId="2" applyFont="1" applyFill="1" applyBorder="1" applyAlignment="1">
      <alignment horizontal="center" vertical="center" wrapText="1"/>
    </xf>
    <xf numFmtId="0" fontId="47" fillId="39" borderId="147" xfId="2" applyFont="1" applyFill="1" applyBorder="1" applyAlignment="1">
      <alignment horizontal="center" vertical="center" wrapText="1"/>
    </xf>
    <xf numFmtId="1" fontId="46" fillId="0" borderId="0" xfId="21" applyNumberFormat="1" applyFont="1" applyBorder="1" applyAlignment="1">
      <alignment horizontal="center" vertical="center"/>
    </xf>
    <xf numFmtId="2" fontId="46" fillId="0" borderId="0" xfId="21" applyNumberFormat="1" applyFont="1" applyBorder="1" applyAlignment="1">
      <alignment horizontal="center" vertical="center"/>
    </xf>
    <xf numFmtId="14" fontId="46" fillId="0" borderId="0" xfId="2" applyNumberFormat="1" applyFont="1" applyAlignment="1">
      <alignment horizontal="left" vertical="center" wrapText="1"/>
    </xf>
    <xf numFmtId="3" fontId="135" fillId="3" borderId="31" xfId="2" applyNumberFormat="1" applyFont="1" applyFill="1" applyBorder="1" applyAlignment="1" applyProtection="1">
      <alignment horizontal="center" vertical="center"/>
      <protection locked="0"/>
    </xf>
    <xf numFmtId="0" fontId="101" fillId="0" borderId="0" xfId="2" applyFont="1"/>
    <xf numFmtId="2" fontId="62" fillId="0" borderId="0" xfId="21" applyNumberFormat="1" applyFont="1" applyBorder="1" applyAlignment="1">
      <alignment horizontal="center" vertical="center"/>
    </xf>
    <xf numFmtId="3" fontId="135" fillId="3" borderId="44" xfId="2" applyNumberFormat="1" applyFont="1" applyFill="1" applyBorder="1" applyAlignment="1" applyProtection="1">
      <alignment horizontal="center" vertical="center"/>
      <protection locked="0"/>
    </xf>
    <xf numFmtId="3" fontId="135" fillId="0" borderId="44" xfId="2" applyNumberFormat="1" applyFont="1" applyBorder="1" applyAlignment="1" applyProtection="1">
      <alignment horizontal="center" vertical="center" wrapText="1"/>
      <protection locked="0"/>
    </xf>
    <xf numFmtId="3" fontId="135" fillId="3" borderId="44" xfId="2" applyNumberFormat="1" applyFont="1" applyFill="1" applyBorder="1" applyAlignment="1" applyProtection="1">
      <alignment horizontal="center" vertical="center" wrapText="1"/>
      <protection locked="0"/>
    </xf>
    <xf numFmtId="3" fontId="135" fillId="3" borderId="45" xfId="2" applyNumberFormat="1" applyFont="1" applyFill="1" applyBorder="1" applyAlignment="1" applyProtection="1">
      <alignment horizontal="center" vertical="center" wrapText="1"/>
      <protection locked="0"/>
    </xf>
    <xf numFmtId="0" fontId="171" fillId="0" borderId="0" xfId="2" applyFont="1" applyAlignment="1">
      <alignment vertical="center" wrapText="1"/>
    </xf>
    <xf numFmtId="0" fontId="62" fillId="0" borderId="0" xfId="0" applyFont="1" applyAlignment="1">
      <alignment vertical="center"/>
    </xf>
    <xf numFmtId="0" fontId="159" fillId="0" borderId="0" xfId="0" applyFont="1" applyAlignment="1">
      <alignment vertical="center" wrapText="1"/>
    </xf>
    <xf numFmtId="0" fontId="136" fillId="0" borderId="0" xfId="0" applyFont="1" applyAlignment="1">
      <alignment vertical="center" wrapText="1"/>
    </xf>
    <xf numFmtId="0" fontId="172" fillId="0" borderId="0" xfId="0" applyFont="1" applyAlignment="1">
      <alignment vertical="center"/>
    </xf>
    <xf numFmtId="0" fontId="134" fillId="0" borderId="0" xfId="0" applyFont="1" applyAlignment="1">
      <alignment horizontal="right" vertical="center"/>
    </xf>
    <xf numFmtId="0" fontId="144" fillId="0" borderId="0" xfId="0" applyFont="1" applyAlignment="1">
      <alignment horizontal="center"/>
    </xf>
    <xf numFmtId="0" fontId="136" fillId="0" borderId="0" xfId="0" applyFont="1" applyAlignment="1">
      <alignment horizontal="left" vertical="center"/>
    </xf>
    <xf numFmtId="3" fontId="136" fillId="0" borderId="0" xfId="0" applyNumberFormat="1" applyFont="1" applyAlignment="1">
      <alignment horizontal="left" vertical="center"/>
    </xf>
    <xf numFmtId="0" fontId="145" fillId="0" borderId="0" xfId="0" applyFont="1" applyAlignment="1">
      <alignment horizontal="left" vertical="center"/>
    </xf>
    <xf numFmtId="0" fontId="162" fillId="0" borderId="0" xfId="0" applyFont="1" applyAlignment="1">
      <alignment vertical="center"/>
    </xf>
    <xf numFmtId="0" fontId="162" fillId="0" borderId="0" xfId="0" applyFont="1" applyAlignment="1">
      <alignment horizontal="left" vertical="center"/>
    </xf>
    <xf numFmtId="3" fontId="162" fillId="0" borderId="0" xfId="0" applyNumberFormat="1" applyFont="1" applyAlignment="1">
      <alignment horizontal="left" vertical="center"/>
    </xf>
    <xf numFmtId="0" fontId="158" fillId="0" borderId="0" xfId="0" applyFont="1" applyBorder="1" applyAlignment="1">
      <alignment vertical="center" wrapText="1"/>
    </xf>
    <xf numFmtId="0" fontId="130" fillId="0" borderId="0" xfId="0" applyFont="1" applyAlignment="1">
      <alignment vertical="center" wrapText="1"/>
    </xf>
    <xf numFmtId="0" fontId="158" fillId="0" borderId="0" xfId="0" applyFont="1" applyBorder="1" applyAlignment="1">
      <alignment horizontal="center" vertical="center" wrapText="1"/>
    </xf>
    <xf numFmtId="0" fontId="158" fillId="0" borderId="0" xfId="0" applyFont="1" applyAlignment="1">
      <alignment vertical="center" wrapText="1"/>
    </xf>
    <xf numFmtId="0" fontId="158" fillId="0" borderId="14" xfId="0" applyFont="1" applyBorder="1" applyAlignment="1">
      <alignment horizontal="center" vertical="center" wrapText="1"/>
    </xf>
    <xf numFmtId="0" fontId="134" fillId="0" borderId="0" xfId="0" applyFont="1" applyBorder="1" applyAlignment="1">
      <alignment horizontal="center" vertical="center" wrapText="1"/>
    </xf>
    <xf numFmtId="0" fontId="133" fillId="0" borderId="0" xfId="0" applyFont="1" applyBorder="1" applyAlignment="1">
      <alignment vertical="center" wrapText="1"/>
    </xf>
    <xf numFmtId="0" fontId="146" fillId="0" borderId="31" xfId="0" applyFont="1" applyBorder="1" applyAlignment="1">
      <alignment horizontal="left" vertical="center" wrapText="1"/>
    </xf>
    <xf numFmtId="0" fontId="135" fillId="0" borderId="0" xfId="0" applyFont="1" applyAlignment="1">
      <alignment vertical="center" wrapText="1"/>
    </xf>
    <xf numFmtId="10" fontId="135" fillId="0" borderId="0" xfId="7" applyNumberFormat="1" applyFont="1" applyAlignment="1">
      <alignment vertical="center" wrapText="1"/>
    </xf>
    <xf numFmtId="3" fontId="135" fillId="0" borderId="36" xfId="7" applyNumberFormat="1" applyFont="1" applyBorder="1" applyAlignment="1" applyProtection="1">
      <alignment horizontal="center" vertical="center"/>
      <protection locked="0"/>
    </xf>
    <xf numFmtId="4" fontId="147" fillId="0" borderId="38" xfId="7" applyNumberFormat="1" applyFont="1" applyBorder="1" applyAlignment="1">
      <alignment horizontal="center" vertical="center"/>
    </xf>
    <xf numFmtId="10" fontId="135" fillId="0" borderId="0" xfId="6" applyNumberFormat="1" applyFont="1" applyAlignment="1">
      <alignment vertical="center" wrapText="1"/>
    </xf>
    <xf numFmtId="3" fontId="146" fillId="0" borderId="36" xfId="0" applyNumberFormat="1" applyFont="1" applyBorder="1" applyAlignment="1">
      <alignment horizontal="center" vertical="center"/>
    </xf>
    <xf numFmtId="0" fontId="146" fillId="0" borderId="45" xfId="0" applyFont="1" applyBorder="1" applyAlignment="1">
      <alignment horizontal="left" vertical="center" wrapText="1"/>
    </xf>
    <xf numFmtId="3" fontId="135" fillId="0" borderId="41" xfId="7" applyNumberFormat="1" applyFont="1" applyBorder="1" applyAlignment="1" applyProtection="1">
      <alignment horizontal="center" vertical="center"/>
      <protection locked="0"/>
    </xf>
    <xf numFmtId="4" fontId="147" fillId="0" borderId="43" xfId="7" applyNumberFormat="1" applyFont="1" applyBorder="1" applyAlignment="1">
      <alignment horizontal="center" vertical="center"/>
    </xf>
    <xf numFmtId="3" fontId="146" fillId="0" borderId="41" xfId="0" applyNumberFormat="1" applyFont="1" applyBorder="1" applyAlignment="1">
      <alignment horizontal="center" vertical="center"/>
    </xf>
    <xf numFmtId="4" fontId="147" fillId="0" borderId="43" xfId="0" applyNumberFormat="1" applyFont="1" applyBorder="1" applyAlignment="1">
      <alignment horizontal="center" vertical="center"/>
    </xf>
    <xf numFmtId="0" fontId="130" fillId="0" borderId="0" xfId="0" applyFont="1" applyBorder="1" applyAlignment="1">
      <alignment horizontal="left" vertical="center" wrapText="1"/>
    </xf>
    <xf numFmtId="0" fontId="130" fillId="0" borderId="0" xfId="0" applyFont="1" applyBorder="1" applyAlignment="1">
      <alignment vertical="center" wrapText="1"/>
    </xf>
    <xf numFmtId="3" fontId="130" fillId="0" borderId="0" xfId="0" applyNumberFormat="1" applyFont="1" applyBorder="1" applyAlignment="1">
      <alignment horizontal="center" vertical="center" wrapText="1"/>
    </xf>
    <xf numFmtId="4" fontId="173" fillId="0" borderId="0" xfId="0" applyNumberFormat="1" applyFont="1" applyBorder="1" applyAlignment="1">
      <alignment horizontal="center" vertical="center" wrapText="1"/>
    </xf>
    <xf numFmtId="4" fontId="174" fillId="0" borderId="11" xfId="0" applyNumberFormat="1" applyFont="1" applyBorder="1" applyAlignment="1">
      <alignment horizontal="center" vertical="center" wrapText="1"/>
    </xf>
    <xf numFmtId="0" fontId="175" fillId="0" borderId="0" xfId="0" applyFont="1" applyBorder="1" applyAlignment="1">
      <alignment vertical="center" wrapText="1"/>
    </xf>
    <xf numFmtId="0" fontId="145" fillId="0" borderId="0" xfId="0" applyFont="1" applyBorder="1" applyAlignment="1">
      <alignment vertical="center" wrapText="1"/>
    </xf>
    <xf numFmtId="2" fontId="144" fillId="0" borderId="0" xfId="0" applyNumberFormat="1" applyFont="1" applyAlignment="1">
      <alignment vertical="center" wrapText="1"/>
    </xf>
    <xf numFmtId="2" fontId="144" fillId="0" borderId="0" xfId="0" applyNumberFormat="1" applyFont="1" applyAlignment="1">
      <alignment horizontal="left" vertical="center" wrapText="1"/>
    </xf>
    <xf numFmtId="2" fontId="175" fillId="0" borderId="0" xfId="0" applyNumberFormat="1" applyFont="1" applyAlignment="1">
      <alignment horizontal="left" vertical="center" wrapText="1"/>
    </xf>
    <xf numFmtId="0" fontId="175" fillId="0" borderId="0" xfId="0" applyFont="1" applyAlignment="1">
      <alignment horizontal="left" vertical="center" wrapText="1"/>
    </xf>
    <xf numFmtId="3" fontId="175" fillId="0" borderId="0" xfId="0" applyNumberFormat="1" applyFont="1" applyAlignment="1">
      <alignment horizontal="left" vertical="center" wrapText="1"/>
    </xf>
    <xf numFmtId="0" fontId="145" fillId="0" borderId="0" xfId="0" applyFont="1" applyBorder="1" applyAlignment="1">
      <alignment horizontal="left" vertical="center" wrapText="1"/>
    </xf>
    <xf numFmtId="0" fontId="145" fillId="0" borderId="0" xfId="0" applyFont="1" applyAlignment="1">
      <alignment vertical="center" wrapText="1"/>
    </xf>
    <xf numFmtId="0" fontId="47" fillId="39" borderId="41" xfId="0" applyFont="1" applyFill="1" applyBorder="1" applyAlignment="1">
      <alignment horizontal="center" vertical="center" wrapText="1"/>
    </xf>
    <xf numFmtId="0" fontId="47" fillId="39" borderId="151" xfId="0" applyFont="1" applyFill="1" applyBorder="1" applyAlignment="1">
      <alignment horizontal="center" vertical="center" wrapText="1"/>
    </xf>
    <xf numFmtId="0" fontId="47" fillId="39" borderId="152" xfId="0" applyFont="1" applyFill="1" applyBorder="1" applyAlignment="1">
      <alignment horizontal="center" vertical="center" wrapText="1"/>
    </xf>
    <xf numFmtId="0" fontId="158" fillId="0" borderId="0" xfId="0" applyFont="1" applyAlignment="1">
      <alignment horizontal="center" vertical="center" wrapText="1"/>
    </xf>
    <xf numFmtId="0" fontId="133" fillId="0" borderId="0" xfId="0" applyFont="1" applyBorder="1" applyAlignment="1">
      <alignment horizontal="center" vertical="center" wrapText="1"/>
    </xf>
    <xf numFmtId="0" fontId="137" fillId="0" borderId="0" xfId="0" applyFont="1" applyBorder="1" applyAlignment="1">
      <alignment horizontal="center" vertical="center" wrapText="1"/>
    </xf>
    <xf numFmtId="3" fontId="158" fillId="0" borderId="61" xfId="0" applyNumberFormat="1" applyFont="1" applyBorder="1" applyAlignment="1">
      <alignment horizontal="center" vertical="center" wrapText="1"/>
    </xf>
    <xf numFmtId="4" fontId="160" fillId="0" borderId="62" xfId="0" applyNumberFormat="1" applyFont="1" applyBorder="1" applyAlignment="1">
      <alignment horizontal="center" vertical="center" wrapText="1"/>
    </xf>
    <xf numFmtId="0" fontId="62" fillId="0" borderId="0" xfId="0" applyFont="1"/>
    <xf numFmtId="0" fontId="136" fillId="0" borderId="0" xfId="0" applyFont="1" applyBorder="1" applyAlignment="1">
      <alignment horizontal="left" vertical="center"/>
    </xf>
    <xf numFmtId="0" fontId="162" fillId="0" borderId="0" xfId="0" applyFont="1" applyBorder="1" applyAlignment="1">
      <alignment horizontal="left" vertical="center"/>
    </xf>
    <xf numFmtId="0" fontId="162" fillId="0" borderId="0" xfId="0" applyFont="1"/>
    <xf numFmtId="0" fontId="162" fillId="0" borderId="0" xfId="0" applyFont="1" applyBorder="1"/>
    <xf numFmtId="9" fontId="158" fillId="0" borderId="0" xfId="0" applyNumberFormat="1" applyFont="1" applyBorder="1" applyAlignment="1">
      <alignment horizontal="center" vertical="center" wrapText="1"/>
    </xf>
    <xf numFmtId="0" fontId="62" fillId="0" borderId="0" xfId="0" applyFont="1" applyBorder="1"/>
    <xf numFmtId="0" fontId="135" fillId="0" borderId="0" xfId="0" applyFont="1" applyAlignment="1">
      <alignment horizontal="center" vertical="center" wrapText="1"/>
    </xf>
    <xf numFmtId="0" fontId="146" fillId="0" borderId="53" xfId="0" applyFont="1" applyBorder="1" applyAlignment="1">
      <alignment horizontal="left" vertical="center" wrapText="1"/>
    </xf>
    <xf numFmtId="3" fontId="135" fillId="0" borderId="55" xfId="0" applyNumberFormat="1" applyFont="1" applyBorder="1" applyAlignment="1">
      <alignment horizontal="center" vertical="center"/>
    </xf>
    <xf numFmtId="4" fontId="147" fillId="0" borderId="56" xfId="0" applyNumberFormat="1" applyFont="1" applyBorder="1" applyAlignment="1">
      <alignment horizontal="center" vertical="center"/>
    </xf>
    <xf numFmtId="0" fontId="135" fillId="0" borderId="0" xfId="0" applyFont="1" applyAlignment="1">
      <alignment horizontal="center" vertical="center"/>
    </xf>
    <xf numFmtId="4" fontId="135" fillId="0" borderId="0" xfId="0" applyNumberFormat="1" applyFont="1" applyBorder="1" applyAlignment="1">
      <alignment horizontal="center" vertical="center"/>
    </xf>
    <xf numFmtId="10" fontId="135" fillId="0" borderId="0" xfId="0" applyNumberFormat="1" applyFont="1" applyBorder="1" applyAlignment="1">
      <alignment horizontal="center" vertical="center"/>
    </xf>
    <xf numFmtId="2" fontId="135" fillId="0" borderId="0" xfId="0" applyNumberFormat="1" applyFont="1" applyBorder="1" applyAlignment="1" applyProtection="1">
      <alignment horizontal="center" vertical="center"/>
      <protection locked="0"/>
    </xf>
    <xf numFmtId="10" fontId="135" fillId="0" borderId="0" xfId="0" applyNumberFormat="1" applyFont="1" applyAlignment="1">
      <alignment vertical="center" wrapText="1"/>
    </xf>
    <xf numFmtId="0" fontId="146" fillId="0" borderId="63" xfId="0" applyFont="1" applyBorder="1" applyAlignment="1">
      <alignment horizontal="left" vertical="center" wrapText="1"/>
    </xf>
    <xf numFmtId="3" fontId="135" fillId="0" borderId="59" xfId="0" applyNumberFormat="1" applyFont="1" applyBorder="1" applyAlignment="1">
      <alignment horizontal="center" vertical="center"/>
    </xf>
    <xf numFmtId="4" fontId="147" fillId="0" borderId="60" xfId="0" applyNumberFormat="1" applyFont="1" applyBorder="1" applyAlignment="1">
      <alignment horizontal="center" vertical="center"/>
    </xf>
    <xf numFmtId="3" fontId="135" fillId="0" borderId="59" xfId="0" applyNumberFormat="1" applyFont="1" applyBorder="1" applyAlignment="1">
      <alignment horizontal="center" vertical="center" wrapText="1"/>
    </xf>
    <xf numFmtId="4" fontId="147" fillId="0" borderId="60" xfId="0" applyNumberFormat="1" applyFont="1" applyBorder="1" applyAlignment="1">
      <alignment horizontal="center" vertical="center" wrapText="1"/>
    </xf>
    <xf numFmtId="4" fontId="135" fillId="0" borderId="0" xfId="0" applyNumberFormat="1" applyFont="1" applyBorder="1" applyAlignment="1">
      <alignment horizontal="center" vertical="center" wrapText="1"/>
    </xf>
    <xf numFmtId="0" fontId="146" fillId="0" borderId="54" xfId="0" applyFont="1" applyBorder="1" applyAlignment="1">
      <alignment horizontal="left" vertical="center" wrapText="1"/>
    </xf>
    <xf numFmtId="3" fontId="135" fillId="0" borderId="57" xfId="0" applyNumberFormat="1" applyFont="1" applyBorder="1" applyAlignment="1">
      <alignment horizontal="center" vertical="center" wrapText="1"/>
    </xf>
    <xf numFmtId="4" fontId="147" fillId="0" borderId="58" xfId="0" applyNumberFormat="1" applyFont="1" applyBorder="1" applyAlignment="1">
      <alignment horizontal="center" vertical="center" wrapText="1"/>
    </xf>
    <xf numFmtId="3" fontId="135" fillId="0" borderId="57" xfId="0" applyNumberFormat="1" applyFont="1" applyBorder="1" applyAlignment="1">
      <alignment horizontal="center" vertical="center"/>
    </xf>
    <xf numFmtId="4" fontId="147" fillId="0" borderId="58" xfId="0" applyNumberFormat="1" applyFont="1" applyBorder="1" applyAlignment="1">
      <alignment horizontal="center" vertical="center"/>
    </xf>
    <xf numFmtId="3" fontId="62" fillId="0" borderId="0" xfId="0" applyNumberFormat="1" applyFont="1" applyBorder="1"/>
    <xf numFmtId="2" fontId="137" fillId="0" borderId="0" xfId="0" applyNumberFormat="1" applyFont="1" applyBorder="1" applyAlignment="1">
      <alignment horizontal="center" vertical="center" wrapText="1"/>
    </xf>
    <xf numFmtId="2" fontId="62" fillId="0" borderId="0" xfId="0" applyNumberFormat="1" applyFont="1" applyBorder="1"/>
    <xf numFmtId="2" fontId="134" fillId="0" borderId="0" xfId="0" applyNumberFormat="1" applyFont="1" applyBorder="1" applyAlignment="1">
      <alignment horizontal="center" vertical="center" wrapText="1"/>
    </xf>
    <xf numFmtId="0" fontId="46" fillId="0" borderId="0" xfId="0" applyFont="1" applyBorder="1" applyAlignment="1">
      <alignment vertical="center" wrapText="1"/>
    </xf>
    <xf numFmtId="0" fontId="148" fillId="0" borderId="0" xfId="0" applyFont="1"/>
    <xf numFmtId="2" fontId="47" fillId="0" borderId="0" xfId="0" applyNumberFormat="1" applyFont="1" applyAlignment="1">
      <alignment vertical="center" wrapText="1"/>
    </xf>
    <xf numFmtId="0" fontId="46" fillId="0" borderId="0" xfId="0" applyFont="1"/>
    <xf numFmtId="3" fontId="46" fillId="0" borderId="0" xfId="0" applyNumberFormat="1" applyFont="1"/>
    <xf numFmtId="0" fontId="46" fillId="0" borderId="0" xfId="0" applyFont="1" applyBorder="1"/>
    <xf numFmtId="3" fontId="46" fillId="0" borderId="0" xfId="0" applyNumberFormat="1" applyFont="1" applyBorder="1" applyAlignment="1">
      <alignment horizontal="center" vertical="center" wrapText="1"/>
    </xf>
    <xf numFmtId="2" fontId="46" fillId="0" borderId="0" xfId="0" applyNumberFormat="1" applyFont="1" applyBorder="1" applyAlignment="1" applyProtection="1">
      <alignment horizontal="center" vertical="center"/>
      <protection locked="0"/>
    </xf>
    <xf numFmtId="4" fontId="148" fillId="0" borderId="0" xfId="0" applyNumberFormat="1" applyFont="1" applyBorder="1" applyAlignment="1">
      <alignment horizontal="center" vertical="center" wrapText="1"/>
    </xf>
    <xf numFmtId="4" fontId="46" fillId="0" borderId="0" xfId="0" applyNumberFormat="1" applyFont="1" applyBorder="1" applyAlignment="1">
      <alignment horizontal="center" vertical="center" wrapText="1"/>
    </xf>
    <xf numFmtId="3" fontId="46" fillId="0" borderId="0" xfId="0" applyNumberFormat="1" applyFont="1" applyBorder="1" applyAlignment="1">
      <alignment horizontal="center" vertical="center"/>
    </xf>
    <xf numFmtId="10" fontId="46" fillId="0" borderId="0" xfId="0" applyNumberFormat="1" applyFont="1" applyBorder="1" applyAlignment="1">
      <alignment vertical="center" wrapText="1"/>
    </xf>
    <xf numFmtId="0" fontId="101" fillId="0" borderId="0" xfId="0" applyFont="1"/>
    <xf numFmtId="0" fontId="47" fillId="39" borderId="57" xfId="0" applyFont="1" applyFill="1" applyBorder="1" applyAlignment="1">
      <alignment horizontal="center" vertical="center" wrapText="1"/>
    </xf>
    <xf numFmtId="0" fontId="47" fillId="39" borderId="155" xfId="0" applyFont="1" applyFill="1" applyBorder="1" applyAlignment="1">
      <alignment horizontal="center" vertical="center" wrapText="1"/>
    </xf>
    <xf numFmtId="9" fontId="141" fillId="39" borderId="154" xfId="0" applyNumberFormat="1" applyFont="1" applyFill="1" applyBorder="1" applyAlignment="1">
      <alignment horizontal="center" vertical="center" wrapText="1"/>
    </xf>
    <xf numFmtId="9" fontId="141" fillId="39" borderId="58" xfId="0" applyNumberFormat="1" applyFont="1" applyFill="1" applyBorder="1" applyAlignment="1">
      <alignment horizontal="center" vertical="center" wrapText="1"/>
    </xf>
    <xf numFmtId="0" fontId="156" fillId="0" borderId="0" xfId="0" applyFont="1" applyAlignment="1">
      <alignment vertical="center"/>
    </xf>
    <xf numFmtId="0" fontId="47" fillId="0" borderId="0" xfId="0" applyFont="1" applyBorder="1" applyAlignment="1">
      <alignment horizontal="center" vertical="center" wrapText="1"/>
    </xf>
    <xf numFmtId="0" fontId="47" fillId="0" borderId="0" xfId="0" applyFont="1" applyBorder="1" applyAlignment="1">
      <alignment horizontal="left" vertical="center" wrapText="1"/>
    </xf>
    <xf numFmtId="0" fontId="47" fillId="0" borderId="0" xfId="0" applyFont="1" applyBorder="1" applyAlignment="1">
      <alignment vertical="center" wrapText="1"/>
    </xf>
    <xf numFmtId="0" fontId="148" fillId="0" borderId="0" xfId="0" applyFont="1" applyAlignment="1">
      <alignment vertical="center"/>
    </xf>
    <xf numFmtId="0" fontId="62" fillId="0" borderId="0" xfId="0" applyFont="1" applyBorder="1" applyAlignment="1">
      <alignment vertical="center"/>
    </xf>
    <xf numFmtId="0" fontId="144" fillId="0" borderId="0" xfId="0" applyFont="1"/>
    <xf numFmtId="0" fontId="158" fillId="0" borderId="0" xfId="0" applyFont="1" applyAlignment="1">
      <alignment vertical="center"/>
    </xf>
    <xf numFmtId="0" fontId="145" fillId="0" borderId="0" xfId="0" applyFont="1" applyAlignment="1">
      <alignment horizontal="center" vertical="center"/>
    </xf>
    <xf numFmtId="0" fontId="145" fillId="0" borderId="0" xfId="0" applyFont="1" applyBorder="1" applyAlignment="1">
      <alignment horizontal="center" vertical="center"/>
    </xf>
    <xf numFmtId="0" fontId="46" fillId="0" borderId="0" xfId="0" applyFont="1" applyBorder="1" applyAlignment="1">
      <alignment horizontal="left" vertical="center"/>
    </xf>
    <xf numFmtId="0" fontId="47" fillId="0" borderId="0" xfId="0" applyFont="1" applyBorder="1" applyAlignment="1">
      <alignment horizontal="center" vertical="center"/>
    </xf>
    <xf numFmtId="4" fontId="46" fillId="0" borderId="0" xfId="0" applyNumberFormat="1" applyFont="1" applyBorder="1" applyAlignment="1">
      <alignment horizontal="center" vertical="center"/>
    </xf>
    <xf numFmtId="0" fontId="46" fillId="0" borderId="0" xfId="0" applyFont="1" applyBorder="1" applyAlignment="1">
      <alignment horizontal="center" vertical="center" wrapText="1"/>
    </xf>
    <xf numFmtId="3" fontId="46" fillId="0" borderId="0" xfId="0" applyNumberFormat="1" applyFont="1" applyBorder="1" applyAlignment="1">
      <alignment vertical="center" wrapText="1"/>
    </xf>
    <xf numFmtId="3" fontId="47" fillId="0" borderId="0" xfId="0" applyNumberFormat="1" applyFont="1" applyBorder="1" applyAlignment="1">
      <alignment horizontal="center" vertical="center" wrapText="1"/>
    </xf>
    <xf numFmtId="4" fontId="169" fillId="0" borderId="0" xfId="0" applyNumberFormat="1" applyFont="1" applyBorder="1" applyAlignment="1">
      <alignment horizontal="center" vertical="center" wrapText="1"/>
    </xf>
    <xf numFmtId="4" fontId="47" fillId="0" borderId="0" xfId="0" applyNumberFormat="1" applyFont="1" applyBorder="1" applyAlignment="1">
      <alignment horizontal="center" vertical="center" wrapText="1"/>
    </xf>
    <xf numFmtId="2" fontId="148" fillId="0" borderId="0" xfId="0" applyNumberFormat="1" applyFont="1" applyBorder="1" applyAlignment="1">
      <alignment vertical="center" wrapText="1"/>
    </xf>
    <xf numFmtId="2" fontId="46" fillId="0" borderId="0" xfId="0" applyNumberFormat="1" applyFont="1" applyBorder="1" applyAlignment="1">
      <alignment vertical="center" wrapText="1"/>
    </xf>
    <xf numFmtId="0" fontId="136" fillId="0" borderId="0" xfId="0" applyFont="1" applyBorder="1" applyAlignment="1">
      <alignment vertical="center" wrapText="1"/>
    </xf>
    <xf numFmtId="0" fontId="148" fillId="0" borderId="0" xfId="0" applyFont="1" applyBorder="1"/>
    <xf numFmtId="3" fontId="136" fillId="0" borderId="0" xfId="0" applyNumberFormat="1" applyFont="1" applyAlignment="1">
      <alignment vertical="center" wrapText="1"/>
    </xf>
    <xf numFmtId="0" fontId="119" fillId="39" borderId="100" xfId="2" applyFont="1" applyFill="1" applyBorder="1" applyAlignment="1">
      <alignment horizontal="center" vertical="center" wrapText="1"/>
    </xf>
    <xf numFmtId="0" fontId="119" fillId="39" borderId="109" xfId="2" applyFont="1" applyFill="1" applyBorder="1" applyAlignment="1">
      <alignment horizontal="center" vertical="center" wrapText="1"/>
    </xf>
    <xf numFmtId="0" fontId="119" fillId="39" borderId="99" xfId="2" applyFont="1" applyFill="1" applyBorder="1" applyAlignment="1">
      <alignment horizontal="center" vertical="center" wrapText="1"/>
    </xf>
    <xf numFmtId="0" fontId="177" fillId="0" borderId="0" xfId="0" applyFont="1" applyAlignment="1">
      <alignment horizontal="left" vertical="center"/>
    </xf>
    <xf numFmtId="0" fontId="177" fillId="0" borderId="0" xfId="0" applyFont="1" applyAlignment="1">
      <alignment vertical="center"/>
    </xf>
    <xf numFmtId="0" fontId="178" fillId="3" borderId="0" xfId="2" applyFont="1" applyFill="1" applyAlignment="1">
      <alignment vertical="center" wrapText="1"/>
    </xf>
    <xf numFmtId="0" fontId="162" fillId="3" borderId="0" xfId="2" applyFont="1" applyFill="1" applyAlignment="1">
      <alignment vertical="center" wrapText="1"/>
    </xf>
    <xf numFmtId="0" fontId="161" fillId="0" borderId="0" xfId="0" applyFont="1" applyAlignment="1">
      <alignment vertical="center" wrapText="1"/>
    </xf>
    <xf numFmtId="0" fontId="135" fillId="0" borderId="54" xfId="2" applyFont="1" applyBorder="1" applyAlignment="1">
      <alignment vertical="center" wrapText="1"/>
    </xf>
    <xf numFmtId="0" fontId="159" fillId="0" borderId="0" xfId="2" applyFont="1" applyAlignment="1">
      <alignment vertical="center" wrapText="1"/>
    </xf>
    <xf numFmtId="0" fontId="162" fillId="0" borderId="0" xfId="0" applyFont="1" applyBorder="1" applyAlignment="1">
      <alignment vertical="center" wrapText="1"/>
    </xf>
    <xf numFmtId="3" fontId="130" fillId="0" borderId="0" xfId="2" applyNumberFormat="1" applyFont="1" applyAlignment="1">
      <alignment horizontal="center" vertical="center" wrapText="1"/>
    </xf>
    <xf numFmtId="4" fontId="130" fillId="0" borderId="0" xfId="2" applyNumberFormat="1" applyFont="1" applyAlignment="1">
      <alignment horizontal="center" vertical="center" wrapText="1"/>
    </xf>
    <xf numFmtId="0" fontId="143" fillId="0" borderId="0" xfId="2" applyFont="1"/>
    <xf numFmtId="0" fontId="144" fillId="0" borderId="0" xfId="2" applyFont="1"/>
    <xf numFmtId="0" fontId="162" fillId="2" borderId="0" xfId="5" applyFont="1" applyFill="1" applyAlignment="1">
      <alignment vertical="center"/>
    </xf>
    <xf numFmtId="0" fontId="175" fillId="3" borderId="0" xfId="2" applyFont="1" applyFill="1" applyAlignment="1">
      <alignment horizontal="left" vertical="center"/>
    </xf>
    <xf numFmtId="0" fontId="158" fillId="0" borderId="64" xfId="2" applyFont="1" applyBorder="1" applyAlignment="1">
      <alignment horizontal="center" vertical="center" wrapText="1"/>
    </xf>
    <xf numFmtId="0" fontId="158" fillId="3" borderId="0" xfId="2" applyFont="1" applyFill="1" applyAlignment="1">
      <alignment vertical="center" wrapText="1"/>
    </xf>
    <xf numFmtId="2" fontId="62" fillId="3" borderId="0" xfId="2" applyNumberFormat="1" applyFont="1" applyFill="1" applyAlignment="1">
      <alignment vertical="center" wrapText="1"/>
    </xf>
    <xf numFmtId="0" fontId="146" fillId="0" borderId="53" xfId="2" applyFont="1" applyBorder="1" applyAlignment="1">
      <alignment horizontal="left" vertical="center" wrapText="1"/>
    </xf>
    <xf numFmtId="3" fontId="175" fillId="0" borderId="0" xfId="2" applyNumberFormat="1" applyFont="1" applyAlignment="1">
      <alignment vertical="center" wrapText="1"/>
    </xf>
    <xf numFmtId="3" fontId="135" fillId="0" borderId="55" xfId="0" applyNumberFormat="1" applyFont="1" applyBorder="1" applyAlignment="1" applyProtection="1">
      <alignment horizontal="center" vertical="center"/>
      <protection locked="0"/>
    </xf>
    <xf numFmtId="3" fontId="135" fillId="0" borderId="55" xfId="2" applyNumberFormat="1" applyFont="1" applyBorder="1" applyAlignment="1" applyProtection="1">
      <alignment horizontal="center" vertical="center"/>
      <protection locked="0"/>
    </xf>
    <xf numFmtId="4" fontId="147" fillId="0" borderId="56" xfId="2" applyNumberFormat="1" applyFont="1" applyBorder="1" applyAlignment="1">
      <alignment horizontal="center" vertical="center"/>
    </xf>
    <xf numFmtId="3" fontId="135" fillId="0" borderId="55" xfId="2" applyNumberFormat="1" applyFont="1" applyBorder="1" applyAlignment="1">
      <alignment horizontal="center" vertical="center" wrapText="1"/>
    </xf>
    <xf numFmtId="4" fontId="147" fillId="0" borderId="64" xfId="2" applyNumberFormat="1" applyFont="1" applyBorder="1" applyAlignment="1">
      <alignment horizontal="center" vertical="center" wrapText="1"/>
    </xf>
    <xf numFmtId="4" fontId="46" fillId="0" borderId="0" xfId="2" applyNumberFormat="1" applyFont="1" applyAlignment="1">
      <alignment horizontal="center" vertical="center"/>
    </xf>
    <xf numFmtId="0" fontId="146" fillId="0" borderId="63" xfId="2" applyFont="1" applyBorder="1" applyAlignment="1">
      <alignment horizontal="left" vertical="center" wrapText="1"/>
    </xf>
    <xf numFmtId="3" fontId="135" fillId="0" borderId="59" xfId="0" applyNumberFormat="1" applyFont="1" applyBorder="1" applyAlignment="1" applyProtection="1">
      <alignment horizontal="center" vertical="center"/>
      <protection locked="0"/>
    </xf>
    <xf numFmtId="3" fontId="135" fillId="0" borderId="59" xfId="2" applyNumberFormat="1" applyFont="1" applyBorder="1" applyAlignment="1" applyProtection="1">
      <alignment horizontal="center" vertical="center"/>
      <protection locked="0"/>
    </xf>
    <xf numFmtId="4" fontId="147" fillId="0" borderId="60" xfId="2" applyNumberFormat="1" applyFont="1" applyBorder="1" applyAlignment="1">
      <alignment horizontal="center" vertical="center"/>
    </xf>
    <xf numFmtId="3" fontId="135" fillId="0" borderId="59" xfId="2" applyNumberFormat="1" applyFont="1" applyBorder="1" applyAlignment="1">
      <alignment horizontal="center" vertical="center" wrapText="1"/>
    </xf>
    <xf numFmtId="3" fontId="135" fillId="0" borderId="59" xfId="0" applyNumberFormat="1" applyFont="1" applyBorder="1" applyAlignment="1" applyProtection="1">
      <alignment horizontal="center" vertical="center" wrapText="1"/>
      <protection locked="0"/>
    </xf>
    <xf numFmtId="3" fontId="135" fillId="0" borderId="59" xfId="2" applyNumberFormat="1" applyFont="1" applyBorder="1" applyAlignment="1" applyProtection="1">
      <alignment horizontal="center" vertical="center" wrapText="1"/>
      <protection locked="0"/>
    </xf>
    <xf numFmtId="4" fontId="46" fillId="0" borderId="0" xfId="2" applyNumberFormat="1" applyFont="1" applyAlignment="1">
      <alignment horizontal="center" vertical="center" wrapText="1"/>
    </xf>
    <xf numFmtId="0" fontId="87" fillId="0" borderId="63" xfId="2" applyFont="1" applyBorder="1" applyAlignment="1">
      <alignment horizontal="left" vertical="center" wrapText="1"/>
    </xf>
    <xf numFmtId="3" fontId="62" fillId="0" borderId="59" xfId="2" applyNumberFormat="1" applyFont="1" applyBorder="1" applyAlignment="1" applyProtection="1">
      <alignment horizontal="center" vertical="center"/>
      <protection locked="0"/>
    </xf>
    <xf numFmtId="4" fontId="153" fillId="0" borderId="60" xfId="2" applyNumberFormat="1" applyFont="1" applyBorder="1" applyAlignment="1">
      <alignment horizontal="center" vertical="center"/>
    </xf>
    <xf numFmtId="3" fontId="62" fillId="0" borderId="59" xfId="2" applyNumberFormat="1" applyFont="1" applyBorder="1" applyAlignment="1">
      <alignment horizontal="center" vertical="center" wrapText="1"/>
    </xf>
    <xf numFmtId="4" fontId="147" fillId="0" borderId="60" xfId="2" applyNumberFormat="1" applyFont="1" applyBorder="1" applyAlignment="1">
      <alignment horizontal="center" vertical="center" wrapText="1"/>
    </xf>
    <xf numFmtId="0" fontId="135" fillId="0" borderId="57" xfId="2" applyFont="1" applyBorder="1" applyAlignment="1">
      <alignment vertical="center" wrapText="1"/>
    </xf>
    <xf numFmtId="0" fontId="147" fillId="0" borderId="58" xfId="2" applyFont="1" applyBorder="1" applyAlignment="1">
      <alignment vertical="center" wrapText="1"/>
    </xf>
    <xf numFmtId="0" fontId="135" fillId="0" borderId="65" xfId="2" applyFont="1" applyBorder="1" applyAlignment="1">
      <alignment vertical="center" wrapText="1"/>
    </xf>
    <xf numFmtId="2" fontId="144" fillId="0" borderId="0" xfId="2" applyNumberFormat="1" applyFont="1" applyAlignment="1">
      <alignment horizontal="left" vertical="center" wrapText="1"/>
    </xf>
    <xf numFmtId="2" fontId="179" fillId="0" borderId="0" xfId="2" applyNumberFormat="1" applyFont="1" applyAlignment="1">
      <alignment horizontal="left" vertical="center" wrapText="1"/>
    </xf>
    <xf numFmtId="0" fontId="180" fillId="0" borderId="0" xfId="2" applyFont="1" applyAlignment="1">
      <alignment vertical="center" wrapText="1"/>
    </xf>
    <xf numFmtId="0" fontId="46" fillId="3" borderId="0" xfId="2" applyFont="1" applyFill="1" applyAlignment="1">
      <alignment vertical="center" wrapText="1"/>
    </xf>
    <xf numFmtId="0" fontId="130" fillId="0" borderId="0" xfId="2" applyFont="1" applyAlignment="1">
      <alignment horizontal="left" vertical="center" wrapText="1"/>
    </xf>
    <xf numFmtId="0" fontId="175" fillId="0" borderId="0" xfId="2" applyFont="1" applyAlignment="1">
      <alignment vertical="center" wrapText="1"/>
    </xf>
    <xf numFmtId="49" fontId="162" fillId="0" borderId="0" xfId="2" applyNumberFormat="1" applyFont="1" applyAlignment="1">
      <alignment vertical="center" wrapText="1"/>
    </xf>
    <xf numFmtId="165" fontId="62" fillId="0" borderId="0" xfId="1" applyNumberFormat="1" applyFont="1" applyBorder="1" applyAlignment="1">
      <alignment horizontal="center" vertical="center"/>
    </xf>
    <xf numFmtId="165" fontId="62" fillId="0" borderId="0" xfId="1" applyNumberFormat="1" applyFont="1" applyBorder="1" applyAlignment="1">
      <alignment horizontal="center" vertical="center" wrapText="1"/>
    </xf>
    <xf numFmtId="0" fontId="47" fillId="39" borderId="57" xfId="2" applyFont="1" applyFill="1" applyBorder="1" applyAlignment="1">
      <alignment horizontal="center" vertical="center" wrapText="1"/>
    </xf>
    <xf numFmtId="0" fontId="47" fillId="39" borderId="71" xfId="2" applyFont="1" applyFill="1" applyBorder="1" applyAlignment="1">
      <alignment horizontal="center" vertical="center" wrapText="1"/>
    </xf>
    <xf numFmtId="0" fontId="119" fillId="39" borderId="154" xfId="2" applyFont="1" applyFill="1" applyBorder="1" applyAlignment="1">
      <alignment horizontal="center" vertical="center" wrapText="1"/>
    </xf>
    <xf numFmtId="0" fontId="119" fillId="39" borderId="71" xfId="2" applyFont="1" applyFill="1" applyBorder="1" applyAlignment="1">
      <alignment horizontal="center" vertical="center" wrapText="1"/>
    </xf>
    <xf numFmtId="3" fontId="145" fillId="0" borderId="0" xfId="0" applyNumberFormat="1" applyFont="1" applyAlignment="1">
      <alignment horizontal="left" vertical="center"/>
    </xf>
    <xf numFmtId="10" fontId="135" fillId="0" borderId="53" xfId="7" applyNumberFormat="1" applyFont="1" applyBorder="1" applyAlignment="1">
      <alignment vertical="center" wrapText="1"/>
    </xf>
    <xf numFmtId="3" fontId="135" fillId="0" borderId="64" xfId="7" applyNumberFormat="1" applyFont="1" applyBorder="1" applyAlignment="1" applyProtection="1">
      <alignment horizontal="center" vertical="center"/>
      <protection locked="0"/>
    </xf>
    <xf numFmtId="4" fontId="147" fillId="0" borderId="56" xfId="7" applyNumberFormat="1" applyFont="1" applyBorder="1" applyAlignment="1">
      <alignment horizontal="center" vertical="center"/>
    </xf>
    <xf numFmtId="3" fontId="135" fillId="0" borderId="55" xfId="7" applyNumberFormat="1" applyFont="1" applyBorder="1" applyAlignment="1" applyProtection="1">
      <alignment horizontal="center" vertical="center"/>
      <protection locked="0"/>
    </xf>
    <xf numFmtId="9" fontId="135" fillId="0" borderId="0" xfId="8" applyFont="1" applyAlignment="1">
      <alignment vertical="center" wrapText="1"/>
    </xf>
    <xf numFmtId="10" fontId="135" fillId="0" borderId="63" xfId="7" applyNumberFormat="1" applyFont="1" applyBorder="1" applyAlignment="1">
      <alignment vertical="center" wrapText="1"/>
    </xf>
    <xf numFmtId="3" fontId="135" fillId="0" borderId="0" xfId="7" applyNumberFormat="1" applyFont="1" applyBorder="1" applyAlignment="1" applyProtection="1">
      <alignment horizontal="center" vertical="center"/>
      <protection locked="0"/>
    </xf>
    <xf numFmtId="4" fontId="147" fillId="0" borderId="60" xfId="7" applyNumberFormat="1" applyFont="1" applyBorder="1" applyAlignment="1">
      <alignment horizontal="center" vertical="center"/>
    </xf>
    <xf numFmtId="3" fontId="135" fillId="0" borderId="59" xfId="7" applyNumberFormat="1" applyFont="1" applyBorder="1" applyAlignment="1" applyProtection="1">
      <alignment horizontal="center" vertical="center"/>
      <protection locked="0"/>
    </xf>
    <xf numFmtId="10" fontId="135" fillId="0" borderId="54" xfId="7" applyNumberFormat="1" applyFont="1" applyBorder="1" applyAlignment="1">
      <alignment vertical="center" wrapText="1"/>
    </xf>
    <xf numFmtId="3" fontId="135" fillId="0" borderId="65" xfId="7" applyNumberFormat="1" applyFont="1" applyBorder="1" applyAlignment="1" applyProtection="1">
      <alignment horizontal="center" vertical="center"/>
      <protection locked="0"/>
    </xf>
    <xf numFmtId="4" fontId="147" fillId="0" borderId="58" xfId="7" applyNumberFormat="1" applyFont="1" applyBorder="1" applyAlignment="1">
      <alignment horizontal="center" vertical="center"/>
    </xf>
    <xf numFmtId="3" fontId="135" fillId="0" borderId="57" xfId="7" applyNumberFormat="1" applyFont="1" applyBorder="1" applyAlignment="1" applyProtection="1">
      <alignment horizontal="center" vertical="center"/>
      <protection locked="0"/>
    </xf>
    <xf numFmtId="10" fontId="146" fillId="0" borderId="4" xfId="7" applyNumberFormat="1" applyFont="1" applyBorder="1" applyAlignment="1">
      <alignment vertical="center" wrapText="1"/>
    </xf>
    <xf numFmtId="3" fontId="135" fillId="0" borderId="12" xfId="7" applyNumberFormat="1" applyFont="1" applyBorder="1" applyAlignment="1" applyProtection="1">
      <alignment horizontal="center" vertical="center"/>
      <protection locked="0"/>
    </xf>
    <xf numFmtId="4" fontId="147" fillId="0" borderId="11" xfId="7" applyNumberFormat="1" applyFont="1" applyBorder="1" applyAlignment="1">
      <alignment horizontal="center" vertical="center"/>
    </xf>
    <xf numFmtId="3" fontId="135" fillId="0" borderId="61" xfId="7" applyNumberFormat="1" applyFont="1" applyBorder="1" applyAlignment="1" applyProtection="1">
      <alignment horizontal="center" vertical="center"/>
      <protection locked="0"/>
    </xf>
    <xf numFmtId="4" fontId="147" fillId="0" borderId="62" xfId="7" applyNumberFormat="1" applyFont="1" applyBorder="1" applyAlignment="1">
      <alignment horizontal="center" vertical="center"/>
    </xf>
    <xf numFmtId="3" fontId="146" fillId="0" borderId="61" xfId="7" applyNumberFormat="1" applyFont="1" applyBorder="1" applyAlignment="1" applyProtection="1">
      <alignment horizontal="center" vertical="center"/>
      <protection locked="0"/>
    </xf>
    <xf numFmtId="4" fontId="181" fillId="0" borderId="62" xfId="0" applyNumberFormat="1" applyFont="1" applyBorder="1" applyAlignment="1">
      <alignment horizontal="center" vertical="center"/>
    </xf>
    <xf numFmtId="10" fontId="146" fillId="0" borderId="70" xfId="7" applyNumberFormat="1" applyFont="1" applyBorder="1" applyAlignment="1">
      <alignment vertical="center" wrapText="1"/>
    </xf>
    <xf numFmtId="3" fontId="130" fillId="0" borderId="66" xfId="0" applyNumberFormat="1" applyFont="1" applyBorder="1" applyAlignment="1">
      <alignment horizontal="center" vertical="center" wrapText="1"/>
    </xf>
    <xf numFmtId="4" fontId="173" fillId="0" borderId="66" xfId="0" applyNumberFormat="1" applyFont="1" applyBorder="1" applyAlignment="1">
      <alignment horizontal="center" vertical="center" wrapText="1"/>
    </xf>
    <xf numFmtId="3" fontId="158" fillId="0" borderId="14" xfId="0" applyNumberFormat="1" applyFont="1" applyBorder="1" applyAlignment="1">
      <alignment horizontal="center" vertical="center" wrapText="1"/>
    </xf>
    <xf numFmtId="4" fontId="160" fillId="0" borderId="6" xfId="0" applyNumberFormat="1" applyFont="1" applyBorder="1" applyAlignment="1">
      <alignment horizontal="center" vertical="center" wrapText="1"/>
    </xf>
    <xf numFmtId="0" fontId="47" fillId="39" borderId="163" xfId="0" applyFont="1" applyFill="1" applyBorder="1" applyAlignment="1">
      <alignment horizontal="center" vertical="center" wrapText="1"/>
    </xf>
    <xf numFmtId="0" fontId="47" fillId="39" borderId="154" xfId="0" applyFont="1" applyFill="1" applyBorder="1" applyAlignment="1">
      <alignment horizontal="center" vertical="center" wrapText="1"/>
    </xf>
    <xf numFmtId="0" fontId="62" fillId="0" borderId="0" xfId="0" applyFont="1" applyAlignment="1">
      <alignment vertical="center" wrapText="1"/>
    </xf>
    <xf numFmtId="0" fontId="130" fillId="0" borderId="0" xfId="0" applyFont="1" applyAlignment="1">
      <alignment vertical="center"/>
    </xf>
    <xf numFmtId="0" fontId="145" fillId="0" borderId="0" xfId="0" applyFont="1" applyAlignment="1">
      <alignment vertical="center"/>
    </xf>
    <xf numFmtId="0" fontId="162" fillId="0" borderId="0" xfId="0" applyFont="1" applyAlignment="1">
      <alignment horizontal="center" vertical="center"/>
    </xf>
    <xf numFmtId="0" fontId="162" fillId="0" borderId="0" xfId="0" applyFont="1" applyBorder="1" applyAlignment="1">
      <alignment horizontal="center" vertical="center"/>
    </xf>
    <xf numFmtId="0" fontId="158" fillId="0" borderId="0" xfId="0" applyFont="1" applyBorder="1" applyAlignment="1">
      <alignment horizontal="center" vertical="center"/>
    </xf>
    <xf numFmtId="0" fontId="130" fillId="0" borderId="0" xfId="0" applyFont="1" applyBorder="1" applyAlignment="1">
      <alignment horizontal="center" vertical="center"/>
    </xf>
    <xf numFmtId="0" fontId="145" fillId="0" borderId="72" xfId="0" applyFont="1" applyBorder="1" applyAlignment="1">
      <alignment horizontal="left" vertical="center"/>
    </xf>
    <xf numFmtId="0" fontId="134" fillId="0" borderId="57" xfId="0" applyFont="1" applyBorder="1" applyAlignment="1">
      <alignment horizontal="center" vertical="center" wrapText="1"/>
    </xf>
    <xf numFmtId="0" fontId="134" fillId="0" borderId="58" xfId="0" applyFont="1" applyBorder="1" applyAlignment="1">
      <alignment horizontal="center" vertical="center" wrapText="1"/>
    </xf>
    <xf numFmtId="3" fontId="135" fillId="0" borderId="53" xfId="0" applyNumberFormat="1" applyFont="1" applyBorder="1" applyAlignment="1">
      <alignment horizontal="center" vertical="center" wrapText="1"/>
    </xf>
    <xf numFmtId="3" fontId="135" fillId="0" borderId="64" xfId="0" applyNumberFormat="1" applyFont="1" applyBorder="1" applyAlignment="1">
      <alignment horizontal="center" vertical="center"/>
    </xf>
    <xf numFmtId="4" fontId="135" fillId="0" borderId="53" xfId="0" applyNumberFormat="1" applyFont="1" applyBorder="1" applyAlignment="1">
      <alignment horizontal="center" vertical="center"/>
    </xf>
    <xf numFmtId="3" fontId="135" fillId="0" borderId="63" xfId="0" applyNumberFormat="1" applyFont="1" applyBorder="1" applyAlignment="1">
      <alignment horizontal="center" vertical="center" wrapText="1"/>
    </xf>
    <xf numFmtId="3" fontId="135" fillId="0" borderId="0" xfId="0" applyNumberFormat="1" applyFont="1" applyBorder="1" applyAlignment="1">
      <alignment horizontal="center" vertical="center"/>
    </xf>
    <xf numFmtId="4" fontId="135" fillId="0" borderId="63" xfId="0" applyNumberFormat="1" applyFont="1" applyBorder="1" applyAlignment="1">
      <alignment horizontal="center" vertical="center"/>
    </xf>
    <xf numFmtId="0" fontId="87" fillId="0" borderId="63" xfId="0" applyFont="1" applyBorder="1" applyAlignment="1">
      <alignment horizontal="left" vertical="center" wrapText="1"/>
    </xf>
    <xf numFmtId="3" fontId="62" fillId="0" borderId="63" xfId="0" applyNumberFormat="1" applyFont="1" applyBorder="1" applyAlignment="1">
      <alignment horizontal="center" vertical="center" wrapText="1"/>
    </xf>
    <xf numFmtId="3" fontId="62" fillId="0" borderId="59" xfId="0" applyNumberFormat="1" applyFont="1" applyBorder="1" applyAlignment="1">
      <alignment horizontal="center" vertical="center"/>
    </xf>
    <xf numFmtId="4" fontId="153" fillId="0" borderId="60" xfId="0" applyNumberFormat="1" applyFont="1" applyBorder="1" applyAlignment="1">
      <alignment horizontal="center" vertical="center"/>
    </xf>
    <xf numFmtId="3" fontId="62" fillId="0" borderId="0" xfId="0" applyNumberFormat="1" applyFont="1" applyBorder="1" applyAlignment="1">
      <alignment horizontal="center" vertical="center"/>
    </xf>
    <xf numFmtId="4" fontId="62" fillId="0" borderId="0" xfId="0" applyNumberFormat="1" applyFont="1" applyBorder="1" applyAlignment="1">
      <alignment horizontal="center" vertical="center"/>
    </xf>
    <xf numFmtId="3" fontId="135" fillId="0" borderId="0" xfId="0" applyNumberFormat="1" applyFont="1" applyBorder="1" applyAlignment="1">
      <alignment horizontal="center" vertical="center" wrapText="1"/>
    </xf>
    <xf numFmtId="0" fontId="135" fillId="0" borderId="54" xfId="0" applyFont="1" applyBorder="1" applyAlignment="1">
      <alignment horizontal="center" vertical="center" wrapText="1"/>
    </xf>
    <xf numFmtId="4" fontId="135" fillId="0" borderId="58" xfId="0" applyNumberFormat="1" applyFont="1" applyBorder="1" applyAlignment="1">
      <alignment horizontal="center" vertical="center" wrapText="1"/>
    </xf>
    <xf numFmtId="4" fontId="135" fillId="0" borderId="58" xfId="0" applyNumberFormat="1" applyFont="1" applyBorder="1" applyAlignment="1">
      <alignment horizontal="center" vertical="center"/>
    </xf>
    <xf numFmtId="4" fontId="135" fillId="0" borderId="54" xfId="0" applyNumberFormat="1" applyFont="1" applyBorder="1" applyAlignment="1">
      <alignment horizontal="center" vertical="center" wrapText="1"/>
    </xf>
    <xf numFmtId="3" fontId="133" fillId="0" borderId="0" xfId="0" applyNumberFormat="1" applyFont="1" applyBorder="1" applyAlignment="1">
      <alignment vertical="center" wrapText="1"/>
    </xf>
    <xf numFmtId="3" fontId="134" fillId="0" borderId="0" xfId="0" applyNumberFormat="1" applyFont="1" applyBorder="1" applyAlignment="1">
      <alignment horizontal="center" vertical="center" wrapText="1"/>
    </xf>
    <xf numFmtId="4" fontId="130" fillId="0" borderId="0" xfId="0" applyNumberFormat="1" applyFont="1" applyBorder="1" applyAlignment="1">
      <alignment horizontal="center" vertical="center" wrapText="1"/>
    </xf>
    <xf numFmtId="2" fontId="148" fillId="0" borderId="0" xfId="0" applyNumberFormat="1" applyFont="1" applyAlignment="1">
      <alignment vertical="center" wrapText="1"/>
    </xf>
    <xf numFmtId="2" fontId="46" fillId="0" borderId="0" xfId="0" applyNumberFormat="1" applyFont="1" applyAlignment="1">
      <alignment vertical="center" wrapText="1"/>
    </xf>
    <xf numFmtId="0" fontId="46" fillId="0" borderId="0" xfId="0" applyFont="1" applyAlignment="1">
      <alignment vertical="center" wrapText="1"/>
    </xf>
    <xf numFmtId="3" fontId="46" fillId="0" borderId="0" xfId="0" applyNumberFormat="1" applyFont="1" applyAlignment="1">
      <alignment vertical="center" wrapText="1"/>
    </xf>
    <xf numFmtId="0" fontId="47" fillId="39" borderId="58" xfId="0" applyFont="1" applyFill="1" applyBorder="1" applyAlignment="1">
      <alignment horizontal="center" vertical="center" wrapText="1"/>
    </xf>
    <xf numFmtId="0" fontId="141" fillId="39" borderId="53" xfId="0" applyFont="1" applyFill="1" applyBorder="1" applyAlignment="1">
      <alignment horizontal="center" vertical="center" wrapText="1"/>
    </xf>
    <xf numFmtId="0" fontId="47" fillId="39" borderId="71" xfId="0" applyFont="1" applyFill="1" applyBorder="1" applyAlignment="1">
      <alignment horizontal="center" vertical="center" wrapText="1"/>
    </xf>
    <xf numFmtId="0" fontId="47" fillId="39" borderId="156" xfId="0" applyFont="1" applyFill="1" applyBorder="1" applyAlignment="1">
      <alignment horizontal="center" vertical="center" wrapText="1"/>
    </xf>
    <xf numFmtId="0" fontId="47" fillId="39" borderId="77" xfId="0" applyFont="1" applyFill="1" applyBorder="1" applyAlignment="1">
      <alignment horizontal="center" vertical="center" wrapText="1"/>
    </xf>
    <xf numFmtId="0" fontId="119" fillId="39" borderId="137" xfId="0" applyFont="1" applyFill="1" applyBorder="1" applyAlignment="1">
      <alignment horizontal="center" vertical="center" wrapText="1"/>
    </xf>
    <xf numFmtId="0" fontId="47" fillId="39" borderId="166" xfId="0" applyFont="1" applyFill="1" applyBorder="1" applyAlignment="1">
      <alignment horizontal="center" vertical="center" wrapText="1"/>
    </xf>
    <xf numFmtId="0" fontId="134" fillId="0" borderId="170" xfId="0" applyFont="1" applyBorder="1" applyAlignment="1">
      <alignment horizontal="center" vertical="center" wrapText="1"/>
    </xf>
    <xf numFmtId="0" fontId="119" fillId="39" borderId="54" xfId="0" applyFont="1" applyFill="1" applyBorder="1" applyAlignment="1">
      <alignment horizontal="center" vertical="center" wrapText="1"/>
    </xf>
    <xf numFmtId="0" fontId="119" fillId="39" borderId="71" xfId="0" applyFont="1" applyFill="1" applyBorder="1" applyAlignment="1">
      <alignment horizontal="center" vertical="center" wrapText="1"/>
    </xf>
    <xf numFmtId="0" fontId="119" fillId="39" borderId="163" xfId="0" applyFont="1" applyFill="1" applyBorder="1" applyAlignment="1">
      <alignment horizontal="center" vertical="center" wrapText="1"/>
    </xf>
    <xf numFmtId="0" fontId="119" fillId="39" borderId="166" xfId="0" applyFont="1" applyFill="1" applyBorder="1" applyAlignment="1">
      <alignment horizontal="center" vertical="center" wrapText="1"/>
    </xf>
    <xf numFmtId="0" fontId="119" fillId="39" borderId="65" xfId="0" applyFont="1" applyFill="1" applyBorder="1" applyAlignment="1">
      <alignment horizontal="center" vertical="center" wrapText="1"/>
    </xf>
    <xf numFmtId="0" fontId="119" fillId="39" borderId="170" xfId="0" applyFont="1" applyFill="1" applyBorder="1" applyAlignment="1">
      <alignment horizontal="center" vertical="center" wrapText="1"/>
    </xf>
    <xf numFmtId="0" fontId="119" fillId="39" borderId="154" xfId="0" applyFont="1" applyFill="1" applyBorder="1" applyAlignment="1">
      <alignment horizontal="center" vertical="center" wrapText="1"/>
    </xf>
    <xf numFmtId="0" fontId="159" fillId="0" borderId="0" xfId="0" applyFont="1" applyBorder="1" applyAlignment="1">
      <alignment horizontal="center" vertical="center" wrapText="1"/>
    </xf>
    <xf numFmtId="0" fontId="119" fillId="39" borderId="74" xfId="0" applyFont="1" applyFill="1" applyBorder="1" applyAlignment="1">
      <alignment horizontal="center" vertical="center" wrapText="1"/>
    </xf>
    <xf numFmtId="0" fontId="176" fillId="39" borderId="73" xfId="0" applyFont="1" applyFill="1" applyBorder="1" applyAlignment="1">
      <alignment horizontal="center" vertical="center" wrapText="1"/>
    </xf>
    <xf numFmtId="0" fontId="175" fillId="3" borderId="0" xfId="2" applyFont="1" applyFill="1" applyAlignment="1">
      <alignment vertical="center" wrapText="1"/>
    </xf>
    <xf numFmtId="0" fontId="3" fillId="0" borderId="0" xfId="2" applyFont="1" applyAlignment="1">
      <alignment vertical="center" wrapText="1"/>
    </xf>
    <xf numFmtId="0" fontId="103" fillId="0" borderId="0" xfId="2" applyFont="1" applyAlignment="1">
      <alignment horizontal="center" vertical="center" wrapText="1"/>
    </xf>
    <xf numFmtId="0" fontId="145" fillId="2" borderId="0" xfId="5" applyFont="1" applyFill="1" applyAlignment="1">
      <alignment vertical="center"/>
    </xf>
    <xf numFmtId="0" fontId="119" fillId="39" borderId="58" xfId="2" applyFont="1" applyFill="1" applyBorder="1" applyAlignment="1">
      <alignment horizontal="center" vertical="center" wrapText="1"/>
    </xf>
    <xf numFmtId="0" fontId="176" fillId="39" borderId="58" xfId="2" applyFont="1" applyFill="1" applyBorder="1" applyAlignment="1">
      <alignment horizontal="center" vertical="center" wrapText="1"/>
    </xf>
    <xf numFmtId="0" fontId="119" fillId="39" borderId="79" xfId="2" applyFont="1" applyFill="1" applyBorder="1" applyAlignment="1">
      <alignment horizontal="center" vertical="center" wrapText="1"/>
    </xf>
    <xf numFmtId="0" fontId="47" fillId="39" borderId="155" xfId="2" applyFont="1" applyFill="1" applyBorder="1" applyAlignment="1">
      <alignment horizontal="center" vertical="center" wrapText="1"/>
    </xf>
    <xf numFmtId="0" fontId="119" fillId="39" borderId="78" xfId="2" applyFont="1" applyFill="1" applyBorder="1" applyAlignment="1">
      <alignment horizontal="center" vertical="center" wrapText="1"/>
    </xf>
    <xf numFmtId="0" fontId="176" fillId="39" borderId="79" xfId="2" applyFont="1" applyFill="1" applyBorder="1" applyAlignment="1">
      <alignment horizontal="center" vertical="center" wrapText="1"/>
    </xf>
    <xf numFmtId="0" fontId="158" fillId="0" borderId="64" xfId="2" applyFont="1" applyBorder="1" applyAlignment="1">
      <alignment vertical="center" wrapText="1"/>
    </xf>
    <xf numFmtId="0" fontId="158" fillId="0" borderId="65" xfId="2" applyFont="1" applyBorder="1" applyAlignment="1">
      <alignment vertical="center" wrapText="1"/>
    </xf>
    <xf numFmtId="0" fontId="146" fillId="0" borderId="54" xfId="2" applyFont="1" applyBorder="1" applyAlignment="1">
      <alignment horizontal="left" vertical="center" wrapText="1"/>
    </xf>
    <xf numFmtId="3" fontId="135" fillId="0" borderId="57" xfId="2" applyNumberFormat="1" applyFont="1" applyBorder="1" applyAlignment="1" applyProtection="1">
      <alignment horizontal="center" vertical="center" wrapText="1"/>
      <protection locked="0"/>
    </xf>
    <xf numFmtId="0" fontId="119" fillId="39" borderId="125" xfId="2" applyFont="1" applyFill="1" applyBorder="1" applyAlignment="1">
      <alignment horizontal="center" vertical="center" wrapText="1"/>
    </xf>
    <xf numFmtId="0" fontId="132" fillId="0" borderId="0" xfId="2" applyFont="1" applyAlignment="1">
      <alignment horizontal="center" vertical="center" wrapText="1"/>
    </xf>
    <xf numFmtId="10" fontId="140" fillId="0" borderId="0" xfId="2" applyNumberFormat="1" applyFont="1" applyAlignment="1">
      <alignment vertical="center" wrapText="1"/>
    </xf>
    <xf numFmtId="3" fontId="158" fillId="0" borderId="64" xfId="2" applyNumberFormat="1" applyFont="1" applyBorder="1" applyAlignment="1">
      <alignment vertical="center" wrapText="1"/>
    </xf>
    <xf numFmtId="0" fontId="158" fillId="0" borderId="56" xfId="2" applyFont="1" applyBorder="1" applyAlignment="1">
      <alignment vertical="center" wrapText="1"/>
    </xf>
    <xf numFmtId="0" fontId="62" fillId="0" borderId="0" xfId="2" applyFont="1" applyAlignment="1">
      <alignment horizontal="left" vertical="center"/>
    </xf>
    <xf numFmtId="3" fontId="135" fillId="3" borderId="53" xfId="2" applyNumberFormat="1" applyFont="1" applyFill="1" applyBorder="1" applyAlignment="1" applyProtection="1">
      <alignment horizontal="center" vertical="center"/>
      <protection locked="0"/>
    </xf>
    <xf numFmtId="3" fontId="135" fillId="3" borderId="63" xfId="2" applyNumberFormat="1" applyFont="1" applyFill="1" applyBorder="1" applyAlignment="1" applyProtection="1">
      <alignment horizontal="center" vertical="center"/>
      <protection locked="0"/>
    </xf>
    <xf numFmtId="3" fontId="135" fillId="0" borderId="63" xfId="2" applyNumberFormat="1" applyFont="1" applyBorder="1" applyAlignment="1" applyProtection="1">
      <alignment horizontal="center" vertical="center" wrapText="1"/>
      <protection locked="0"/>
    </xf>
    <xf numFmtId="3" fontId="135" fillId="3" borderId="63" xfId="2" applyNumberFormat="1" applyFont="1" applyFill="1" applyBorder="1" applyAlignment="1" applyProtection="1">
      <alignment horizontal="center" vertical="center" wrapText="1"/>
      <protection locked="0"/>
    </xf>
    <xf numFmtId="3" fontId="135" fillId="3" borderId="54" xfId="2" applyNumberFormat="1" applyFont="1" applyFill="1" applyBorder="1" applyAlignment="1" applyProtection="1">
      <alignment horizontal="center" vertical="center" wrapText="1"/>
      <protection locked="0"/>
    </xf>
    <xf numFmtId="4" fontId="147" fillId="0" borderId="58" xfId="2" applyNumberFormat="1" applyFont="1" applyBorder="1" applyAlignment="1">
      <alignment horizontal="center" vertical="center" wrapText="1"/>
    </xf>
    <xf numFmtId="14" fontId="62" fillId="0" borderId="0" xfId="2" applyNumberFormat="1" applyFont="1" applyAlignment="1">
      <alignment horizontal="left" vertical="center" wrapText="1"/>
    </xf>
    <xf numFmtId="0" fontId="159" fillId="0" borderId="65" xfId="2" applyFont="1" applyBorder="1" applyAlignment="1">
      <alignment vertical="center" wrapText="1"/>
    </xf>
    <xf numFmtId="0" fontId="47" fillId="39" borderId="69" xfId="2" applyFont="1" applyFill="1" applyBorder="1" applyAlignment="1">
      <alignment horizontal="center" vertical="center" wrapText="1"/>
    </xf>
    <xf numFmtId="0" fontId="119" fillId="39" borderId="57" xfId="2" applyFont="1" applyFill="1" applyBorder="1" applyAlignment="1">
      <alignment horizontal="center" vertical="center" wrapText="1"/>
    </xf>
    <xf numFmtId="0" fontId="119" fillId="39" borderId="155" xfId="2" applyFont="1" applyFill="1" applyBorder="1" applyAlignment="1">
      <alignment horizontal="center" vertical="center" wrapText="1"/>
    </xf>
    <xf numFmtId="0" fontId="119" fillId="39" borderId="166" xfId="2" applyFont="1" applyFill="1" applyBorder="1" applyAlignment="1">
      <alignment horizontal="center" vertical="center" wrapText="1"/>
    </xf>
    <xf numFmtId="0" fontId="119" fillId="39" borderId="163" xfId="2" applyFont="1" applyFill="1" applyBorder="1" applyAlignment="1">
      <alignment horizontal="center" vertical="center" wrapText="1"/>
    </xf>
    <xf numFmtId="10" fontId="146" fillId="0" borderId="12" xfId="7" applyNumberFormat="1" applyFont="1" applyBorder="1" applyAlignment="1">
      <alignment vertical="center" wrapText="1"/>
    </xf>
    <xf numFmtId="10" fontId="146" fillId="0" borderId="61" xfId="7" applyNumberFormat="1" applyFont="1" applyBorder="1" applyAlignment="1">
      <alignment vertical="center" wrapText="1"/>
    </xf>
    <xf numFmtId="0" fontId="62" fillId="0" borderId="0" xfId="0" applyFont="1" applyBorder="1" applyAlignment="1">
      <alignment horizontal="left" vertical="center"/>
    </xf>
    <xf numFmtId="10" fontId="46" fillId="0" borderId="0" xfId="7" applyNumberFormat="1" applyFont="1" applyBorder="1" applyAlignment="1">
      <alignment vertical="center" wrapText="1"/>
    </xf>
    <xf numFmtId="3" fontId="46" fillId="0" borderId="0" xfId="7" applyNumberFormat="1" applyFont="1" applyBorder="1" applyAlignment="1" applyProtection="1">
      <alignment horizontal="center" vertical="center"/>
      <protection locked="0"/>
    </xf>
    <xf numFmtId="10" fontId="46" fillId="0" borderId="0" xfId="6" applyNumberFormat="1" applyFont="1" applyBorder="1" applyAlignment="1">
      <alignment vertical="center" wrapText="1"/>
    </xf>
    <xf numFmtId="9" fontId="46" fillId="0" borderId="0" xfId="8" applyFont="1" applyBorder="1" applyAlignment="1">
      <alignment vertical="center" wrapText="1"/>
    </xf>
    <xf numFmtId="10" fontId="47" fillId="0" borderId="0" xfId="7" applyNumberFormat="1" applyFont="1" applyBorder="1" applyAlignment="1">
      <alignment vertical="center" wrapText="1"/>
    </xf>
    <xf numFmtId="2" fontId="47" fillId="0" borderId="0" xfId="0" applyNumberFormat="1" applyFont="1" applyBorder="1" applyAlignment="1">
      <alignment vertical="center" wrapText="1"/>
    </xf>
    <xf numFmtId="2" fontId="47" fillId="0" borderId="0" xfId="0" applyNumberFormat="1" applyFont="1" applyBorder="1" applyAlignment="1">
      <alignment horizontal="left" vertical="center" wrapText="1"/>
    </xf>
    <xf numFmtId="2" fontId="47" fillId="0" borderId="0" xfId="0" applyNumberFormat="1" applyFont="1" applyAlignment="1">
      <alignment horizontal="left" vertical="center" wrapText="1"/>
    </xf>
    <xf numFmtId="2" fontId="46" fillId="0" borderId="0" xfId="0" applyNumberFormat="1" applyFont="1" applyAlignment="1">
      <alignment horizontal="left" vertical="center" wrapText="1"/>
    </xf>
    <xf numFmtId="0" fontId="62" fillId="0" borderId="0" xfId="0" applyFont="1" applyAlignment="1">
      <alignment horizontal="left" vertical="center" wrapText="1"/>
    </xf>
    <xf numFmtId="3" fontId="62" fillId="0" borderId="0" xfId="0" applyNumberFormat="1" applyFont="1" applyAlignment="1">
      <alignment horizontal="left" vertical="center" wrapText="1"/>
    </xf>
    <xf numFmtId="0" fontId="62" fillId="0" borderId="0" xfId="0" applyFont="1" applyBorder="1" applyAlignment="1">
      <alignment vertical="center" wrapText="1"/>
    </xf>
    <xf numFmtId="2" fontId="87" fillId="0" borderId="0" xfId="0" applyNumberFormat="1" applyFont="1" applyAlignment="1">
      <alignment horizontal="left" vertical="center" wrapText="1"/>
    </xf>
    <xf numFmtId="3" fontId="158" fillId="4" borderId="0" xfId="3" applyNumberFormat="1" applyFont="1" applyFill="1" applyAlignment="1">
      <alignment horizontal="center" vertical="center" wrapText="1"/>
    </xf>
    <xf numFmtId="0" fontId="158" fillId="4" borderId="0" xfId="2" applyFont="1" applyFill="1" applyAlignment="1">
      <alignment vertical="center" wrapText="1"/>
    </xf>
    <xf numFmtId="0" fontId="158" fillId="4" borderId="0" xfId="2" applyFont="1" applyFill="1" applyAlignment="1">
      <alignment horizontal="center" vertical="center" wrapText="1"/>
    </xf>
    <xf numFmtId="3" fontId="182" fillId="4" borderId="0" xfId="3" applyNumberFormat="1" applyFont="1" applyFill="1" applyAlignment="1">
      <alignment horizontal="center" vertical="center" wrapText="1"/>
    </xf>
    <xf numFmtId="0" fontId="183" fillId="0" borderId="0" xfId="2" applyFont="1" applyAlignment="1">
      <alignment vertical="center"/>
    </xf>
    <xf numFmtId="0" fontId="184" fillId="2" borderId="0" xfId="5" applyFont="1" applyFill="1" applyAlignment="1">
      <alignment vertical="center"/>
    </xf>
    <xf numFmtId="0" fontId="87" fillId="4" borderId="53" xfId="3" applyFont="1" applyFill="1" applyBorder="1" applyAlignment="1">
      <alignment horizontal="left" vertical="center" indent="1"/>
    </xf>
    <xf numFmtId="3" fontId="62" fillId="4" borderId="55" xfId="2" applyNumberFormat="1" applyFont="1" applyFill="1" applyBorder="1" applyAlignment="1" applyProtection="1">
      <alignment horizontal="center" vertical="center"/>
      <protection locked="0"/>
    </xf>
    <xf numFmtId="4" fontId="153" fillId="4" borderId="56" xfId="2" applyNumberFormat="1" applyFont="1" applyFill="1" applyBorder="1" applyAlignment="1">
      <alignment horizontal="center" vertical="center"/>
    </xf>
    <xf numFmtId="3" fontId="62" fillId="4" borderId="53" xfId="2" applyNumberFormat="1" applyFont="1" applyFill="1" applyBorder="1" applyAlignment="1" applyProtection="1">
      <alignment horizontal="center" vertical="center"/>
      <protection locked="0"/>
    </xf>
    <xf numFmtId="3" fontId="62" fillId="4" borderId="0" xfId="2" applyNumberFormat="1" applyFont="1" applyFill="1" applyAlignment="1" applyProtection="1">
      <alignment horizontal="center" vertical="center"/>
      <protection locked="0"/>
    </xf>
    <xf numFmtId="0" fontId="87" fillId="4" borderId="63" xfId="3" applyFont="1" applyFill="1" applyBorder="1" applyAlignment="1">
      <alignment horizontal="left" vertical="center" indent="1"/>
    </xf>
    <xf numFmtId="3" fontId="62" fillId="4" borderId="59" xfId="2" applyNumberFormat="1" applyFont="1" applyFill="1" applyBorder="1" applyAlignment="1" applyProtection="1">
      <alignment horizontal="center" vertical="center"/>
      <protection locked="0"/>
    </xf>
    <xf numFmtId="4" fontId="153" fillId="4" borderId="60" xfId="2" applyNumberFormat="1" applyFont="1" applyFill="1" applyBorder="1" applyAlignment="1">
      <alignment horizontal="center" vertical="center"/>
    </xf>
    <xf numFmtId="3" fontId="62" fillId="4" borderId="63" xfId="2" applyNumberFormat="1" applyFont="1" applyFill="1" applyBorder="1" applyAlignment="1" applyProtection="1">
      <alignment horizontal="center" vertical="center"/>
      <protection locked="0"/>
    </xf>
    <xf numFmtId="3" fontId="143" fillId="0" borderId="0" xfId="2" applyNumberFormat="1" applyFont="1"/>
    <xf numFmtId="3" fontId="119" fillId="39" borderId="79" xfId="3" applyNumberFormat="1" applyFont="1" applyFill="1" applyBorder="1" applyAlignment="1">
      <alignment horizontal="center" vertical="center" wrapText="1"/>
    </xf>
    <xf numFmtId="3" fontId="119" fillId="39" borderId="77" xfId="3" applyNumberFormat="1" applyFont="1" applyFill="1" applyBorder="1" applyAlignment="1">
      <alignment horizontal="center" vertical="center" wrapText="1"/>
    </xf>
    <xf numFmtId="3" fontId="119" fillId="39" borderId="78" xfId="3" applyNumberFormat="1" applyFont="1" applyFill="1" applyBorder="1" applyAlignment="1">
      <alignment horizontal="center" vertical="center" wrapText="1"/>
    </xf>
    <xf numFmtId="3" fontId="159" fillId="4" borderId="0" xfId="3" applyNumberFormat="1" applyFont="1" applyFill="1" applyAlignment="1">
      <alignment horizontal="center" vertical="center" wrapText="1"/>
    </xf>
    <xf numFmtId="3" fontId="119" fillId="39" borderId="58" xfId="3" applyNumberFormat="1" applyFont="1" applyFill="1" applyBorder="1" applyAlignment="1">
      <alignment horizontal="center" vertical="center" wrapText="1"/>
    </xf>
    <xf numFmtId="3" fontId="119" fillId="39" borderId="167" xfId="3" applyNumberFormat="1" applyFont="1" applyFill="1" applyBorder="1" applyAlignment="1">
      <alignment horizontal="center" vertical="center" wrapText="1"/>
    </xf>
    <xf numFmtId="3" fontId="119" fillId="39" borderId="179" xfId="3" applyNumberFormat="1" applyFont="1" applyFill="1" applyBorder="1" applyAlignment="1">
      <alignment horizontal="center" vertical="center" wrapText="1"/>
    </xf>
    <xf numFmtId="3" fontId="119" fillId="39" borderId="154" xfId="3" applyNumberFormat="1" applyFont="1" applyFill="1" applyBorder="1" applyAlignment="1">
      <alignment horizontal="center" vertical="center" wrapText="1"/>
    </xf>
    <xf numFmtId="3" fontId="119" fillId="39" borderId="155" xfId="3" applyNumberFormat="1" applyFont="1" applyFill="1" applyBorder="1" applyAlignment="1">
      <alignment horizontal="center" vertical="center" wrapText="1"/>
    </xf>
    <xf numFmtId="3" fontId="119" fillId="39" borderId="163" xfId="3" applyNumberFormat="1" applyFont="1" applyFill="1" applyBorder="1" applyAlignment="1">
      <alignment horizontal="center" vertical="center" wrapText="1"/>
    </xf>
    <xf numFmtId="3" fontId="62" fillId="4" borderId="181" xfId="2" applyNumberFormat="1" applyFont="1" applyFill="1" applyBorder="1" applyAlignment="1" applyProtection="1">
      <alignment horizontal="center" vertical="center"/>
      <protection locked="0"/>
    </xf>
    <xf numFmtId="2" fontId="144" fillId="0" borderId="117" xfId="2" applyNumberFormat="1" applyFont="1" applyBorder="1" applyAlignment="1">
      <alignment horizontal="left" vertical="center" wrapText="1"/>
    </xf>
    <xf numFmtId="3" fontId="62" fillId="4" borderId="183" xfId="2" applyNumberFormat="1" applyFont="1" applyFill="1" applyBorder="1" applyAlignment="1" applyProtection="1">
      <alignment horizontal="center" vertical="center"/>
      <protection locked="0"/>
    </xf>
    <xf numFmtId="4" fontId="153" fillId="4" borderId="184" xfId="2" applyNumberFormat="1" applyFont="1" applyFill="1" applyBorder="1" applyAlignment="1">
      <alignment horizontal="center" vertical="center"/>
    </xf>
    <xf numFmtId="0" fontId="133" fillId="0" borderId="117" xfId="2" applyFont="1" applyBorder="1" applyAlignment="1">
      <alignment vertical="center" wrapText="1"/>
    </xf>
    <xf numFmtId="0" fontId="133" fillId="0" borderId="86" xfId="2" applyFont="1" applyBorder="1" applyAlignment="1">
      <alignment vertical="center" wrapText="1"/>
    </xf>
    <xf numFmtId="0" fontId="87" fillId="4" borderId="183" xfId="3" applyFont="1" applyFill="1" applyBorder="1" applyAlignment="1">
      <alignment horizontal="left" vertical="center" indent="1"/>
    </xf>
    <xf numFmtId="0" fontId="87" fillId="4" borderId="54" xfId="3" applyFont="1" applyFill="1" applyBorder="1" applyAlignment="1">
      <alignment horizontal="left" vertical="center" indent="1"/>
    </xf>
    <xf numFmtId="3" fontId="62" fillId="4" borderId="57" xfId="2" applyNumberFormat="1" applyFont="1" applyFill="1" applyBorder="1" applyAlignment="1" applyProtection="1">
      <alignment horizontal="center" vertical="center"/>
      <protection locked="0"/>
    </xf>
    <xf numFmtId="4" fontId="153" fillId="4" borderId="58" xfId="2" applyNumberFormat="1" applyFont="1" applyFill="1" applyBorder="1" applyAlignment="1">
      <alignment horizontal="center" vertical="center"/>
    </xf>
    <xf numFmtId="3" fontId="119" fillId="39" borderId="166" xfId="3" applyNumberFormat="1" applyFont="1" applyFill="1" applyBorder="1" applyAlignment="1">
      <alignment horizontal="center" vertical="center" wrapText="1"/>
    </xf>
    <xf numFmtId="0" fontId="159" fillId="4" borderId="0" xfId="2" applyFont="1" applyFill="1" applyAlignment="1">
      <alignment horizontal="center" vertical="center" wrapText="1"/>
    </xf>
    <xf numFmtId="3" fontId="176" fillId="39" borderId="154" xfId="3" applyNumberFormat="1" applyFont="1" applyFill="1" applyBorder="1" applyAlignment="1">
      <alignment horizontal="center" vertical="center" wrapText="1"/>
    </xf>
    <xf numFmtId="3" fontId="119" fillId="39" borderId="160" xfId="3" applyNumberFormat="1" applyFont="1" applyFill="1" applyBorder="1" applyAlignment="1">
      <alignment horizontal="center" vertical="center" wrapText="1"/>
    </xf>
    <xf numFmtId="0" fontId="62" fillId="0" borderId="0" xfId="16" applyFont="1" applyAlignment="1">
      <alignment vertical="center"/>
    </xf>
    <xf numFmtId="0" fontId="133" fillId="0" borderId="0" xfId="16" applyFont="1" applyBorder="1" applyAlignment="1">
      <alignment vertical="center" wrapText="1"/>
    </xf>
    <xf numFmtId="0" fontId="135" fillId="0" borderId="0" xfId="16" applyFont="1" applyAlignment="1">
      <alignment vertical="center" wrapText="1"/>
    </xf>
    <xf numFmtId="0" fontId="161" fillId="0" borderId="0" xfId="16" applyFont="1" applyAlignment="1">
      <alignment vertical="center" wrapText="1"/>
    </xf>
    <xf numFmtId="0" fontId="46" fillId="0" borderId="0" xfId="16" applyFont="1" applyAlignment="1">
      <alignment vertical="center"/>
    </xf>
    <xf numFmtId="0" fontId="136" fillId="0" borderId="0" xfId="16" applyFont="1" applyAlignment="1">
      <alignment horizontal="left" vertical="center"/>
    </xf>
    <xf numFmtId="0" fontId="144" fillId="0" borderId="0" xfId="16" applyFont="1"/>
    <xf numFmtId="0" fontId="145" fillId="0" borderId="0" xfId="16" applyFont="1" applyAlignment="1">
      <alignment horizontal="left" vertical="center"/>
    </xf>
    <xf numFmtId="0" fontId="162" fillId="0" borderId="0" xfId="16" applyFont="1" applyAlignment="1">
      <alignment horizontal="left" vertical="center"/>
    </xf>
    <xf numFmtId="0" fontId="46" fillId="0" borderId="0" xfId="16" applyFont="1" applyAlignment="1">
      <alignment horizontal="left" vertical="center"/>
    </xf>
    <xf numFmtId="0" fontId="46" fillId="0" borderId="0" xfId="16" applyFont="1" applyAlignment="1">
      <alignment horizontal="center" vertical="center"/>
    </xf>
    <xf numFmtId="0" fontId="162" fillId="4" borderId="0" xfId="16" applyFont="1" applyFill="1" applyBorder="1" applyAlignment="1">
      <alignment horizontal="left" vertical="center"/>
    </xf>
    <xf numFmtId="0" fontId="130" fillId="0" borderId="0" xfId="16" applyFont="1" applyAlignment="1">
      <alignment vertical="center" wrapText="1"/>
    </xf>
    <xf numFmtId="0" fontId="130" fillId="0" borderId="0" xfId="16" applyFont="1" applyAlignment="1">
      <alignment vertical="center"/>
    </xf>
    <xf numFmtId="0" fontId="87" fillId="4" borderId="53" xfId="16" applyFont="1" applyFill="1" applyBorder="1" applyAlignment="1">
      <alignment horizontal="left" vertical="center" indent="1"/>
    </xf>
    <xf numFmtId="3" fontId="62" fillId="4" borderId="55" xfId="0" applyNumberFormat="1" applyFont="1" applyFill="1" applyBorder="1" applyAlignment="1" applyProtection="1">
      <alignment horizontal="center" vertical="center"/>
      <protection locked="0"/>
    </xf>
    <xf numFmtId="4" fontId="153" fillId="4" borderId="56" xfId="0" applyNumberFormat="1" applyFont="1" applyFill="1" applyBorder="1" applyAlignment="1">
      <alignment horizontal="center" vertical="center"/>
    </xf>
    <xf numFmtId="3" fontId="133" fillId="0" borderId="0" xfId="16" applyNumberFormat="1" applyFont="1" applyBorder="1" applyAlignment="1">
      <alignment vertical="center"/>
    </xf>
    <xf numFmtId="0" fontId="87" fillId="4" borderId="63" xfId="16" applyFont="1" applyFill="1" applyBorder="1" applyAlignment="1">
      <alignment horizontal="left" vertical="center" indent="1"/>
    </xf>
    <xf numFmtId="3" fontId="62" fillId="4" borderId="59" xfId="0" applyNumberFormat="1" applyFont="1" applyFill="1" applyBorder="1" applyAlignment="1" applyProtection="1">
      <alignment horizontal="center" vertical="center"/>
      <protection locked="0"/>
    </xf>
    <xf numFmtId="4" fontId="153" fillId="4" borderId="60" xfId="0" applyNumberFormat="1" applyFont="1" applyFill="1" applyBorder="1" applyAlignment="1">
      <alignment horizontal="center" vertical="center"/>
    </xf>
    <xf numFmtId="0" fontId="87" fillId="4" borderId="54" xfId="16" applyFont="1" applyFill="1" applyBorder="1" applyAlignment="1">
      <alignment horizontal="left" vertical="center" indent="1"/>
    </xf>
    <xf numFmtId="3" fontId="62" fillId="4" borderId="57" xfId="0" applyNumberFormat="1" applyFont="1" applyFill="1" applyBorder="1" applyAlignment="1" applyProtection="1">
      <alignment horizontal="center" vertical="center"/>
      <protection locked="0"/>
    </xf>
    <xf numFmtId="4" fontId="153" fillId="4" borderId="58" xfId="0" applyNumberFormat="1" applyFont="1" applyFill="1" applyBorder="1" applyAlignment="1">
      <alignment horizontal="center" vertical="center"/>
    </xf>
    <xf numFmtId="3" fontId="130" fillId="0" borderId="0" xfId="16" applyNumberFormat="1" applyFont="1" applyBorder="1" applyAlignment="1">
      <alignment horizontal="center" vertical="center" wrapText="1"/>
    </xf>
    <xf numFmtId="4" fontId="130" fillId="0" borderId="0" xfId="16" applyNumberFormat="1" applyFont="1" applyBorder="1" applyAlignment="1">
      <alignment horizontal="center" vertical="center" wrapText="1"/>
    </xf>
    <xf numFmtId="2" fontId="145" fillId="0" borderId="0" xfId="16" applyNumberFormat="1" applyFont="1" applyAlignment="1">
      <alignment vertical="center" wrapText="1"/>
    </xf>
    <xf numFmtId="0" fontId="145" fillId="0" borderId="0" xfId="16" applyFont="1" applyBorder="1" applyAlignment="1">
      <alignment vertical="center" wrapText="1"/>
    </xf>
    <xf numFmtId="0" fontId="136" fillId="0" borderId="0" xfId="16" applyFont="1" applyAlignment="1">
      <alignment vertical="center" wrapText="1"/>
    </xf>
    <xf numFmtId="3" fontId="47" fillId="39" borderId="154" xfId="16" applyNumberFormat="1" applyFont="1" applyFill="1" applyBorder="1" applyAlignment="1">
      <alignment horizontal="center" vertical="center" wrapText="1"/>
    </xf>
    <xf numFmtId="3" fontId="47" fillId="39" borderId="166" xfId="16" applyNumberFormat="1" applyFont="1" applyFill="1" applyBorder="1" applyAlignment="1">
      <alignment horizontal="center" vertical="center" wrapText="1"/>
    </xf>
    <xf numFmtId="3" fontId="47" fillId="39" borderId="155" xfId="16" applyNumberFormat="1" applyFont="1" applyFill="1" applyBorder="1" applyAlignment="1">
      <alignment horizontal="center" vertical="center" wrapText="1"/>
    </xf>
    <xf numFmtId="3" fontId="47" fillId="39" borderId="71" xfId="16" applyNumberFormat="1" applyFont="1" applyFill="1" applyBorder="1" applyAlignment="1">
      <alignment horizontal="center" vertical="center" wrapText="1"/>
    </xf>
    <xf numFmtId="0" fontId="62" fillId="4" borderId="0" xfId="16" applyFont="1" applyFill="1" applyAlignment="1">
      <alignment vertical="center"/>
    </xf>
    <xf numFmtId="0" fontId="2" fillId="0" borderId="0" xfId="16" applyFont="1" applyBorder="1"/>
    <xf numFmtId="0" fontId="2" fillId="4" borderId="0" xfId="16" applyFont="1" applyFill="1" applyBorder="1"/>
    <xf numFmtId="0" fontId="134" fillId="4" borderId="0" xfId="16" applyFont="1" applyFill="1" applyAlignment="1">
      <alignment horizontal="right" vertical="center"/>
    </xf>
    <xf numFmtId="0" fontId="136" fillId="4" borderId="0" xfId="16" applyFont="1" applyFill="1" applyAlignment="1">
      <alignment horizontal="left" vertical="center"/>
    </xf>
    <xf numFmtId="0" fontId="144" fillId="4" borderId="0" xfId="16" applyFont="1" applyFill="1" applyAlignment="1">
      <alignment horizontal="center"/>
    </xf>
    <xf numFmtId="3" fontId="136" fillId="4" borderId="0" xfId="16" applyNumberFormat="1" applyFont="1" applyFill="1" applyAlignment="1">
      <alignment horizontal="left" vertical="center"/>
    </xf>
    <xf numFmtId="0" fontId="2" fillId="4" borderId="0" xfId="16" applyFont="1" applyFill="1" applyAlignment="1">
      <alignment horizontal="left" vertical="center"/>
    </xf>
    <xf numFmtId="0" fontId="145" fillId="4" borderId="0" xfId="16" applyFont="1" applyFill="1" applyAlignment="1">
      <alignment horizontal="left" vertical="center"/>
    </xf>
    <xf numFmtId="0" fontId="130" fillId="4" borderId="0" xfId="16" applyFont="1" applyFill="1" applyAlignment="1">
      <alignment vertical="center"/>
    </xf>
    <xf numFmtId="0" fontId="103" fillId="4" borderId="0" xfId="16" applyFont="1" applyFill="1" applyAlignment="1">
      <alignment vertical="center"/>
    </xf>
    <xf numFmtId="0" fontId="46" fillId="4" borderId="0" xfId="16" applyFont="1" applyFill="1" applyAlignment="1">
      <alignment horizontal="left" vertical="center"/>
    </xf>
    <xf numFmtId="0" fontId="130" fillId="4" borderId="0" xfId="16" applyFont="1" applyFill="1" applyAlignment="1">
      <alignment vertical="center" wrapText="1"/>
    </xf>
    <xf numFmtId="0" fontId="46" fillId="0" borderId="0" xfId="5" applyFont="1" applyAlignment="1">
      <alignment vertical="center"/>
    </xf>
    <xf numFmtId="3" fontId="62" fillId="0" borderId="0" xfId="16" applyNumberFormat="1" applyFont="1" applyBorder="1" applyAlignment="1">
      <alignment horizontal="center" vertical="center"/>
    </xf>
    <xf numFmtId="167" fontId="62" fillId="0" borderId="0" xfId="16" applyNumberFormat="1" applyFont="1" applyBorder="1" applyAlignment="1">
      <alignment horizontal="center" vertical="center"/>
    </xf>
    <xf numFmtId="4" fontId="62" fillId="0" borderId="0" xfId="16" applyNumberFormat="1" applyFont="1" applyBorder="1" applyAlignment="1">
      <alignment horizontal="center" vertical="center"/>
    </xf>
    <xf numFmtId="0" fontId="62" fillId="0" borderId="0" xfId="16" applyFont="1" applyBorder="1" applyAlignment="1">
      <alignment horizontal="center" vertical="center" wrapText="1"/>
    </xf>
    <xf numFmtId="0" fontId="62" fillId="4" borderId="0" xfId="16" applyFont="1" applyFill="1" applyBorder="1" applyAlignment="1">
      <alignment horizontal="center" vertical="center" wrapText="1"/>
    </xf>
    <xf numFmtId="3" fontId="62" fillId="4" borderId="0" xfId="16" applyNumberFormat="1" applyFont="1" applyFill="1" applyBorder="1" applyAlignment="1">
      <alignment horizontal="center" vertical="center"/>
    </xf>
    <xf numFmtId="4" fontId="62" fillId="4" borderId="0" xfId="16" applyNumberFormat="1" applyFont="1" applyFill="1" applyBorder="1" applyAlignment="1">
      <alignment horizontal="center" vertical="center"/>
    </xf>
    <xf numFmtId="0" fontId="62" fillId="0" borderId="0" xfId="16" applyFont="1"/>
    <xf numFmtId="0" fontId="185" fillId="0" borderId="0" xfId="0" applyFont="1" applyAlignment="1">
      <alignment horizontal="left" vertical="center"/>
    </xf>
    <xf numFmtId="0" fontId="182" fillId="0" borderId="0" xfId="0" applyFont="1" applyAlignment="1">
      <alignment vertical="center"/>
    </xf>
    <xf numFmtId="0" fontId="62" fillId="0" borderId="0" xfId="0" applyFont="1" applyAlignment="1">
      <alignment horizontal="left" vertical="center"/>
    </xf>
    <xf numFmtId="0" fontId="185" fillId="0" borderId="0" xfId="0" applyFont="1"/>
    <xf numFmtId="3" fontId="46" fillId="4" borderId="0" xfId="0" applyNumberFormat="1" applyFont="1" applyFill="1" applyBorder="1"/>
    <xf numFmtId="10" fontId="46" fillId="4" borderId="0" xfId="0" applyNumberFormat="1" applyFont="1" applyFill="1" applyBorder="1"/>
    <xf numFmtId="167" fontId="47" fillId="4" borderId="0" xfId="0" applyNumberFormat="1" applyFont="1" applyFill="1" applyBorder="1"/>
    <xf numFmtId="0" fontId="186" fillId="0" borderId="0" xfId="2" applyFont="1" applyAlignment="1">
      <alignment vertical="center" wrapText="1"/>
    </xf>
    <xf numFmtId="0" fontId="187" fillId="0" borderId="0" xfId="2" applyFont="1"/>
    <xf numFmtId="0" fontId="188" fillId="0" borderId="0" xfId="2" applyFont="1" applyAlignment="1">
      <alignment horizontal="center"/>
    </xf>
    <xf numFmtId="0" fontId="190" fillId="0" borderId="0" xfId="2" applyFont="1" applyAlignment="1">
      <alignment horizontal="center" vertical="center" wrapText="1"/>
    </xf>
    <xf numFmtId="3" fontId="189" fillId="4" borderId="0" xfId="3" applyNumberFormat="1" applyFont="1" applyFill="1" applyAlignment="1">
      <alignment horizontal="center" vertical="center" wrapText="1"/>
    </xf>
    <xf numFmtId="0" fontId="189" fillId="4" borderId="0" xfId="2" applyFont="1" applyFill="1" applyAlignment="1">
      <alignment vertical="center" wrapText="1"/>
    </xf>
    <xf numFmtId="0" fontId="190" fillId="0" borderId="0" xfId="2" applyFont="1" applyAlignment="1">
      <alignment vertical="center" wrapText="1"/>
    </xf>
    <xf numFmtId="3" fontId="191" fillId="4" borderId="0" xfId="3" applyNumberFormat="1" applyFont="1" applyFill="1" applyAlignment="1">
      <alignment horizontal="center" vertical="center" wrapText="1"/>
    </xf>
    <xf numFmtId="0" fontId="192" fillId="0" borderId="0" xfId="2" applyFont="1" applyAlignment="1">
      <alignment horizontal="center" vertical="center" wrapText="1"/>
    </xf>
    <xf numFmtId="0" fontId="193" fillId="4" borderId="53" xfId="3" applyFont="1" applyFill="1" applyBorder="1" applyAlignment="1">
      <alignment horizontal="left" vertical="center" indent="1"/>
    </xf>
    <xf numFmtId="166" fontId="194" fillId="4" borderId="56" xfId="2" applyNumberFormat="1" applyFont="1" applyFill="1" applyBorder="1" applyAlignment="1" applyProtection="1">
      <alignment horizontal="center" vertical="center"/>
      <protection locked="0"/>
    </xf>
    <xf numFmtId="3" fontId="139" fillId="4" borderId="0" xfId="2" applyNumberFormat="1" applyFont="1" applyFill="1" applyAlignment="1" applyProtection="1">
      <alignment horizontal="center" vertical="center"/>
      <protection locked="0"/>
    </xf>
    <xf numFmtId="166" fontId="194" fillId="4" borderId="53" xfId="2" applyNumberFormat="1" applyFont="1" applyFill="1" applyBorder="1" applyAlignment="1" applyProtection="1">
      <alignment horizontal="center" vertical="center"/>
      <protection locked="0"/>
    </xf>
    <xf numFmtId="0" fontId="192" fillId="0" borderId="0" xfId="2" applyFont="1" applyAlignment="1">
      <alignment vertical="center" wrapText="1"/>
    </xf>
    <xf numFmtId="0" fontId="193" fillId="4" borderId="63" xfId="3" applyFont="1" applyFill="1" applyBorder="1" applyAlignment="1">
      <alignment horizontal="left" vertical="center" indent="1"/>
    </xf>
    <xf numFmtId="166" fontId="194" fillId="4" borderId="60" xfId="2" applyNumberFormat="1" applyFont="1" applyFill="1" applyBorder="1" applyAlignment="1" applyProtection="1">
      <alignment horizontal="center" vertical="center"/>
      <protection locked="0"/>
    </xf>
    <xf numFmtId="166" fontId="194" fillId="4" borderId="63" xfId="2" applyNumberFormat="1" applyFont="1" applyFill="1" applyBorder="1" applyAlignment="1" applyProtection="1">
      <alignment horizontal="center" vertical="center"/>
      <protection locked="0"/>
    </xf>
    <xf numFmtId="0" fontId="193" fillId="4" borderId="54" xfId="3" applyFont="1" applyFill="1" applyBorder="1" applyAlignment="1">
      <alignment horizontal="left" vertical="center" indent="1"/>
    </xf>
    <xf numFmtId="166" fontId="194" fillId="4" borderId="58" xfId="2" applyNumberFormat="1" applyFont="1" applyFill="1" applyBorder="1" applyAlignment="1" applyProtection="1">
      <alignment horizontal="center" vertical="center"/>
      <protection locked="0"/>
    </xf>
    <xf numFmtId="166" fontId="194" fillId="4" borderId="54" xfId="2" applyNumberFormat="1" applyFont="1" applyFill="1" applyBorder="1" applyAlignment="1" applyProtection="1">
      <alignment horizontal="center" vertical="center"/>
      <protection locked="0"/>
    </xf>
    <xf numFmtId="2" fontId="188" fillId="0" borderId="0" xfId="2" applyNumberFormat="1" applyFont="1" applyAlignment="1">
      <alignment horizontal="left" vertical="center" wrapText="1"/>
    </xf>
    <xf numFmtId="3" fontId="187" fillId="0" borderId="0" xfId="2" applyNumberFormat="1" applyFont="1"/>
    <xf numFmtId="166" fontId="153" fillId="4" borderId="53" xfId="2" applyNumberFormat="1" applyFont="1" applyFill="1" applyBorder="1" applyAlignment="1" applyProtection="1">
      <alignment horizontal="center" vertical="center"/>
      <protection locked="0"/>
    </xf>
    <xf numFmtId="166" fontId="153" fillId="4" borderId="63" xfId="2" applyNumberFormat="1" applyFont="1" applyFill="1" applyBorder="1" applyAlignment="1" applyProtection="1">
      <alignment horizontal="center" vertical="center"/>
      <protection locked="0"/>
    </xf>
    <xf numFmtId="166" fontId="153" fillId="4" borderId="54" xfId="2" applyNumberFormat="1" applyFont="1" applyFill="1" applyBorder="1" applyAlignment="1" applyProtection="1">
      <alignment horizontal="center" vertical="center"/>
      <protection locked="0"/>
    </xf>
    <xf numFmtId="0" fontId="46" fillId="4" borderId="0" xfId="0" applyFont="1" applyFill="1"/>
    <xf numFmtId="0" fontId="162" fillId="4" borderId="0" xfId="0" applyFont="1" applyFill="1" applyBorder="1"/>
    <xf numFmtId="0" fontId="87" fillId="5" borderId="55" xfId="0" applyFont="1" applyFill="1" applyBorder="1"/>
    <xf numFmtId="167" fontId="62" fillId="5" borderId="64" xfId="0" applyNumberFormat="1" applyFont="1" applyFill="1" applyBorder="1" applyAlignment="1">
      <alignment horizontal="center"/>
    </xf>
    <xf numFmtId="167" fontId="62" fillId="5" borderId="56" xfId="0" applyNumberFormat="1" applyFont="1" applyFill="1" applyBorder="1" applyAlignment="1">
      <alignment horizontal="center"/>
    </xf>
    <xf numFmtId="0" fontId="185" fillId="4" borderId="0" xfId="0" applyFont="1" applyFill="1" applyBorder="1"/>
    <xf numFmtId="0" fontId="87" fillId="4" borderId="59" xfId="0" applyFont="1" applyFill="1" applyBorder="1"/>
    <xf numFmtId="167" fontId="62" fillId="4" borderId="0" xfId="0" applyNumberFormat="1" applyFont="1" applyFill="1" applyBorder="1" applyAlignment="1">
      <alignment horizontal="center"/>
    </xf>
    <xf numFmtId="167" fontId="62" fillId="4" borderId="60" xfId="0" applyNumberFormat="1" applyFont="1" applyFill="1" applyBorder="1" applyAlignment="1">
      <alignment horizontal="center"/>
    </xf>
    <xf numFmtId="0" fontId="87" fillId="5" borderId="59" xfId="0" applyFont="1" applyFill="1" applyBorder="1"/>
    <xf numFmtId="167" fontId="62" fillId="5" borderId="0" xfId="0" applyNumberFormat="1" applyFont="1" applyFill="1" applyBorder="1" applyAlignment="1">
      <alignment horizontal="center"/>
    </xf>
    <xf numFmtId="167" fontId="62" fillId="5" borderId="60" xfId="0" applyNumberFormat="1" applyFont="1" applyFill="1" applyBorder="1" applyAlignment="1">
      <alignment horizontal="center"/>
    </xf>
    <xf numFmtId="0" fontId="87" fillId="4" borderId="57" xfId="0" applyFont="1" applyFill="1" applyBorder="1"/>
    <xf numFmtId="167" fontId="62" fillId="4" borderId="65" xfId="0" applyNumberFormat="1" applyFont="1" applyFill="1" applyBorder="1" applyAlignment="1">
      <alignment horizontal="center"/>
    </xf>
    <xf numFmtId="167" fontId="62" fillId="4" borderId="58" xfId="0" applyNumberFormat="1" applyFont="1" applyFill="1" applyBorder="1" applyAlignment="1">
      <alignment horizontal="center"/>
    </xf>
    <xf numFmtId="0" fontId="47" fillId="38" borderId="0" xfId="0" applyFont="1" applyFill="1" applyBorder="1" applyAlignment="1">
      <alignment horizontal="center" vertical="center" wrapText="1"/>
    </xf>
    <xf numFmtId="0" fontId="47" fillId="38" borderId="155" xfId="0" applyFont="1" applyFill="1" applyBorder="1" applyAlignment="1">
      <alignment horizontal="center" vertical="center"/>
    </xf>
    <xf numFmtId="0" fontId="47" fillId="38" borderId="166" xfId="0" applyFont="1" applyFill="1" applyBorder="1" applyAlignment="1">
      <alignment horizontal="center" vertical="center" wrapText="1"/>
    </xf>
    <xf numFmtId="0" fontId="47" fillId="38" borderId="154" xfId="0" applyFont="1" applyFill="1" applyBorder="1" applyAlignment="1">
      <alignment horizontal="center" vertical="center"/>
    </xf>
    <xf numFmtId="0" fontId="47" fillId="39" borderId="65" xfId="0" applyFont="1" applyFill="1" applyBorder="1" applyAlignment="1">
      <alignment horizontal="center" vertical="center" wrapText="1"/>
    </xf>
    <xf numFmtId="0" fontId="183" fillId="0" borderId="0" xfId="0" applyFont="1" applyAlignment="1">
      <alignment vertical="center"/>
    </xf>
    <xf numFmtId="0" fontId="185" fillId="0" borderId="0" xfId="0" applyFont="1" applyAlignment="1" applyProtection="1">
      <alignment vertical="center" wrapText="1"/>
      <protection locked="0"/>
    </xf>
    <xf numFmtId="0" fontId="184" fillId="0" borderId="0" xfId="0" applyFont="1" applyAlignment="1" applyProtection="1">
      <alignment vertical="center" wrapText="1"/>
      <protection locked="0"/>
    </xf>
    <xf numFmtId="0" fontId="185" fillId="0" borderId="0" xfId="0" applyFont="1" applyBorder="1"/>
    <xf numFmtId="0" fontId="103" fillId="0" borderId="53" xfId="0" applyFont="1" applyBorder="1"/>
    <xf numFmtId="168" fontId="2" fillId="0" borderId="55" xfId="0" applyNumberFormat="1" applyFont="1" applyBorder="1" applyAlignment="1">
      <alignment horizontal="center"/>
    </xf>
    <xf numFmtId="2" fontId="195" fillId="0" borderId="56" xfId="0" applyNumberFormat="1" applyFont="1" applyBorder="1" applyAlignment="1">
      <alignment horizontal="center"/>
    </xf>
    <xf numFmtId="0" fontId="103" fillId="0" borderId="63" xfId="0" applyFont="1" applyBorder="1"/>
    <xf numFmtId="168" fontId="2" fillId="0" borderId="59" xfId="0" applyNumberFormat="1" applyFont="1" applyBorder="1" applyAlignment="1">
      <alignment horizontal="center"/>
    </xf>
    <xf numFmtId="2" fontId="195" fillId="0" borderId="60" xfId="0" applyNumberFormat="1" applyFont="1" applyBorder="1" applyAlignment="1">
      <alignment horizontal="center"/>
    </xf>
    <xf numFmtId="0" fontId="103" fillId="0" borderId="54" xfId="0" applyFont="1" applyBorder="1"/>
    <xf numFmtId="168" fontId="2" fillId="0" borderId="57" xfId="0" applyNumberFormat="1" applyFont="1" applyBorder="1" applyAlignment="1">
      <alignment horizontal="center"/>
    </xf>
    <xf numFmtId="2" fontId="195" fillId="0" borderId="58" xfId="0" applyNumberFormat="1" applyFont="1" applyBorder="1" applyAlignment="1">
      <alignment horizontal="center"/>
    </xf>
    <xf numFmtId="0" fontId="171" fillId="0" borderId="0" xfId="0" applyFont="1"/>
    <xf numFmtId="49" fontId="145" fillId="0" borderId="0" xfId="0" applyNumberFormat="1" applyFont="1" applyAlignment="1">
      <alignment vertical="center" wrapText="1"/>
    </xf>
    <xf numFmtId="0" fontId="87" fillId="5" borderId="16" xfId="0" applyFont="1" applyFill="1" applyBorder="1"/>
    <xf numFmtId="167" fontId="62" fillId="5" borderId="17" xfId="0" applyNumberFormat="1" applyFont="1" applyFill="1" applyBorder="1" applyAlignment="1">
      <alignment horizontal="center"/>
    </xf>
    <xf numFmtId="0" fontId="87" fillId="4" borderId="16" xfId="0" applyFont="1" applyFill="1" applyBorder="1"/>
    <xf numFmtId="167" fontId="62" fillId="4" borderId="17" xfId="0" applyNumberFormat="1" applyFont="1" applyFill="1" applyBorder="1" applyAlignment="1">
      <alignment horizontal="center"/>
    </xf>
    <xf numFmtId="0" fontId="47" fillId="38" borderId="65" xfId="0" applyFont="1" applyFill="1" applyBorder="1" applyAlignment="1">
      <alignment horizontal="center" vertical="center" wrapText="1"/>
    </xf>
    <xf numFmtId="0" fontId="47" fillId="38" borderId="163" xfId="0" applyFont="1" applyFill="1" applyBorder="1" applyAlignment="1">
      <alignment horizontal="center" vertical="center" wrapText="1"/>
    </xf>
    <xf numFmtId="0" fontId="47" fillId="38" borderId="134" xfId="0" applyFont="1" applyFill="1" applyBorder="1" applyAlignment="1">
      <alignment horizontal="center" vertical="center" wrapText="1"/>
    </xf>
    <xf numFmtId="0" fontId="62" fillId="0" borderId="86" xfId="0" applyFont="1" applyBorder="1"/>
    <xf numFmtId="0" fontId="87" fillId="5" borderId="175" xfId="0" applyFont="1" applyFill="1" applyBorder="1"/>
    <xf numFmtId="167" fontId="62" fillId="5" borderId="117" xfId="0" applyNumberFormat="1" applyFont="1" applyFill="1" applyBorder="1" applyAlignment="1">
      <alignment horizontal="center"/>
    </xf>
    <xf numFmtId="0" fontId="62" fillId="0" borderId="196" xfId="0" applyFont="1" applyBorder="1"/>
    <xf numFmtId="167" fontId="62" fillId="5" borderId="197" xfId="0" applyNumberFormat="1" applyFont="1" applyFill="1" applyBorder="1" applyAlignment="1">
      <alignment horizontal="center"/>
    </xf>
    <xf numFmtId="0" fontId="185" fillId="4" borderId="101" xfId="0" applyFont="1" applyFill="1" applyBorder="1"/>
    <xf numFmtId="167" fontId="62" fillId="5" borderId="198" xfId="0" applyNumberFormat="1" applyFont="1" applyFill="1" applyBorder="1" applyAlignment="1">
      <alignment horizontal="center"/>
    </xf>
    <xf numFmtId="0" fontId="87" fillId="4" borderId="101" xfId="0" applyFont="1" applyFill="1" applyBorder="1"/>
    <xf numFmtId="167" fontId="62" fillId="4" borderId="86" xfId="0" applyNumberFormat="1" applyFont="1" applyFill="1" applyBorder="1" applyAlignment="1">
      <alignment horizontal="center"/>
    </xf>
    <xf numFmtId="0" fontId="87" fillId="5" borderId="101" xfId="0" applyFont="1" applyFill="1" applyBorder="1"/>
    <xf numFmtId="167" fontId="62" fillId="5" borderId="86" xfId="0" applyNumberFormat="1" applyFont="1" applyFill="1" applyBorder="1" applyAlignment="1">
      <alignment horizontal="center"/>
    </xf>
    <xf numFmtId="0" fontId="87" fillId="5" borderId="185" xfId="0" applyFont="1" applyFill="1" applyBorder="1"/>
    <xf numFmtId="167" fontId="62" fillId="5" borderId="142" xfId="0" applyNumberFormat="1" applyFont="1" applyFill="1" applyBorder="1" applyAlignment="1">
      <alignment horizontal="center"/>
    </xf>
    <xf numFmtId="167" fontId="62" fillId="5" borderId="199" xfId="0" applyNumberFormat="1" applyFont="1" applyFill="1" applyBorder="1" applyAlignment="1">
      <alignment horizontal="center"/>
    </xf>
    <xf numFmtId="0" fontId="46" fillId="0" borderId="142" xfId="0" applyFont="1" applyBorder="1"/>
    <xf numFmtId="168" fontId="2" fillId="41" borderId="59" xfId="0" applyNumberFormat="1" applyFont="1" applyFill="1" applyBorder="1" applyAlignment="1">
      <alignment horizontal="center"/>
    </xf>
    <xf numFmtId="0" fontId="62" fillId="3" borderId="0" xfId="2" applyFont="1" applyFill="1" applyAlignment="1">
      <alignment vertical="center" wrapText="1"/>
    </xf>
    <xf numFmtId="14" fontId="46" fillId="0" borderId="0" xfId="2" applyNumberFormat="1" applyFont="1" applyAlignment="1">
      <alignment vertical="center"/>
    </xf>
    <xf numFmtId="0" fontId="162" fillId="3" borderId="0" xfId="2" applyFont="1" applyFill="1" applyAlignment="1">
      <alignment horizontal="left" vertical="center"/>
    </xf>
    <xf numFmtId="0" fontId="158" fillId="0" borderId="11" xfId="2" applyFont="1" applyBorder="1" applyAlignment="1">
      <alignment vertical="center" wrapText="1"/>
    </xf>
    <xf numFmtId="0" fontId="87" fillId="3" borderId="0" xfId="2" applyFont="1" applyFill="1" applyAlignment="1">
      <alignment vertical="center" wrapText="1"/>
    </xf>
    <xf numFmtId="3" fontId="147" fillId="0" borderId="56" xfId="0" applyNumberFormat="1" applyFont="1" applyBorder="1" applyAlignment="1">
      <alignment horizontal="center" vertical="center"/>
    </xf>
    <xf numFmtId="3" fontId="62" fillId="0" borderId="0" xfId="2" applyNumberFormat="1" applyFont="1" applyAlignment="1">
      <alignment horizontal="center" vertical="center"/>
    </xf>
    <xf numFmtId="3" fontId="147" fillId="0" borderId="60" xfId="0" applyNumberFormat="1" applyFont="1" applyBorder="1" applyAlignment="1">
      <alignment horizontal="center" vertical="center"/>
    </xf>
    <xf numFmtId="3" fontId="62" fillId="0" borderId="0" xfId="2" applyNumberFormat="1" applyFont="1" applyAlignment="1">
      <alignment horizontal="center" vertical="center" wrapText="1"/>
    </xf>
    <xf numFmtId="3" fontId="147" fillId="0" borderId="60" xfId="0" applyNumberFormat="1" applyFont="1" applyBorder="1" applyAlignment="1">
      <alignment horizontal="center" vertical="center" wrapText="1"/>
    </xf>
    <xf numFmtId="3" fontId="147" fillId="0" borderId="60" xfId="2" applyNumberFormat="1" applyFont="1" applyBorder="1" applyAlignment="1">
      <alignment horizontal="center" vertical="center" wrapText="1"/>
    </xf>
    <xf numFmtId="0" fontId="146" fillId="0" borderId="54" xfId="2" applyFont="1" applyBorder="1" applyAlignment="1">
      <alignment vertical="center" wrapText="1"/>
    </xf>
    <xf numFmtId="0" fontId="135" fillId="0" borderId="57" xfId="2" applyFont="1" applyBorder="1" applyAlignment="1">
      <alignment horizontal="center" vertical="center" wrapText="1"/>
    </xf>
    <xf numFmtId="3" fontId="147" fillId="0" borderId="58" xfId="2" applyNumberFormat="1" applyFont="1" applyBorder="1" applyAlignment="1">
      <alignment horizontal="center" vertical="center" wrapText="1"/>
    </xf>
    <xf numFmtId="3" fontId="147" fillId="0" borderId="11" xfId="0" applyNumberFormat="1" applyFont="1" applyBorder="1" applyAlignment="1">
      <alignment horizontal="center" vertical="center"/>
    </xf>
    <xf numFmtId="0" fontId="87" fillId="0" borderId="101" xfId="2" applyFont="1" applyBorder="1" applyAlignment="1">
      <alignment horizontal="center" vertical="center" wrapText="1"/>
    </xf>
    <xf numFmtId="0" fontId="46" fillId="0" borderId="0" xfId="3" applyFont="1"/>
    <xf numFmtId="0" fontId="185" fillId="0" borderId="0" xfId="3" applyFont="1" applyAlignment="1">
      <alignment horizontal="left" vertical="center"/>
    </xf>
    <xf numFmtId="0" fontId="182" fillId="0" borderId="0" xfId="3" applyFont="1" applyAlignment="1">
      <alignment vertical="center"/>
    </xf>
    <xf numFmtId="0" fontId="183" fillId="0" borderId="0" xfId="3" applyFont="1" applyAlignment="1">
      <alignment vertical="center"/>
    </xf>
    <xf numFmtId="0" fontId="145" fillId="0" borderId="0" xfId="3" applyFont="1" applyAlignment="1">
      <alignment horizontal="left" vertical="center"/>
    </xf>
    <xf numFmtId="0" fontId="185" fillId="0" borderId="0" xfId="3" applyFont="1" applyAlignment="1" applyProtection="1">
      <alignment vertical="center" wrapText="1"/>
      <protection locked="0"/>
    </xf>
    <xf numFmtId="0" fontId="184" fillId="0" borderId="0" xfId="3" applyFont="1" applyAlignment="1" applyProtection="1">
      <alignment vertical="center" wrapText="1"/>
      <protection locked="0"/>
    </xf>
    <xf numFmtId="0" fontId="62" fillId="0" borderId="0" xfId="3" applyFont="1"/>
    <xf numFmtId="0" fontId="182" fillId="0" borderId="0" xfId="3" applyFont="1" applyAlignment="1">
      <alignment vertical="center" wrapText="1"/>
    </xf>
    <xf numFmtId="0" fontId="103" fillId="4" borderId="16" xfId="3" applyFont="1" applyFill="1" applyBorder="1"/>
    <xf numFmtId="168" fontId="153" fillId="4" borderId="56" xfId="15" applyNumberFormat="1" applyFont="1" applyFill="1" applyBorder="1" applyAlignment="1" applyProtection="1">
      <alignment horizontal="center" vertical="center"/>
      <protection locked="0"/>
    </xf>
    <xf numFmtId="168" fontId="153" fillId="4" borderId="60" xfId="15" applyNumberFormat="1" applyFont="1" applyFill="1" applyBorder="1" applyAlignment="1" applyProtection="1">
      <alignment horizontal="center" vertical="center"/>
      <protection locked="0"/>
    </xf>
    <xf numFmtId="3" fontId="62" fillId="4" borderId="54" xfId="2" applyNumberFormat="1" applyFont="1" applyFill="1" applyBorder="1" applyAlignment="1" applyProtection="1">
      <alignment horizontal="center" vertical="center"/>
      <protection locked="0"/>
    </xf>
    <xf numFmtId="168" fontId="153" fillId="4" borderId="58" xfId="15" applyNumberFormat="1" applyFont="1" applyFill="1" applyBorder="1" applyAlignment="1" applyProtection="1">
      <alignment horizontal="center" vertical="center"/>
      <protection locked="0"/>
    </xf>
    <xf numFmtId="0" fontId="162" fillId="0" borderId="0" xfId="3" applyFont="1"/>
    <xf numFmtId="0" fontId="171" fillId="0" borderId="0" xfId="3" applyFont="1"/>
    <xf numFmtId="0" fontId="47" fillId="39" borderId="59" xfId="3" applyFont="1" applyFill="1" applyBorder="1" applyAlignment="1">
      <alignment horizontal="center" vertical="center" wrapText="1"/>
    </xf>
    <xf numFmtId="0" fontId="162" fillId="39" borderId="64" xfId="3" applyFont="1" applyFill="1" applyBorder="1"/>
    <xf numFmtId="0" fontId="162" fillId="39" borderId="56" xfId="3" applyFont="1" applyFill="1" applyBorder="1"/>
    <xf numFmtId="0" fontId="119" fillId="40" borderId="163" xfId="3" applyFont="1" applyFill="1" applyBorder="1" applyAlignment="1">
      <alignment horizontal="center" vertical="center" wrapText="1"/>
    </xf>
    <xf numFmtId="0" fontId="119" fillId="40" borderId="78" xfId="3" applyFont="1" applyFill="1" applyBorder="1" applyAlignment="1">
      <alignment horizontal="center" vertical="center" wrapText="1"/>
    </xf>
    <xf numFmtId="0" fontId="119" fillId="40" borderId="154" xfId="3" applyFont="1" applyFill="1" applyBorder="1" applyAlignment="1">
      <alignment horizontal="center" vertical="center" wrapText="1"/>
    </xf>
    <xf numFmtId="0" fontId="119" fillId="40" borderId="166" xfId="3" applyFont="1" applyFill="1" applyBorder="1" applyAlignment="1">
      <alignment horizontal="center" vertical="center" wrapText="1"/>
    </xf>
    <xf numFmtId="0" fontId="158" fillId="0" borderId="0" xfId="3" applyFont="1" applyAlignment="1">
      <alignment horizontal="center" vertical="center" wrapText="1"/>
    </xf>
    <xf numFmtId="0" fontId="103" fillId="4" borderId="53" xfId="3" applyFont="1" applyFill="1" applyBorder="1"/>
    <xf numFmtId="0" fontId="103" fillId="4" borderId="63" xfId="3" applyFont="1" applyFill="1" applyBorder="1"/>
    <xf numFmtId="0" fontId="103" fillId="4" borderId="54" xfId="3" applyFont="1" applyFill="1" applyBorder="1"/>
    <xf numFmtId="0" fontId="47" fillId="39" borderId="155" xfId="3" applyFont="1" applyFill="1" applyBorder="1" applyAlignment="1">
      <alignment horizontal="center" vertical="center" wrapText="1"/>
    </xf>
    <xf numFmtId="0" fontId="47" fillId="39" borderId="154" xfId="3" applyFont="1" applyFill="1" applyBorder="1" applyAlignment="1">
      <alignment horizontal="center" vertical="center" wrapText="1"/>
    </xf>
    <xf numFmtId="0" fontId="47" fillId="39" borderId="163" xfId="3" applyFont="1" applyFill="1" applyBorder="1" applyAlignment="1">
      <alignment horizontal="center" vertical="center" wrapText="1"/>
    </xf>
    <xf numFmtId="3" fontId="62" fillId="4" borderId="0" xfId="0" applyNumberFormat="1" applyFont="1" applyFill="1" applyBorder="1"/>
    <xf numFmtId="10" fontId="62" fillId="4" borderId="0" xfId="0" applyNumberFormat="1" applyFont="1" applyFill="1" applyBorder="1"/>
    <xf numFmtId="0" fontId="130" fillId="0" borderId="0" xfId="16" applyFont="1" applyAlignment="1">
      <alignment horizontal="center" vertical="center" wrapText="1"/>
    </xf>
    <xf numFmtId="0" fontId="158" fillId="0" borderId="0" xfId="16" applyFont="1" applyBorder="1" applyAlignment="1">
      <alignment vertical="center" wrapText="1"/>
    </xf>
    <xf numFmtId="0" fontId="158" fillId="0" borderId="0" xfId="16" applyFont="1" applyBorder="1" applyAlignment="1">
      <alignment horizontal="center" vertical="center" wrapText="1"/>
    </xf>
    <xf numFmtId="0" fontId="158" fillId="0" borderId="0" xfId="16" applyFont="1" applyAlignment="1">
      <alignment vertical="center" wrapText="1"/>
    </xf>
    <xf numFmtId="0" fontId="158" fillId="0" borderId="63" xfId="16" applyFont="1" applyBorder="1" applyAlignment="1">
      <alignment vertical="center" wrapText="1"/>
    </xf>
    <xf numFmtId="0" fontId="133" fillId="0" borderId="0" xfId="16" applyFont="1" applyBorder="1" applyAlignment="1">
      <alignment horizontal="center" vertical="center" wrapText="1"/>
    </xf>
    <xf numFmtId="0" fontId="134" fillId="0" borderId="0" xfId="16" applyFont="1" applyBorder="1" applyAlignment="1">
      <alignment horizontal="center" vertical="center" wrapText="1"/>
    </xf>
    <xf numFmtId="0" fontId="144" fillId="0" borderId="0" xfId="16" applyFont="1" applyAlignment="1">
      <alignment horizontal="center"/>
    </xf>
    <xf numFmtId="0" fontId="136" fillId="0" borderId="0" xfId="16" applyFont="1" applyBorder="1" applyAlignment="1">
      <alignment horizontal="center" vertical="center"/>
    </xf>
    <xf numFmtId="0" fontId="136" fillId="0" borderId="0" xfId="16" applyFont="1" applyBorder="1" applyAlignment="1">
      <alignment horizontal="left" vertical="center"/>
    </xf>
    <xf numFmtId="0" fontId="162" fillId="0" borderId="0" xfId="16" applyFont="1" applyBorder="1" applyAlignment="1">
      <alignment horizontal="left" vertical="center"/>
    </xf>
    <xf numFmtId="0" fontId="158" fillId="0" borderId="64" xfId="16" applyFont="1" applyBorder="1" applyAlignment="1">
      <alignment vertical="center" wrapText="1"/>
    </xf>
    <xf numFmtId="0" fontId="158" fillId="0" borderId="56" xfId="16" applyFont="1" applyBorder="1" applyAlignment="1">
      <alignment vertical="center" wrapText="1"/>
    </xf>
    <xf numFmtId="9" fontId="158" fillId="0" borderId="0" xfId="16" applyNumberFormat="1" applyFont="1" applyBorder="1" applyAlignment="1">
      <alignment horizontal="center" vertical="center" wrapText="1"/>
    </xf>
    <xf numFmtId="0" fontId="158" fillId="0" borderId="57" xfId="16" applyFont="1" applyBorder="1" applyAlignment="1">
      <alignment vertical="center" wrapText="1"/>
    </xf>
    <xf numFmtId="0" fontId="135" fillId="0" borderId="0" xfId="16" applyFont="1" applyAlignment="1">
      <alignment horizontal="center" vertical="center" wrapText="1"/>
    </xf>
    <xf numFmtId="0" fontId="146" fillId="0" borderId="53" xfId="16" applyFont="1" applyBorder="1" applyAlignment="1">
      <alignment horizontal="left" vertical="center" wrapText="1"/>
    </xf>
    <xf numFmtId="3" fontId="135" fillId="4" borderId="53" xfId="16" applyNumberFormat="1" applyFont="1" applyFill="1" applyBorder="1" applyAlignment="1">
      <alignment horizontal="center" vertical="center"/>
    </xf>
    <xf numFmtId="4" fontId="135" fillId="0" borderId="0" xfId="16" applyNumberFormat="1" applyFont="1" applyBorder="1" applyAlignment="1">
      <alignment horizontal="center" vertical="center"/>
    </xf>
    <xf numFmtId="3" fontId="135" fillId="4" borderId="55" xfId="16" applyNumberFormat="1" applyFont="1" applyFill="1" applyBorder="1" applyAlignment="1">
      <alignment horizontal="center" vertical="center"/>
    </xf>
    <xf numFmtId="4" fontId="147" fillId="4" borderId="56" xfId="16" applyNumberFormat="1" applyFont="1" applyFill="1" applyBorder="1" applyAlignment="1">
      <alignment horizontal="center" vertical="center"/>
    </xf>
    <xf numFmtId="2" fontId="153" fillId="4" borderId="56" xfId="15" applyNumberFormat="1" applyFont="1" applyFill="1" applyBorder="1" applyAlignment="1" applyProtection="1">
      <alignment horizontal="center" vertical="center"/>
      <protection locked="0"/>
    </xf>
    <xf numFmtId="3" fontId="135" fillId="0" borderId="0" xfId="16" applyNumberFormat="1" applyFont="1" applyAlignment="1">
      <alignment vertical="center" wrapText="1"/>
    </xf>
    <xf numFmtId="0" fontId="146" fillId="0" borderId="63" xfId="16" applyFont="1" applyBorder="1" applyAlignment="1">
      <alignment horizontal="left" vertical="center" wrapText="1"/>
    </xf>
    <xf numFmtId="3" fontId="135" fillId="4" borderId="63" xfId="16" applyNumberFormat="1" applyFont="1" applyFill="1" applyBorder="1" applyAlignment="1">
      <alignment horizontal="center" vertical="center"/>
    </xf>
    <xf numFmtId="3" fontId="135" fillId="4" borderId="59" xfId="16" applyNumberFormat="1" applyFont="1" applyFill="1" applyBorder="1" applyAlignment="1">
      <alignment horizontal="center" vertical="center"/>
    </xf>
    <xf numFmtId="4" fontId="147" fillId="4" borderId="60" xfId="16" applyNumberFormat="1" applyFont="1" applyFill="1" applyBorder="1" applyAlignment="1">
      <alignment horizontal="center" vertical="center"/>
    </xf>
    <xf numFmtId="4" fontId="153" fillId="4" borderId="60" xfId="15" applyNumberFormat="1" applyFont="1" applyFill="1" applyBorder="1" applyAlignment="1" applyProtection="1">
      <alignment horizontal="center" vertical="center"/>
      <protection locked="0"/>
    </xf>
    <xf numFmtId="3" fontId="135" fillId="4" borderId="59" xfId="16" applyNumberFormat="1" applyFont="1" applyFill="1" applyBorder="1" applyAlignment="1">
      <alignment horizontal="center" vertical="center" wrapText="1"/>
    </xf>
    <xf numFmtId="3" fontId="135" fillId="4" borderId="63" xfId="16" applyNumberFormat="1" applyFont="1" applyFill="1" applyBorder="1" applyAlignment="1">
      <alignment horizontal="center" vertical="center" wrapText="1"/>
    </xf>
    <xf numFmtId="4" fontId="135" fillId="0" borderId="0" xfId="16" applyNumberFormat="1" applyFont="1" applyBorder="1" applyAlignment="1">
      <alignment horizontal="center" vertical="center" wrapText="1"/>
    </xf>
    <xf numFmtId="4" fontId="147" fillId="4" borderId="60" xfId="16" applyNumberFormat="1" applyFont="1" applyFill="1" applyBorder="1" applyAlignment="1">
      <alignment horizontal="center" vertical="center" wrapText="1"/>
    </xf>
    <xf numFmtId="0" fontId="146" fillId="0" borderId="54" xfId="16" applyFont="1" applyBorder="1" applyAlignment="1">
      <alignment horizontal="left" vertical="center" wrapText="1"/>
    </xf>
    <xf numFmtId="3" fontId="135" fillId="4" borderId="54" xfId="16" applyNumberFormat="1" applyFont="1" applyFill="1" applyBorder="1" applyAlignment="1">
      <alignment horizontal="center" vertical="center" wrapText="1"/>
    </xf>
    <xf numFmtId="3" fontId="135" fillId="4" borderId="57" xfId="16" applyNumberFormat="1" applyFont="1" applyFill="1" applyBorder="1" applyAlignment="1">
      <alignment horizontal="center" vertical="center" wrapText="1"/>
    </xf>
    <xf numFmtId="4" fontId="147" fillId="4" borderId="58" xfId="16" applyNumberFormat="1" applyFont="1" applyFill="1" applyBorder="1" applyAlignment="1">
      <alignment horizontal="center" vertical="center" wrapText="1"/>
    </xf>
    <xf numFmtId="4" fontId="153" fillId="4" borderId="58" xfId="15" applyNumberFormat="1" applyFont="1" applyFill="1" applyBorder="1" applyAlignment="1" applyProtection="1">
      <alignment horizontal="center" vertical="center"/>
      <protection locked="0"/>
    </xf>
    <xf numFmtId="2" fontId="62" fillId="0" borderId="0" xfId="16" applyNumberFormat="1" applyFont="1" applyBorder="1"/>
    <xf numFmtId="10" fontId="135" fillId="0" borderId="0" xfId="16" applyNumberFormat="1" applyFont="1" applyAlignment="1">
      <alignment vertical="center" wrapText="1"/>
    </xf>
    <xf numFmtId="2" fontId="137" fillId="0" borderId="0" xfId="16" applyNumberFormat="1" applyFont="1" applyBorder="1" applyAlignment="1">
      <alignment horizontal="center" vertical="center" wrapText="1"/>
    </xf>
    <xf numFmtId="2" fontId="134" fillId="0" borderId="0" xfId="16" applyNumberFormat="1" applyFont="1" applyBorder="1" applyAlignment="1">
      <alignment horizontal="center" vertical="center" wrapText="1"/>
    </xf>
    <xf numFmtId="0" fontId="148" fillId="0" borderId="0" xfId="16" applyFont="1"/>
    <xf numFmtId="2" fontId="144" fillId="0" borderId="0" xfId="16" applyNumberFormat="1" applyFont="1" applyAlignment="1">
      <alignment vertical="center" wrapText="1"/>
    </xf>
    <xf numFmtId="9" fontId="47" fillId="39" borderId="65" xfId="16" applyNumberFormat="1" applyFont="1" applyFill="1" applyBorder="1" applyAlignment="1">
      <alignment horizontal="center" vertical="center" wrapText="1"/>
    </xf>
    <xf numFmtId="0" fontId="47" fillId="39" borderId="65" xfId="3" applyFont="1" applyFill="1" applyBorder="1" applyAlignment="1">
      <alignment horizontal="center" vertical="center" wrapText="1"/>
    </xf>
    <xf numFmtId="0" fontId="47" fillId="39" borderId="74" xfId="16" applyFont="1" applyFill="1" applyBorder="1" applyAlignment="1">
      <alignment horizontal="center" vertical="center" wrapText="1"/>
    </xf>
    <xf numFmtId="0" fontId="47" fillId="39" borderId="155" xfId="16" applyFont="1" applyFill="1" applyBorder="1" applyAlignment="1">
      <alignment horizontal="center" vertical="center" wrapText="1"/>
    </xf>
    <xf numFmtId="9" fontId="47" fillId="39" borderId="154" xfId="16" applyNumberFormat="1" applyFont="1" applyFill="1" applyBorder="1" applyAlignment="1">
      <alignment horizontal="center" vertical="center" wrapText="1"/>
    </xf>
    <xf numFmtId="0" fontId="47" fillId="39" borderId="77" xfId="3" applyFont="1" applyFill="1" applyBorder="1" applyAlignment="1">
      <alignment horizontal="center" vertical="center" wrapText="1"/>
    </xf>
    <xf numFmtId="0" fontId="47" fillId="39" borderId="170" xfId="3" applyFont="1" applyFill="1" applyBorder="1" applyAlignment="1">
      <alignment horizontal="center" vertical="center" wrapText="1"/>
    </xf>
    <xf numFmtId="0" fontId="47" fillId="39" borderId="166" xfId="3" applyFont="1" applyFill="1" applyBorder="1" applyAlignment="1">
      <alignment horizontal="center" vertical="center" wrapText="1"/>
    </xf>
    <xf numFmtId="0" fontId="3" fillId="4" borderId="208" xfId="19" applyFont="1" applyFill="1" applyBorder="1"/>
    <xf numFmtId="3" fontId="103" fillId="4" borderId="209" xfId="19" applyNumberFormat="1" applyFont="1" applyFill="1" applyBorder="1"/>
    <xf numFmtId="3" fontId="103" fillId="4" borderId="0" xfId="19" applyNumberFormat="1" applyFont="1" applyFill="1"/>
    <xf numFmtId="3" fontId="3" fillId="4" borderId="210" xfId="19" applyNumberFormat="1" applyFont="1" applyFill="1" applyBorder="1"/>
    <xf numFmtId="3" fontId="103" fillId="4" borderId="211" xfId="19" applyNumberFormat="1" applyFont="1" applyFill="1" applyBorder="1"/>
    <xf numFmtId="3" fontId="103" fillId="4" borderId="212" xfId="19" applyNumberFormat="1" applyFont="1" applyFill="1" applyBorder="1"/>
    <xf numFmtId="0" fontId="3" fillId="0" borderId="213" xfId="19" applyFont="1" applyBorder="1"/>
    <xf numFmtId="3" fontId="103" fillId="4" borderId="214" xfId="19" applyNumberFormat="1" applyFont="1" applyFill="1" applyBorder="1"/>
    <xf numFmtId="167" fontId="103" fillId="4" borderId="39" xfId="20" applyNumberFormat="1" applyFont="1" applyFill="1" applyBorder="1"/>
    <xf numFmtId="167" fontId="62" fillId="4" borderId="215" xfId="20" applyNumberFormat="1" applyFont="1" applyFill="1" applyBorder="1"/>
    <xf numFmtId="167" fontId="103" fillId="4" borderId="39" xfId="19" applyNumberFormat="1" applyFont="1" applyFill="1" applyBorder="1"/>
    <xf numFmtId="167" fontId="3" fillId="4" borderId="215" xfId="19" applyNumberFormat="1" applyFont="1" applyFill="1" applyBorder="1"/>
    <xf numFmtId="3" fontId="103" fillId="4" borderId="40" xfId="19" applyNumberFormat="1" applyFont="1" applyFill="1" applyBorder="1"/>
    <xf numFmtId="3" fontId="3" fillId="4" borderId="216" xfId="19" applyNumberFormat="1" applyFont="1" applyFill="1" applyBorder="1"/>
    <xf numFmtId="167" fontId="103" fillId="4" borderId="217" xfId="19" applyNumberFormat="1" applyFont="1" applyFill="1" applyBorder="1"/>
    <xf numFmtId="0" fontId="47" fillId="39" borderId="42" xfId="0" applyFont="1" applyFill="1" applyBorder="1" applyAlignment="1">
      <alignment horizontal="center" vertical="center" wrapText="1"/>
    </xf>
    <xf numFmtId="0" fontId="46" fillId="0" borderId="0" xfId="0" applyFont="1" applyAlignment="1">
      <alignment horizontal="left" vertical="center"/>
    </xf>
    <xf numFmtId="0" fontId="47" fillId="0" borderId="0" xfId="0" applyFont="1" applyAlignment="1">
      <alignment vertical="center" wrapText="1"/>
    </xf>
    <xf numFmtId="0" fontId="176" fillId="39" borderId="154" xfId="2" applyFont="1" applyFill="1" applyBorder="1" applyAlignment="1">
      <alignment horizontal="center" vertical="center" wrapText="1"/>
    </xf>
    <xf numFmtId="0" fontId="176" fillId="39" borderId="71" xfId="2" applyFont="1" applyFill="1" applyBorder="1" applyAlignment="1">
      <alignment horizontal="center" vertical="center" wrapText="1"/>
    </xf>
    <xf numFmtId="3" fontId="130" fillId="0" borderId="19" xfId="0" applyNumberFormat="1" applyFont="1" applyBorder="1" applyAlignment="1">
      <alignment horizontal="center" vertical="center" wrapText="1"/>
    </xf>
    <xf numFmtId="0" fontId="46" fillId="0" borderId="0" xfId="16" applyFont="1" applyAlignment="1">
      <alignment vertical="center" wrapText="1"/>
    </xf>
    <xf numFmtId="0" fontId="3" fillId="0" borderId="83" xfId="19" applyFont="1" applyBorder="1"/>
    <xf numFmtId="3" fontId="103" fillId="5" borderId="219" xfId="19" applyNumberFormat="1" applyFont="1" applyFill="1" applyBorder="1"/>
    <xf numFmtId="0" fontId="162" fillId="0" borderId="0" xfId="0" applyFont="1" applyAlignment="1">
      <alignment vertical="center" wrapText="1"/>
    </xf>
    <xf numFmtId="0" fontId="87" fillId="0" borderId="30" xfId="0" applyFont="1" applyBorder="1" applyAlignment="1">
      <alignment horizontal="left" vertical="center" wrapText="1"/>
    </xf>
    <xf numFmtId="0" fontId="87" fillId="0" borderId="0" xfId="0" applyFont="1" applyBorder="1" applyAlignment="1">
      <alignment vertical="center" wrapText="1"/>
    </xf>
    <xf numFmtId="3" fontId="87" fillId="0" borderId="32" xfId="0" applyNumberFormat="1" applyFont="1" applyBorder="1" applyAlignment="1">
      <alignment horizontal="center" vertical="center" wrapText="1"/>
    </xf>
    <xf numFmtId="4" fontId="168" fillId="0" borderId="140" xfId="0" applyNumberFormat="1" applyFont="1" applyBorder="1" applyAlignment="1">
      <alignment horizontal="center" vertical="center" wrapText="1"/>
    </xf>
    <xf numFmtId="0" fontId="87" fillId="0" borderId="90" xfId="2" applyFont="1" applyBorder="1" applyAlignment="1">
      <alignment horizontal="left" vertical="center" wrapText="1"/>
    </xf>
    <xf numFmtId="3" fontId="87" fillId="0" borderId="91" xfId="2" applyNumberFormat="1" applyFont="1" applyBorder="1" applyAlignment="1">
      <alignment horizontal="center" vertical="center" wrapText="1"/>
    </xf>
    <xf numFmtId="3" fontId="87" fillId="0" borderId="92" xfId="2" applyNumberFormat="1" applyFont="1" applyBorder="1" applyAlignment="1">
      <alignment horizontal="center" vertical="center" wrapText="1"/>
    </xf>
    <xf numFmtId="4" fontId="168" fillId="0" borderId="92" xfId="2" applyNumberFormat="1" applyFont="1" applyBorder="1" applyAlignment="1">
      <alignment horizontal="center" vertical="center" wrapText="1"/>
    </xf>
    <xf numFmtId="165" fontId="168" fillId="0" borderId="93" xfId="1" applyNumberFormat="1" applyFont="1" applyBorder="1" applyAlignment="1">
      <alignment horizontal="center" vertical="center" wrapText="1"/>
    </xf>
    <xf numFmtId="3" fontId="87" fillId="0" borderId="94" xfId="2" applyNumberFormat="1" applyFont="1" applyBorder="1" applyAlignment="1">
      <alignment horizontal="center" vertical="center" wrapText="1"/>
    </xf>
    <xf numFmtId="4" fontId="168" fillId="0" borderId="95" xfId="2" applyNumberFormat="1" applyFont="1" applyBorder="1" applyAlignment="1">
      <alignment horizontal="center" vertical="center" wrapText="1"/>
    </xf>
    <xf numFmtId="4" fontId="168" fillId="0" borderId="93" xfId="2" applyNumberFormat="1" applyFont="1" applyBorder="1" applyAlignment="1">
      <alignment horizontal="center" vertical="center" wrapText="1"/>
    </xf>
    <xf numFmtId="0" fontId="87" fillId="0" borderId="30" xfId="2" applyFont="1" applyBorder="1" applyAlignment="1">
      <alignment horizontal="left" vertical="center" wrapText="1"/>
    </xf>
    <xf numFmtId="3" fontId="87" fillId="0" borderId="32" xfId="2" applyNumberFormat="1" applyFont="1" applyBorder="1" applyAlignment="1">
      <alignment vertical="center" wrapText="1"/>
    </xf>
    <xf numFmtId="4" fontId="168" fillId="0" borderId="140" xfId="2" applyNumberFormat="1" applyFont="1" applyBorder="1" applyAlignment="1">
      <alignment vertical="center" wrapText="1"/>
    </xf>
    <xf numFmtId="4" fontId="168" fillId="0" borderId="102" xfId="2" applyNumberFormat="1" applyFont="1" applyBorder="1" applyAlignment="1">
      <alignment vertical="center" wrapText="1"/>
    </xf>
    <xf numFmtId="165" fontId="168" fillId="0" borderId="140" xfId="1" applyNumberFormat="1" applyFont="1" applyBorder="1" applyAlignment="1">
      <alignment vertical="center" wrapText="1"/>
    </xf>
    <xf numFmtId="49" fontId="162" fillId="0" borderId="0" xfId="0" applyNumberFormat="1" applyFont="1" applyAlignment="1">
      <alignment vertical="center" wrapText="1"/>
    </xf>
    <xf numFmtId="3" fontId="87" fillId="0" borderId="32" xfId="2" applyNumberFormat="1" applyFont="1" applyBorder="1" applyAlignment="1">
      <alignment horizontal="center" vertical="center" wrapText="1"/>
    </xf>
    <xf numFmtId="4" fontId="168" fillId="0" borderId="35" xfId="2" applyNumberFormat="1" applyFont="1" applyBorder="1" applyAlignment="1">
      <alignment horizontal="center" vertical="center" wrapText="1"/>
    </xf>
    <xf numFmtId="3" fontId="87" fillId="0" borderId="30" xfId="2" applyNumberFormat="1" applyFont="1" applyBorder="1" applyAlignment="1">
      <alignment horizontal="center" vertical="center" wrapText="1"/>
    </xf>
    <xf numFmtId="10" fontId="62" fillId="0" borderId="0" xfId="6" applyNumberFormat="1" applyFont="1" applyAlignment="1">
      <alignment vertical="center" wrapText="1"/>
    </xf>
    <xf numFmtId="4" fontId="168" fillId="0" borderId="35" xfId="0" applyNumberFormat="1" applyFont="1" applyBorder="1" applyAlignment="1">
      <alignment horizontal="center" vertical="center" wrapText="1"/>
    </xf>
    <xf numFmtId="4" fontId="153" fillId="0" borderId="35"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87" fillId="0" borderId="52" xfId="0" applyFont="1" applyBorder="1" applyAlignment="1">
      <alignment horizontal="left" vertical="center" wrapText="1"/>
    </xf>
    <xf numFmtId="3" fontId="87" fillId="0" borderId="61" xfId="0" applyNumberFormat="1" applyFont="1" applyBorder="1" applyAlignment="1">
      <alignment horizontal="center" vertical="center" wrapText="1"/>
    </xf>
    <xf numFmtId="4" fontId="168" fillId="0" borderId="62" xfId="0" applyNumberFormat="1" applyFont="1" applyBorder="1" applyAlignment="1">
      <alignment horizontal="center" vertical="center" wrapText="1"/>
    </xf>
    <xf numFmtId="0" fontId="87" fillId="0" borderId="0" xfId="0" applyFont="1" applyAlignment="1">
      <alignment horizontal="center" vertical="center"/>
    </xf>
    <xf numFmtId="10" fontId="62" fillId="0" borderId="0" xfId="0" applyNumberFormat="1" applyFont="1" applyBorder="1" applyAlignment="1">
      <alignment horizontal="center" vertical="center"/>
    </xf>
    <xf numFmtId="10" fontId="62" fillId="0" borderId="0" xfId="0" applyNumberFormat="1" applyFont="1" applyAlignment="1">
      <alignment vertical="center" wrapText="1"/>
    </xf>
    <xf numFmtId="3" fontId="87" fillId="0" borderId="61" xfId="0" quotePrefix="1" applyNumberFormat="1" applyFont="1" applyBorder="1" applyAlignment="1">
      <alignment horizontal="center" vertical="center" wrapText="1"/>
    </xf>
    <xf numFmtId="0" fontId="87" fillId="0" borderId="52" xfId="2" applyFont="1" applyBorder="1" applyAlignment="1">
      <alignment horizontal="left" vertical="center" wrapText="1"/>
    </xf>
    <xf numFmtId="3" fontId="87" fillId="0" borderId="61" xfId="2" applyNumberFormat="1" applyFont="1" applyBorder="1" applyAlignment="1">
      <alignment horizontal="center" vertical="center" wrapText="1"/>
    </xf>
    <xf numFmtId="4" fontId="168" fillId="0" borderId="62" xfId="2" applyNumberFormat="1" applyFont="1" applyBorder="1" applyAlignment="1">
      <alignment horizontal="center" vertical="center" wrapText="1"/>
    </xf>
    <xf numFmtId="4" fontId="168" fillId="0" borderId="66" xfId="2" applyNumberFormat="1" applyFont="1" applyBorder="1" applyAlignment="1">
      <alignment horizontal="center" vertical="center" wrapText="1"/>
    </xf>
    <xf numFmtId="0" fontId="199" fillId="0" borderId="0" xfId="2" applyFont="1"/>
    <xf numFmtId="0" fontId="199" fillId="0" borderId="0" xfId="2" applyFont="1" applyAlignment="1">
      <alignment vertical="center" wrapText="1"/>
    </xf>
    <xf numFmtId="14" fontId="47" fillId="0" borderId="0" xfId="2" applyNumberFormat="1" applyFont="1" applyAlignment="1">
      <alignment horizontal="left" vertical="center" wrapText="1"/>
    </xf>
    <xf numFmtId="1" fontId="47" fillId="0" borderId="0" xfId="21" applyNumberFormat="1" applyFont="1" applyBorder="1" applyAlignment="1">
      <alignment horizontal="center" vertical="center"/>
    </xf>
    <xf numFmtId="0" fontId="87" fillId="0" borderId="0" xfId="2" applyFont="1"/>
    <xf numFmtId="10" fontId="158" fillId="0" borderId="0" xfId="6" applyNumberFormat="1" applyFont="1" applyAlignment="1">
      <alignment vertical="center" wrapText="1"/>
    </xf>
    <xf numFmtId="3" fontId="87" fillId="0" borderId="2" xfId="0" applyNumberFormat="1" applyFont="1" applyBorder="1" applyAlignment="1">
      <alignment horizontal="center" vertical="center" wrapText="1"/>
    </xf>
    <xf numFmtId="4" fontId="87" fillId="0" borderId="0" xfId="0" applyNumberFormat="1" applyFont="1" applyBorder="1" applyAlignment="1">
      <alignment horizontal="center" vertical="center" wrapText="1"/>
    </xf>
    <xf numFmtId="4" fontId="87" fillId="0" borderId="52" xfId="0" applyNumberFormat="1" applyFont="1" applyBorder="1" applyAlignment="1">
      <alignment horizontal="center" vertical="center" wrapText="1"/>
    </xf>
    <xf numFmtId="0" fontId="87" fillId="0" borderId="59" xfId="0" applyFont="1" applyBorder="1" applyAlignment="1">
      <alignment vertical="center" wrapText="1"/>
    </xf>
    <xf numFmtId="3" fontId="87" fillId="0" borderId="52" xfId="0" applyNumberFormat="1" applyFont="1" applyBorder="1" applyAlignment="1">
      <alignment horizontal="center" vertical="center" wrapText="1"/>
    </xf>
    <xf numFmtId="0" fontId="87" fillId="0" borderId="218" xfId="0" applyFont="1" applyBorder="1" applyAlignment="1">
      <alignment vertical="center" wrapText="1"/>
    </xf>
    <xf numFmtId="9" fontId="87" fillId="0" borderId="0" xfId="8" applyFont="1" applyBorder="1" applyAlignment="1">
      <alignment horizontal="center" vertical="center"/>
    </xf>
    <xf numFmtId="3" fontId="87" fillId="0" borderId="52" xfId="2" applyNumberFormat="1" applyFont="1" applyBorder="1" applyAlignment="1">
      <alignment horizontal="center" vertical="center" wrapText="1"/>
    </xf>
    <xf numFmtId="3" fontId="87" fillId="4" borderId="90" xfId="3" applyNumberFormat="1" applyFont="1" applyFill="1" applyBorder="1" applyAlignment="1">
      <alignment horizontal="left" vertical="center" wrapText="1" indent="1"/>
    </xf>
    <xf numFmtId="3" fontId="87" fillId="4" borderId="186" xfId="2" applyNumberFormat="1" applyFont="1" applyFill="1" applyBorder="1" applyAlignment="1" applyProtection="1">
      <alignment horizontal="center" vertical="center"/>
      <protection locked="0"/>
    </xf>
    <xf numFmtId="3" fontId="87" fillId="4" borderId="182" xfId="2" applyNumberFormat="1" applyFont="1" applyFill="1" applyBorder="1" applyAlignment="1" applyProtection="1">
      <alignment horizontal="center" vertical="center"/>
      <protection locked="0"/>
    </xf>
    <xf numFmtId="4" fontId="168" fillId="4" borderId="182" xfId="2" applyNumberFormat="1" applyFont="1" applyFill="1" applyBorder="1" applyAlignment="1">
      <alignment horizontal="center" vertical="center"/>
    </xf>
    <xf numFmtId="3" fontId="87" fillId="4" borderId="0" xfId="2" applyNumberFormat="1" applyFont="1" applyFill="1" applyAlignment="1" applyProtection="1">
      <alignment horizontal="center" vertical="center"/>
      <protection locked="0"/>
    </xf>
    <xf numFmtId="3" fontId="87" fillId="4" borderId="180" xfId="2" applyNumberFormat="1" applyFont="1" applyFill="1" applyBorder="1" applyAlignment="1" applyProtection="1">
      <alignment horizontal="center" vertical="center"/>
      <protection locked="0"/>
    </xf>
    <xf numFmtId="3" fontId="87" fillId="4" borderId="90" xfId="2" applyNumberFormat="1" applyFont="1" applyFill="1" applyBorder="1" applyAlignment="1" applyProtection="1">
      <alignment horizontal="center" vertical="center"/>
      <protection locked="0"/>
    </xf>
    <xf numFmtId="4" fontId="168" fillId="4" borderId="92" xfId="2" applyNumberFormat="1" applyFont="1" applyFill="1" applyBorder="1" applyAlignment="1">
      <alignment horizontal="center" vertical="center"/>
    </xf>
    <xf numFmtId="4" fontId="168" fillId="4" borderId="90" xfId="2" applyNumberFormat="1" applyFont="1" applyFill="1" applyBorder="1" applyAlignment="1">
      <alignment horizontal="center" vertical="center"/>
    </xf>
    <xf numFmtId="3" fontId="87" fillId="4" borderId="185" xfId="2" applyNumberFormat="1" applyFont="1" applyFill="1" applyBorder="1" applyAlignment="1" applyProtection="1">
      <alignment horizontal="center" vertical="center"/>
      <protection locked="0"/>
    </xf>
    <xf numFmtId="4" fontId="168" fillId="4" borderId="94" xfId="2" applyNumberFormat="1" applyFont="1" applyFill="1" applyBorder="1" applyAlignment="1">
      <alignment horizontal="center" vertical="center"/>
    </xf>
    <xf numFmtId="3" fontId="87" fillId="4" borderId="52" xfId="3" applyNumberFormat="1" applyFont="1" applyFill="1" applyBorder="1" applyAlignment="1">
      <alignment horizontal="left" vertical="center" wrapText="1" indent="1"/>
    </xf>
    <xf numFmtId="3" fontId="87" fillId="4" borderId="61" xfId="2" applyNumberFormat="1" applyFont="1" applyFill="1" applyBorder="1" applyAlignment="1" applyProtection="1">
      <alignment horizontal="center" vertical="center"/>
      <protection locked="0"/>
    </xf>
    <xf numFmtId="4" fontId="168" fillId="4" borderId="62" xfId="2" applyNumberFormat="1" applyFont="1" applyFill="1" applyBorder="1" applyAlignment="1">
      <alignment horizontal="center" vertical="center"/>
    </xf>
    <xf numFmtId="0" fontId="62" fillId="0" borderId="0" xfId="16" applyFont="1" applyBorder="1" applyAlignment="1">
      <alignment vertical="center" wrapText="1"/>
    </xf>
    <xf numFmtId="3" fontId="87" fillId="4" borderId="52" xfId="16" applyNumberFormat="1" applyFont="1" applyFill="1" applyBorder="1" applyAlignment="1">
      <alignment horizontal="left" vertical="center" wrapText="1" indent="1"/>
    </xf>
    <xf numFmtId="3" fontId="87" fillId="4" borderId="18" xfId="0" applyNumberFormat="1" applyFont="1" applyFill="1" applyBorder="1" applyAlignment="1" applyProtection="1">
      <alignment horizontal="center" vertical="center"/>
      <protection locked="0"/>
    </xf>
    <xf numFmtId="2" fontId="168" fillId="4" borderId="18" xfId="8" applyNumberFormat="1" applyFont="1" applyFill="1" applyBorder="1" applyAlignment="1" applyProtection="1">
      <alignment horizontal="center" vertical="center"/>
      <protection locked="0"/>
    </xf>
    <xf numFmtId="3" fontId="87" fillId="4" borderId="61" xfId="0" applyNumberFormat="1" applyFont="1" applyFill="1" applyBorder="1" applyAlignment="1" applyProtection="1">
      <alignment horizontal="center" vertical="center"/>
      <protection locked="0"/>
    </xf>
    <xf numFmtId="2" fontId="168" fillId="4" borderId="62" xfId="8" applyNumberFormat="1" applyFont="1" applyFill="1" applyBorder="1" applyAlignment="1" applyProtection="1">
      <alignment horizontal="center" vertical="center"/>
      <protection locked="0"/>
    </xf>
    <xf numFmtId="0" fontId="193" fillId="0" borderId="0" xfId="2" applyFont="1" applyAlignment="1">
      <alignment horizontal="center" vertical="center" wrapText="1"/>
    </xf>
    <xf numFmtId="3" fontId="193" fillId="4" borderId="52" xfId="3" applyNumberFormat="1" applyFont="1" applyFill="1" applyBorder="1" applyAlignment="1">
      <alignment horizontal="left" vertical="center" wrapText="1" indent="1"/>
    </xf>
    <xf numFmtId="166" fontId="200" fillId="4" borderId="52" xfId="2" applyNumberFormat="1" applyFont="1" applyFill="1" applyBorder="1" applyAlignment="1" applyProtection="1">
      <alignment horizontal="center" vertical="center"/>
      <protection locked="0"/>
    </xf>
    <xf numFmtId="3" fontId="193" fillId="4" borderId="0" xfId="2" applyNumberFormat="1" applyFont="1" applyFill="1" applyAlignment="1" applyProtection="1">
      <alignment horizontal="center" vertical="center"/>
      <protection locked="0"/>
    </xf>
    <xf numFmtId="166" fontId="200" fillId="4" borderId="15" xfId="2" applyNumberFormat="1" applyFont="1" applyFill="1" applyBorder="1" applyAlignment="1" applyProtection="1">
      <alignment horizontal="center" vertical="center"/>
      <protection locked="0"/>
    </xf>
    <xf numFmtId="3" fontId="193" fillId="4" borderId="16" xfId="2" applyNumberFormat="1" applyFont="1" applyFill="1" applyBorder="1" applyAlignment="1" applyProtection="1">
      <alignment horizontal="center" vertical="center"/>
      <protection locked="0"/>
    </xf>
    <xf numFmtId="166" fontId="168" fillId="4" borderId="52" xfId="2" applyNumberFormat="1" applyFont="1" applyFill="1" applyBorder="1" applyAlignment="1" applyProtection="1">
      <alignment horizontal="center" vertical="center"/>
      <protection locked="0"/>
    </xf>
    <xf numFmtId="0" fontId="87" fillId="4" borderId="61" xfId="0" applyFont="1" applyFill="1" applyBorder="1"/>
    <xf numFmtId="9" fontId="87" fillId="4" borderId="66" xfId="0" applyNumberFormat="1" applyFont="1" applyFill="1" applyBorder="1" applyAlignment="1">
      <alignment horizontal="center"/>
    </xf>
    <xf numFmtId="167" fontId="87" fillId="4" borderId="62" xfId="0" applyNumberFormat="1" applyFont="1" applyFill="1" applyBorder="1" applyAlignment="1">
      <alignment horizontal="center"/>
    </xf>
    <xf numFmtId="0" fontId="87" fillId="0" borderId="52" xfId="0" applyFont="1" applyBorder="1" applyAlignment="1">
      <alignment wrapText="1"/>
    </xf>
    <xf numFmtId="168" fontId="87" fillId="0" borderId="61" xfId="0" applyNumberFormat="1" applyFont="1" applyBorder="1" applyAlignment="1">
      <alignment horizontal="center" wrapText="1"/>
    </xf>
    <xf numFmtId="2" fontId="168" fillId="0" borderId="62" xfId="0" applyNumberFormat="1" applyFont="1" applyBorder="1" applyAlignment="1">
      <alignment horizontal="center" wrapText="1"/>
    </xf>
    <xf numFmtId="9" fontId="87" fillId="4" borderId="65" xfId="0" applyNumberFormat="1" applyFont="1" applyFill="1" applyBorder="1" applyAlignment="1">
      <alignment horizontal="center"/>
    </xf>
    <xf numFmtId="167" fontId="87" fillId="4" borderId="58" xfId="0" applyNumberFormat="1" applyFont="1" applyFill="1" applyBorder="1" applyAlignment="1">
      <alignment horizontal="center"/>
    </xf>
    <xf numFmtId="3" fontId="168" fillId="0" borderId="62" xfId="2" applyNumberFormat="1" applyFont="1" applyBorder="1" applyAlignment="1">
      <alignment horizontal="center" vertical="center" wrapText="1"/>
    </xf>
    <xf numFmtId="0" fontId="87" fillId="0" borderId="52" xfId="3" applyFont="1" applyBorder="1" applyAlignment="1">
      <alignment wrapText="1"/>
    </xf>
    <xf numFmtId="3" fontId="87" fillId="4" borderId="52" xfId="2" applyNumberFormat="1" applyFont="1" applyFill="1" applyBorder="1" applyAlignment="1" applyProtection="1">
      <alignment horizontal="center" vertical="center"/>
      <protection locked="0"/>
    </xf>
    <xf numFmtId="168" fontId="168" fillId="4" borderId="62" xfId="15" applyNumberFormat="1" applyFont="1" applyFill="1" applyBorder="1" applyAlignment="1" applyProtection="1">
      <alignment horizontal="center" vertical="center"/>
      <protection locked="0"/>
    </xf>
    <xf numFmtId="0" fontId="87" fillId="0" borderId="0" xfId="16" applyFont="1" applyBorder="1" applyAlignment="1">
      <alignment horizontal="center" vertical="center" wrapText="1"/>
    </xf>
    <xf numFmtId="0" fontId="87" fillId="0" borderId="52" xfId="16" applyFont="1" applyBorder="1" applyAlignment="1">
      <alignment horizontal="left" vertical="center" wrapText="1"/>
    </xf>
    <xf numFmtId="3" fontId="87" fillId="0" borderId="52" xfId="16" applyNumberFormat="1" applyFont="1" applyBorder="1" applyAlignment="1">
      <alignment horizontal="center" vertical="center" wrapText="1"/>
    </xf>
    <xf numFmtId="10" fontId="62" fillId="0" borderId="0" xfId="16" applyNumberFormat="1" applyFont="1" applyAlignment="1">
      <alignment vertical="center" wrapText="1"/>
    </xf>
    <xf numFmtId="3" fontId="87" fillId="0" borderId="61" xfId="16" applyNumberFormat="1" applyFont="1" applyBorder="1" applyAlignment="1">
      <alignment horizontal="center" vertical="center" wrapText="1"/>
    </xf>
    <xf numFmtId="4" fontId="168" fillId="0" borderId="62" xfId="16" applyNumberFormat="1" applyFont="1" applyBorder="1" applyAlignment="1">
      <alignment horizontal="center" vertical="center" wrapText="1"/>
    </xf>
    <xf numFmtId="3" fontId="87" fillId="0" borderId="61" xfId="16" quotePrefix="1" applyNumberFormat="1" applyFont="1" applyBorder="1" applyAlignment="1">
      <alignment horizontal="center" vertical="center" wrapText="1"/>
    </xf>
    <xf numFmtId="0" fontId="47" fillId="39" borderId="53" xfId="2" applyFont="1" applyFill="1" applyBorder="1" applyAlignment="1">
      <alignment horizontal="center" vertical="center" wrapText="1"/>
    </xf>
    <xf numFmtId="9" fontId="201" fillId="0" borderId="0" xfId="8" applyFont="1" applyBorder="1" applyAlignment="1">
      <alignment horizontal="center" vertical="center"/>
    </xf>
    <xf numFmtId="3" fontId="202" fillId="39" borderId="53" xfId="3" applyNumberFormat="1" applyFont="1" applyFill="1" applyBorder="1" applyAlignment="1">
      <alignment horizontal="center" vertical="center" wrapText="1"/>
    </xf>
    <xf numFmtId="3" fontId="202" fillId="39" borderId="54" xfId="3" applyNumberFormat="1" applyFont="1" applyFill="1" applyBorder="1" applyAlignment="1">
      <alignment horizontal="center" vertical="center" wrapText="1"/>
    </xf>
    <xf numFmtId="0" fontId="202" fillId="39" borderId="53" xfId="2" applyFont="1" applyFill="1" applyBorder="1" applyAlignment="1">
      <alignment horizontal="center" vertical="center" wrapText="1"/>
    </xf>
    <xf numFmtId="3" fontId="47" fillId="39" borderId="53" xfId="3" applyNumberFormat="1" applyFont="1" applyFill="1" applyBorder="1" applyAlignment="1">
      <alignment horizontal="center" vertical="center" wrapText="1"/>
    </xf>
    <xf numFmtId="3" fontId="47" fillId="39" borderId="54" xfId="3" applyNumberFormat="1" applyFont="1" applyFill="1" applyBorder="1" applyAlignment="1">
      <alignment horizontal="center" vertical="center" wrapText="1"/>
    </xf>
    <xf numFmtId="2" fontId="47" fillId="0" borderId="0" xfId="2" applyNumberFormat="1" applyFont="1" applyAlignment="1">
      <alignment horizontal="left" vertical="center" wrapText="1"/>
    </xf>
    <xf numFmtId="0" fontId="62" fillId="0" borderId="0" xfId="16" applyFont="1" applyAlignment="1">
      <alignment vertical="center" wrapText="1"/>
    </xf>
    <xf numFmtId="14" fontId="46" fillId="0" borderId="0" xfId="2" applyNumberFormat="1" applyFont="1" applyAlignment="1">
      <alignment vertical="center" wrapText="1"/>
    </xf>
    <xf numFmtId="0" fontId="47" fillId="0" borderId="0" xfId="2" applyFont="1"/>
    <xf numFmtId="0" fontId="205" fillId="0" borderId="0" xfId="0" applyFont="1" applyAlignment="1">
      <alignment horizontal="left" vertical="center" wrapText="1"/>
    </xf>
    <xf numFmtId="0" fontId="206" fillId="0" borderId="0" xfId="0" applyFont="1" applyAlignment="1">
      <alignment horizontal="center" wrapText="1"/>
    </xf>
    <xf numFmtId="0" fontId="208" fillId="0" borderId="0" xfId="0" applyFont="1" applyAlignment="1">
      <alignment horizontal="left" vertical="center"/>
    </xf>
    <xf numFmtId="0" fontId="208" fillId="0" borderId="0" xfId="0" applyFont="1" applyAlignment="1">
      <alignment vertical="center"/>
    </xf>
    <xf numFmtId="0" fontId="209" fillId="0" borderId="0" xfId="0" applyFont="1" applyAlignment="1">
      <alignment horizontal="center" vertical="center" wrapText="1"/>
    </xf>
    <xf numFmtId="0" fontId="10" fillId="0" borderId="0" xfId="0" applyFont="1" applyAlignment="1">
      <alignment horizontal="left"/>
    </xf>
    <xf numFmtId="0" fontId="10" fillId="0" borderId="0" xfId="0" applyFont="1"/>
    <xf numFmtId="3" fontId="182" fillId="4" borderId="66" xfId="3" applyNumberFormat="1" applyFont="1" applyFill="1" applyBorder="1" applyAlignment="1">
      <alignment horizontal="center" vertical="center" wrapText="1"/>
    </xf>
    <xf numFmtId="0" fontId="203" fillId="0" borderId="0" xfId="0" applyFont="1" applyAlignment="1">
      <alignment horizontal="center" wrapText="1"/>
    </xf>
    <xf numFmtId="0" fontId="210" fillId="0" borderId="0" xfId="0" applyFont="1" applyAlignment="1">
      <alignment horizontal="center"/>
    </xf>
    <xf numFmtId="0" fontId="207" fillId="0" borderId="0" xfId="0" applyFont="1" applyAlignment="1">
      <alignment horizontal="center" vertical="center" wrapText="1"/>
    </xf>
    <xf numFmtId="0" fontId="207" fillId="0" borderId="0" xfId="0" applyFont="1" applyAlignment="1" applyProtection="1">
      <alignment horizontal="center" vertical="center" wrapText="1"/>
      <protection locked="0"/>
    </xf>
    <xf numFmtId="0" fontId="206" fillId="0" borderId="0" xfId="0" applyFont="1" applyAlignment="1">
      <alignment horizontal="center" wrapText="1"/>
    </xf>
    <xf numFmtId="0" fontId="205" fillId="0" borderId="0" xfId="0" applyFont="1" applyAlignment="1">
      <alignment horizontal="left" vertical="center" wrapText="1"/>
    </xf>
    <xf numFmtId="0" fontId="116" fillId="0" borderId="0" xfId="18" applyFont="1" applyAlignment="1">
      <alignment horizontal="left" vertical="center" wrapText="1"/>
    </xf>
    <xf numFmtId="0" fontId="114" fillId="0" borderId="0" xfId="0" applyFont="1" applyAlignment="1">
      <alignment horizontal="center"/>
    </xf>
    <xf numFmtId="0" fontId="114" fillId="0" borderId="0" xfId="0" applyFont="1" applyAlignment="1">
      <alignment horizontal="center" vertical="center" wrapText="1"/>
    </xf>
    <xf numFmtId="0" fontId="114" fillId="4" borderId="0" xfId="0" applyFont="1" applyFill="1" applyAlignment="1">
      <alignment horizontal="left" vertical="center" wrapText="1"/>
    </xf>
    <xf numFmtId="0" fontId="112" fillId="4" borderId="0" xfId="0" applyFont="1" applyFill="1" applyAlignment="1">
      <alignment horizontal="left" vertical="center" wrapText="1"/>
    </xf>
    <xf numFmtId="14" fontId="114" fillId="4" borderId="0" xfId="0" applyNumberFormat="1" applyFont="1" applyFill="1" applyAlignment="1">
      <alignment horizontal="justify" vertical="center" wrapText="1"/>
    </xf>
    <xf numFmtId="0" fontId="112" fillId="4" borderId="0" xfId="0" applyFont="1" applyFill="1" applyAlignment="1">
      <alignment horizontal="justify" vertical="center" wrapText="1"/>
    </xf>
    <xf numFmtId="0" fontId="115" fillId="0" borderId="0" xfId="18" applyFont="1" applyAlignment="1">
      <alignment horizontal="left" vertical="center" wrapText="1"/>
    </xf>
    <xf numFmtId="0" fontId="118" fillId="0" borderId="0" xfId="0" applyFont="1" applyAlignment="1">
      <alignment horizontal="center" vertical="center"/>
    </xf>
    <xf numFmtId="14" fontId="47" fillId="38" borderId="30" xfId="19" applyNumberFormat="1" applyFont="1" applyFill="1" applyBorder="1" applyAlignment="1">
      <alignment horizontal="center" vertical="center"/>
    </xf>
    <xf numFmtId="14" fontId="47" fillId="38" borderId="97" xfId="19" applyNumberFormat="1" applyFont="1" applyFill="1" applyBorder="1" applyAlignment="1">
      <alignment horizontal="center" vertical="center"/>
    </xf>
    <xf numFmtId="14" fontId="47" fillId="38" borderId="104" xfId="19" applyNumberFormat="1" applyFont="1" applyFill="1" applyBorder="1" applyAlignment="1">
      <alignment horizontal="center" vertical="center"/>
    </xf>
    <xf numFmtId="0" fontId="46" fillId="39" borderId="105" xfId="19" applyFont="1" applyFill="1" applyBorder="1" applyAlignment="1">
      <alignment horizontal="center" vertical="center"/>
    </xf>
    <xf numFmtId="14" fontId="47" fillId="38" borderId="106" xfId="19" applyNumberFormat="1" applyFont="1" applyFill="1" applyBorder="1" applyAlignment="1">
      <alignment horizontal="center" vertical="center" wrapText="1"/>
    </xf>
    <xf numFmtId="14" fontId="47" fillId="38" borderId="107" xfId="19" applyNumberFormat="1" applyFont="1" applyFill="1" applyBorder="1" applyAlignment="1">
      <alignment horizontal="center" vertical="center" wrapText="1"/>
    </xf>
    <xf numFmtId="14" fontId="47" fillId="38" borderId="108" xfId="19" applyNumberFormat="1" applyFont="1" applyFill="1" applyBorder="1" applyAlignment="1">
      <alignment horizontal="center" vertical="center" wrapText="1"/>
    </xf>
    <xf numFmtId="14" fontId="47" fillId="38" borderId="104" xfId="19" applyNumberFormat="1" applyFont="1" applyFill="1" applyBorder="1" applyAlignment="1">
      <alignment horizontal="center" vertical="center" wrapText="1"/>
    </xf>
    <xf numFmtId="14" fontId="47" fillId="38" borderId="40" xfId="19" applyNumberFormat="1" applyFont="1" applyFill="1" applyBorder="1" applyAlignment="1">
      <alignment horizontal="center" vertical="center" wrapText="1"/>
    </xf>
    <xf numFmtId="14" fontId="47" fillId="38" borderId="39" xfId="19" applyNumberFormat="1" applyFont="1" applyFill="1" applyBorder="1" applyAlignment="1">
      <alignment horizontal="center" vertical="center" wrapText="1"/>
    </xf>
    <xf numFmtId="14" fontId="47" fillId="38" borderId="105" xfId="19" applyNumberFormat="1" applyFont="1" applyFill="1" applyBorder="1" applyAlignment="1">
      <alignment horizontal="center" vertical="center" wrapText="1"/>
    </xf>
    <xf numFmtId="9" fontId="47" fillId="38" borderId="30" xfId="8" applyFont="1" applyFill="1" applyBorder="1" applyAlignment="1">
      <alignment horizontal="center" vertical="center"/>
    </xf>
    <xf numFmtId="9" fontId="47" fillId="38" borderId="97" xfId="8" applyFont="1" applyFill="1" applyBorder="1" applyAlignment="1">
      <alignment horizontal="center" vertical="center"/>
    </xf>
    <xf numFmtId="2" fontId="87" fillId="0" borderId="0" xfId="2" applyNumberFormat="1" applyFont="1" applyAlignment="1">
      <alignment horizontal="left" vertical="center" wrapText="1"/>
    </xf>
    <xf numFmtId="0" fontId="119" fillId="39" borderId="20" xfId="2" applyFont="1" applyFill="1" applyBorder="1" applyAlignment="1">
      <alignment horizontal="center" vertical="center" wrapText="1"/>
    </xf>
    <xf numFmtId="0" fontId="119" fillId="39" borderId="48" xfId="2" applyFont="1" applyFill="1" applyBorder="1" applyAlignment="1">
      <alignment horizontal="center" vertical="center" wrapText="1"/>
    </xf>
    <xf numFmtId="0" fontId="47" fillId="39" borderId="133" xfId="2" applyFont="1" applyFill="1" applyBorder="1" applyAlignment="1">
      <alignment horizontal="center" vertical="center" wrapText="1"/>
    </xf>
    <xf numFmtId="0" fontId="47" fillId="39" borderId="134" xfId="2" applyFont="1" applyFill="1" applyBorder="1" applyAlignment="1">
      <alignment horizontal="center" vertical="center" wrapText="1"/>
    </xf>
    <xf numFmtId="0" fontId="47" fillId="39" borderId="137" xfId="2" applyFont="1" applyFill="1" applyBorder="1" applyAlignment="1">
      <alignment horizontal="center" vertical="center" wrapText="1"/>
    </xf>
    <xf numFmtId="0" fontId="47" fillId="39" borderId="138" xfId="2" applyFont="1" applyFill="1" applyBorder="1" applyAlignment="1">
      <alignment horizontal="center" vertical="center" wrapText="1"/>
    </xf>
    <xf numFmtId="0" fontId="47" fillId="39" borderId="107" xfId="2" applyFont="1" applyFill="1" applyBorder="1" applyAlignment="1">
      <alignment horizontal="center" vertical="center" wrapText="1"/>
    </xf>
    <xf numFmtId="0" fontId="47" fillId="39" borderId="132" xfId="2" applyFont="1" applyFill="1" applyBorder="1" applyAlignment="1">
      <alignment horizontal="center" vertical="center" wrapText="1"/>
    </xf>
    <xf numFmtId="49" fontId="123" fillId="0" borderId="0" xfId="0" applyNumberFormat="1" applyFont="1" applyAlignment="1">
      <alignment horizontal="left" vertical="center" wrapText="1"/>
    </xf>
    <xf numFmtId="49" fontId="145" fillId="0" borderId="0" xfId="0" applyNumberFormat="1" applyFont="1" applyAlignment="1">
      <alignment horizontal="left" vertical="center" wrapText="1"/>
    </xf>
    <xf numFmtId="0" fontId="144" fillId="0" borderId="0" xfId="2" applyFont="1" applyAlignment="1">
      <alignment horizontal="center"/>
    </xf>
    <xf numFmtId="0" fontId="130" fillId="0" borderId="0" xfId="2" applyFont="1" applyAlignment="1">
      <alignment horizontal="center" vertical="center"/>
    </xf>
    <xf numFmtId="0" fontId="118" fillId="0" borderId="0" xfId="2" applyFont="1" applyAlignment="1">
      <alignment horizontal="center" vertical="center"/>
    </xf>
    <xf numFmtId="0" fontId="164" fillId="2" borderId="0" xfId="5" applyFont="1" applyFill="1" applyAlignment="1">
      <alignment horizontal="center" vertical="center"/>
    </xf>
    <xf numFmtId="0" fontId="47" fillId="39" borderId="31" xfId="2" applyFont="1" applyFill="1" applyBorder="1" applyAlignment="1">
      <alignment horizontal="center" vertical="center" wrapText="1"/>
    </xf>
    <xf numFmtId="0" fontId="47" fillId="39" borderId="44" xfId="2" applyFont="1" applyFill="1" applyBorder="1" applyAlignment="1">
      <alignment horizontal="center" vertical="center" wrapText="1"/>
    </xf>
    <xf numFmtId="0" fontId="47" fillId="39" borderId="45" xfId="2" applyFont="1" applyFill="1" applyBorder="1" applyAlignment="1">
      <alignment horizontal="center" vertical="center" wrapText="1"/>
    </xf>
    <xf numFmtId="0" fontId="165" fillId="41" borderId="36" xfId="2" applyFont="1" applyFill="1" applyBorder="1" applyAlignment="1">
      <alignment horizontal="center" vertical="center" wrapText="1"/>
    </xf>
    <xf numFmtId="0" fontId="165" fillId="41" borderId="37" xfId="2" applyFont="1" applyFill="1" applyBorder="1" applyAlignment="1">
      <alignment horizontal="center" vertical="center" wrapText="1"/>
    </xf>
    <xf numFmtId="0" fontId="165" fillId="41" borderId="141" xfId="2" applyFont="1" applyFill="1" applyBorder="1" applyAlignment="1">
      <alignment horizontal="center" vertical="center" wrapText="1"/>
    </xf>
    <xf numFmtId="0" fontId="165" fillId="41" borderId="142" xfId="2" applyFont="1" applyFill="1" applyBorder="1" applyAlignment="1">
      <alignment horizontal="center" vertical="center" wrapText="1"/>
    </xf>
    <xf numFmtId="0" fontId="122" fillId="41" borderId="37" xfId="2" applyFont="1" applyFill="1" applyBorder="1" applyAlignment="1">
      <alignment horizontal="center" vertical="center" wrapText="1"/>
    </xf>
    <xf numFmtId="0" fontId="122" fillId="41" borderId="38" xfId="2" applyFont="1" applyFill="1" applyBorder="1" applyAlignment="1">
      <alignment horizontal="center" vertical="center" wrapText="1"/>
    </xf>
    <xf numFmtId="0" fontId="47" fillId="40" borderId="126" xfId="2" applyFont="1" applyFill="1" applyBorder="1" applyAlignment="1">
      <alignment horizontal="center" vertical="center" wrapText="1"/>
    </xf>
    <xf numFmtId="0" fontId="47" fillId="40" borderId="130" xfId="2" applyFont="1" applyFill="1" applyBorder="1" applyAlignment="1">
      <alignment horizontal="center" vertical="center" wrapText="1"/>
    </xf>
    <xf numFmtId="0" fontId="47" fillId="40" borderId="131" xfId="2" applyFont="1" applyFill="1" applyBorder="1" applyAlignment="1">
      <alignment horizontal="center" vertical="center" wrapText="1"/>
    </xf>
    <xf numFmtId="0" fontId="47" fillId="39" borderId="172" xfId="2" applyFont="1" applyFill="1" applyBorder="1" applyAlignment="1">
      <alignment horizontal="center" vertical="center" wrapText="1"/>
    </xf>
    <xf numFmtId="0" fontId="47" fillId="39" borderId="173" xfId="2" applyFont="1" applyFill="1" applyBorder="1" applyAlignment="1">
      <alignment horizontal="center" vertical="center" wrapText="1"/>
    </xf>
    <xf numFmtId="0" fontId="47" fillId="39" borderId="174" xfId="2" applyFont="1" applyFill="1" applyBorder="1" applyAlignment="1">
      <alignment horizontal="center" vertical="center" wrapText="1"/>
    </xf>
    <xf numFmtId="0" fontId="47" fillId="39" borderId="143" xfId="2" applyFont="1" applyFill="1" applyBorder="1" applyAlignment="1">
      <alignment horizontal="center" vertical="center" wrapText="1"/>
    </xf>
    <xf numFmtId="0" fontId="122" fillId="0" borderId="0" xfId="0" applyFont="1" applyAlignment="1">
      <alignment horizontal="center"/>
    </xf>
    <xf numFmtId="0" fontId="47" fillId="39" borderId="36" xfId="0" applyFont="1" applyFill="1" applyBorder="1" applyAlignment="1">
      <alignment horizontal="center" vertical="center" wrapText="1"/>
    </xf>
    <xf numFmtId="0" fontId="47" fillId="39" borderId="38" xfId="0" applyFont="1" applyFill="1" applyBorder="1" applyAlignment="1">
      <alignment horizontal="center" vertical="center" wrapText="1"/>
    </xf>
    <xf numFmtId="0" fontId="47" fillId="39" borderId="31" xfId="0" applyFont="1" applyFill="1" applyBorder="1" applyAlignment="1">
      <alignment horizontal="center" vertical="center" wrapText="1"/>
    </xf>
    <xf numFmtId="0" fontId="47" fillId="39" borderId="45" xfId="0" applyFont="1" applyFill="1" applyBorder="1" applyAlignment="1">
      <alignment horizontal="center" vertical="center" wrapText="1"/>
    </xf>
    <xf numFmtId="0" fontId="150" fillId="0" borderId="0" xfId="0" applyFont="1" applyAlignment="1" applyProtection="1">
      <alignment horizontal="center" vertical="center" wrapText="1"/>
      <protection locked="0"/>
    </xf>
    <xf numFmtId="2" fontId="130" fillId="0" borderId="0" xfId="2" applyNumberFormat="1" applyFont="1" applyAlignment="1">
      <alignment horizontal="left" vertical="center" wrapText="1"/>
    </xf>
    <xf numFmtId="0" fontId="156" fillId="0" borderId="0" xfId="2" applyFont="1" applyAlignment="1">
      <alignment horizontal="center" vertical="center"/>
    </xf>
    <xf numFmtId="0" fontId="157" fillId="2" borderId="0" xfId="5" applyFont="1" applyFill="1" applyAlignment="1">
      <alignment horizontal="center" vertical="center"/>
    </xf>
    <xf numFmtId="0" fontId="47" fillId="39" borderId="36" xfId="2" applyFont="1" applyFill="1" applyBorder="1" applyAlignment="1">
      <alignment horizontal="center" vertical="center" wrapText="1"/>
    </xf>
    <xf numFmtId="0" fontId="47" fillId="39" borderId="38" xfId="2" applyFont="1" applyFill="1" applyBorder="1" applyAlignment="1">
      <alignment horizontal="center" vertical="center" wrapText="1"/>
    </xf>
    <xf numFmtId="0" fontId="47" fillId="39" borderId="37" xfId="2" applyFont="1" applyFill="1" applyBorder="1" applyAlignment="1">
      <alignment horizontal="center" vertical="center" wrapText="1"/>
    </xf>
    <xf numFmtId="49" fontId="162" fillId="0" borderId="0" xfId="0" applyNumberFormat="1" applyFont="1" applyAlignment="1">
      <alignment horizontal="left" vertical="center" wrapText="1"/>
    </xf>
    <xf numFmtId="49" fontId="162" fillId="0" borderId="0" xfId="2" applyNumberFormat="1" applyFont="1" applyAlignment="1">
      <alignment horizontal="left" vertical="center" wrapText="1"/>
    </xf>
    <xf numFmtId="2" fontId="47" fillId="0" borderId="0" xfId="2" applyNumberFormat="1" applyFont="1" applyAlignment="1">
      <alignment horizontal="left" vertical="center" wrapText="1"/>
    </xf>
    <xf numFmtId="49" fontId="46" fillId="0" borderId="0" xfId="0" applyNumberFormat="1" applyFont="1" applyAlignment="1">
      <alignment horizontal="left" vertical="center" wrapText="1"/>
    </xf>
    <xf numFmtId="0" fontId="165" fillId="41" borderId="128" xfId="2" applyFont="1" applyFill="1" applyBorder="1" applyAlignment="1">
      <alignment horizontal="center" vertical="center" wrapText="1"/>
    </xf>
    <xf numFmtId="0" fontId="165" fillId="41" borderId="129" xfId="2" applyFont="1" applyFill="1" applyBorder="1" applyAlignment="1">
      <alignment horizontal="center" vertical="center" wrapText="1"/>
    </xf>
    <xf numFmtId="0" fontId="158" fillId="41" borderId="37" xfId="2" applyFont="1" applyFill="1" applyBorder="1" applyAlignment="1">
      <alignment horizontal="center" vertical="center" wrapText="1"/>
    </xf>
    <xf numFmtId="0" fontId="158" fillId="41" borderId="38" xfId="2" applyFont="1" applyFill="1" applyBorder="1" applyAlignment="1">
      <alignment horizontal="center" vertical="center" wrapText="1"/>
    </xf>
    <xf numFmtId="0" fontId="47" fillId="39" borderId="39" xfId="2" applyFont="1" applyFill="1" applyBorder="1" applyAlignment="1">
      <alignment horizontal="center" vertical="center" wrapText="1"/>
    </xf>
    <xf numFmtId="0" fontId="47" fillId="39" borderId="41" xfId="2" applyFont="1" applyFill="1" applyBorder="1" applyAlignment="1">
      <alignment horizontal="center" vertical="center" wrapText="1"/>
    </xf>
    <xf numFmtId="0" fontId="47" fillId="40" borderId="107" xfId="2" applyFont="1" applyFill="1" applyBorder="1" applyAlignment="1">
      <alignment horizontal="center" vertical="center" wrapText="1"/>
    </xf>
    <xf numFmtId="0" fontId="47" fillId="40" borderId="132" xfId="2" applyFont="1" applyFill="1" applyBorder="1" applyAlignment="1">
      <alignment horizontal="center" vertical="center" wrapText="1"/>
    </xf>
    <xf numFmtId="0" fontId="47" fillId="40" borderId="40" xfId="2" applyFont="1" applyFill="1" applyBorder="1" applyAlignment="1">
      <alignment horizontal="center" vertical="center" wrapText="1"/>
    </xf>
    <xf numFmtId="0" fontId="47" fillId="40" borderId="43" xfId="2" applyFont="1" applyFill="1" applyBorder="1" applyAlignment="1">
      <alignment horizontal="center" vertical="center" wrapText="1"/>
    </xf>
    <xf numFmtId="49" fontId="145" fillId="0" borderId="0" xfId="2" applyNumberFormat="1" applyFont="1" applyAlignment="1">
      <alignment horizontal="left" vertical="center" wrapText="1"/>
    </xf>
    <xf numFmtId="0" fontId="47" fillId="39" borderId="200" xfId="2" applyFont="1" applyFill="1" applyBorder="1" applyAlignment="1">
      <alignment horizontal="center" vertical="center" wrapText="1"/>
    </xf>
    <xf numFmtId="0" fontId="47" fillId="39" borderId="124" xfId="2" applyFont="1" applyFill="1" applyBorder="1" applyAlignment="1">
      <alignment horizontal="center" vertical="center" wrapText="1"/>
    </xf>
    <xf numFmtId="0" fontId="162" fillId="0" borderId="0" xfId="0" applyFont="1" applyAlignment="1">
      <alignment horizontal="left" vertical="center" wrapText="1"/>
    </xf>
    <xf numFmtId="0" fontId="35" fillId="0" borderId="13" xfId="2" applyFont="1" applyBorder="1" applyAlignment="1">
      <alignment horizontal="center" vertical="center" wrapText="1"/>
    </xf>
    <xf numFmtId="0" fontId="35" fillId="0" borderId="9" xfId="2" applyFont="1" applyBorder="1" applyAlignment="1">
      <alignment horizontal="center" vertical="center" wrapText="1"/>
    </xf>
    <xf numFmtId="0" fontId="35" fillId="0" borderId="10" xfId="2" applyFont="1" applyBorder="1" applyAlignment="1">
      <alignment horizontal="center" vertical="center" wrapText="1"/>
    </xf>
    <xf numFmtId="2" fontId="24" fillId="0" borderId="0" xfId="2" applyNumberFormat="1" applyFont="1" applyAlignment="1">
      <alignment horizontal="left" vertical="center" wrapText="1"/>
    </xf>
    <xf numFmtId="49" fontId="15" fillId="0" borderId="0" xfId="2" applyNumberFormat="1" applyFont="1" applyAlignment="1">
      <alignment horizontal="left" vertical="center" wrapText="1"/>
    </xf>
    <xf numFmtId="0" fontId="27" fillId="0" borderId="0" xfId="2" applyFont="1" applyAlignment="1">
      <alignment horizontal="center"/>
    </xf>
    <xf numFmtId="0" fontId="13" fillId="0" borderId="0" xfId="2" applyFont="1" applyAlignment="1">
      <alignment horizontal="center" vertical="center"/>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3" xfId="2" applyFont="1" applyBorder="1" applyAlignment="1">
      <alignment horizontal="center" vertical="center" wrapText="1"/>
    </xf>
    <xf numFmtId="49" fontId="15" fillId="0" borderId="0" xfId="0" applyNumberFormat="1" applyFont="1" applyAlignment="1">
      <alignment horizontal="left" vertical="center" wrapText="1"/>
    </xf>
    <xf numFmtId="0" fontId="35" fillId="0" borderId="12" xfId="2" applyFont="1" applyBorder="1" applyAlignment="1">
      <alignment horizontal="center" vertical="center" wrapText="1"/>
    </xf>
    <xf numFmtId="0" fontId="35" fillId="0" borderId="11" xfId="2" applyFont="1" applyBorder="1" applyAlignment="1">
      <alignment horizontal="center" vertical="center" wrapText="1"/>
    </xf>
    <xf numFmtId="0" fontId="35" fillId="0" borderId="0" xfId="2" applyFont="1" applyAlignment="1">
      <alignment horizontal="center" vertical="center" wrapText="1"/>
    </xf>
    <xf numFmtId="0" fontId="11" fillId="2" borderId="0" xfId="5" applyFont="1" applyFill="1" applyAlignment="1">
      <alignment horizontal="center" vertical="center"/>
    </xf>
    <xf numFmtId="0" fontId="47" fillId="0" borderId="0" xfId="2" applyFont="1" applyAlignment="1">
      <alignment horizontal="center" vertical="center" wrapText="1"/>
    </xf>
    <xf numFmtId="49" fontId="62" fillId="0" borderId="0" xfId="0" applyNumberFormat="1" applyFont="1" applyBorder="1" applyAlignment="1">
      <alignment horizontal="left" vertical="center" wrapText="1"/>
    </xf>
    <xf numFmtId="49" fontId="46" fillId="0" borderId="0" xfId="2" applyNumberFormat="1" applyFont="1" applyAlignment="1">
      <alignment horizontal="left" vertical="center" wrapText="1"/>
    </xf>
    <xf numFmtId="0" fontId="47" fillId="39" borderId="51" xfId="2" applyFont="1" applyFill="1" applyBorder="1" applyAlignment="1">
      <alignment horizontal="center" vertical="center" wrapText="1"/>
    </xf>
    <xf numFmtId="0" fontId="158" fillId="0" borderId="37" xfId="2" applyFont="1" applyBorder="1" applyAlignment="1">
      <alignment horizontal="center" vertical="center" wrapText="1"/>
    </xf>
    <xf numFmtId="0" fontId="47" fillId="39" borderId="128" xfId="2" applyFont="1" applyFill="1" applyBorder="1" applyAlignment="1">
      <alignment horizontal="center" vertical="center" wrapText="1"/>
    </xf>
    <xf numFmtId="0" fontId="47" fillId="39" borderId="144" xfId="2" applyFont="1" applyFill="1" applyBorder="1" applyAlignment="1">
      <alignment horizontal="center" vertical="center" wrapText="1"/>
    </xf>
    <xf numFmtId="0" fontId="156" fillId="0" borderId="0" xfId="2" applyFont="1" applyAlignment="1">
      <alignment horizontal="center" vertical="center" wrapText="1"/>
    </xf>
    <xf numFmtId="0" fontId="47" fillId="40" borderId="149" xfId="2" applyFont="1" applyFill="1" applyBorder="1" applyAlignment="1">
      <alignment horizontal="center" vertical="center" wrapText="1"/>
    </xf>
    <xf numFmtId="0" fontId="47" fillId="40" borderId="127" xfId="2" applyFont="1" applyFill="1" applyBorder="1" applyAlignment="1">
      <alignment horizontal="center" vertical="center" wrapText="1"/>
    </xf>
    <xf numFmtId="0" fontId="47" fillId="40" borderId="129" xfId="2" applyFont="1" applyFill="1" applyBorder="1" applyAlignment="1">
      <alignment horizontal="center" vertical="center" wrapText="1"/>
    </xf>
    <xf numFmtId="0" fontId="47" fillId="39" borderId="129" xfId="2" applyFont="1" applyFill="1" applyBorder="1" applyAlignment="1">
      <alignment horizontal="center" vertical="center" wrapText="1"/>
    </xf>
    <xf numFmtId="0" fontId="169" fillId="40" borderId="150" xfId="2" applyFont="1" applyFill="1" applyBorder="1" applyAlignment="1">
      <alignment horizontal="center" vertical="center" wrapText="1"/>
    </xf>
    <xf numFmtId="0" fontId="169" fillId="40" borderId="130" xfId="2" applyFont="1" applyFill="1" applyBorder="1" applyAlignment="1">
      <alignment horizontal="center" vertical="center" wrapText="1"/>
    </xf>
    <xf numFmtId="0" fontId="169" fillId="40" borderId="131" xfId="2" applyFont="1" applyFill="1" applyBorder="1" applyAlignment="1">
      <alignment horizontal="center" vertical="center" wrapText="1"/>
    </xf>
    <xf numFmtId="0" fontId="171" fillId="0" borderId="0" xfId="2" applyFont="1" applyAlignment="1">
      <alignment horizontal="left" vertical="center" wrapText="1"/>
    </xf>
    <xf numFmtId="0" fontId="47" fillId="40" borderId="0" xfId="2" applyFont="1" applyFill="1" applyAlignment="1">
      <alignment horizontal="center" vertical="center" wrapText="1"/>
    </xf>
    <xf numFmtId="0" fontId="47" fillId="40" borderId="137" xfId="2" applyFont="1" applyFill="1" applyBorder="1" applyAlignment="1">
      <alignment horizontal="center" vertical="center" wrapText="1"/>
    </xf>
    <xf numFmtId="0" fontId="47" fillId="40" borderId="134" xfId="2" applyFont="1" applyFill="1" applyBorder="1" applyAlignment="1">
      <alignment horizontal="center" vertical="center" wrapText="1"/>
    </xf>
    <xf numFmtId="0" fontId="47" fillId="40" borderId="135" xfId="2" applyFont="1" applyFill="1" applyBorder="1" applyAlignment="1">
      <alignment horizontal="center" vertical="center" wrapText="1"/>
    </xf>
    <xf numFmtId="0" fontId="47" fillId="40" borderId="136" xfId="2" applyFont="1" applyFill="1" applyBorder="1" applyAlignment="1">
      <alignment horizontal="center" vertical="center" wrapText="1"/>
    </xf>
    <xf numFmtId="0" fontId="47" fillId="39" borderId="128" xfId="0" applyFont="1" applyFill="1" applyBorder="1" applyAlignment="1">
      <alignment horizontal="center" vertical="center" wrapText="1"/>
    </xf>
    <xf numFmtId="0" fontId="47" fillId="39" borderId="144" xfId="0" applyFont="1" applyFill="1" applyBorder="1" applyAlignment="1">
      <alignment horizontal="center" vertical="center" wrapText="1"/>
    </xf>
    <xf numFmtId="2" fontId="158" fillId="0" borderId="0" xfId="0" applyNumberFormat="1" applyFont="1" applyAlignment="1">
      <alignment horizontal="left" vertical="center" wrapText="1"/>
    </xf>
    <xf numFmtId="0" fontId="144" fillId="0" borderId="0" xfId="0" applyFont="1" applyAlignment="1">
      <alignment horizontal="center"/>
    </xf>
    <xf numFmtId="0" fontId="130" fillId="0" borderId="0" xfId="0" applyFont="1" applyAlignment="1">
      <alignment horizontal="center" vertical="center"/>
    </xf>
    <xf numFmtId="0" fontId="156" fillId="0" borderId="0" xfId="0" applyFont="1" applyAlignment="1">
      <alignment horizontal="center" vertical="center"/>
    </xf>
    <xf numFmtId="0" fontId="47" fillId="39" borderId="44" xfId="0" applyFont="1" applyFill="1" applyBorder="1" applyAlignment="1">
      <alignment horizontal="center" vertical="center" wrapText="1"/>
    </xf>
    <xf numFmtId="0" fontId="47" fillId="39" borderId="126" xfId="0" applyFont="1" applyFill="1" applyBorder="1" applyAlignment="1">
      <alignment horizontal="center" vertical="center" wrapText="1"/>
    </xf>
    <xf numFmtId="0" fontId="47" fillId="39" borderId="130" xfId="0" applyFont="1" applyFill="1" applyBorder="1" applyAlignment="1">
      <alignment horizontal="center" vertical="center" wrapText="1"/>
    </xf>
    <xf numFmtId="0" fontId="47" fillId="39" borderId="131" xfId="0" applyFont="1" applyFill="1" applyBorder="1" applyAlignment="1">
      <alignment horizontal="center" vertical="center" wrapText="1"/>
    </xf>
    <xf numFmtId="0" fontId="47" fillId="39" borderId="39" xfId="0" applyFont="1" applyFill="1" applyBorder="1" applyAlignment="1">
      <alignment horizontal="center" vertical="center" wrapText="1"/>
    </xf>
    <xf numFmtId="0" fontId="47" fillId="39" borderId="40" xfId="0" applyFont="1" applyFill="1" applyBorder="1" applyAlignment="1">
      <alignment horizontal="center" vertical="center" wrapText="1"/>
    </xf>
    <xf numFmtId="0" fontId="130" fillId="0" borderId="0" xfId="0" applyFont="1" applyBorder="1" applyAlignment="1">
      <alignment horizontal="left" vertical="center" wrapText="1"/>
    </xf>
    <xf numFmtId="0" fontId="145" fillId="0" borderId="0" xfId="0" applyFont="1" applyBorder="1" applyAlignment="1">
      <alignment horizontal="left" vertical="center" wrapText="1"/>
    </xf>
    <xf numFmtId="0" fontId="47" fillId="39" borderId="75" xfId="0" applyFont="1" applyFill="1" applyBorder="1" applyAlignment="1">
      <alignment horizontal="center" vertical="center" wrapText="1"/>
    </xf>
    <xf numFmtId="0" fontId="47" fillId="39" borderId="153" xfId="0" applyFont="1" applyFill="1" applyBorder="1" applyAlignment="1">
      <alignment horizontal="center" vertical="center" wrapText="1"/>
    </xf>
    <xf numFmtId="0" fontId="119" fillId="39" borderId="75" xfId="0" applyFont="1" applyFill="1" applyBorder="1" applyAlignment="1">
      <alignment horizontal="center" vertical="center" wrapText="1"/>
    </xf>
    <xf numFmtId="0" fontId="119" fillId="39" borderId="153" xfId="0" applyFont="1" applyFill="1" applyBorder="1" applyAlignment="1">
      <alignment horizontal="center" vertical="center" wrapText="1"/>
    </xf>
    <xf numFmtId="0" fontId="136" fillId="0" borderId="0" xfId="0" applyFont="1" applyBorder="1" applyAlignment="1">
      <alignment horizontal="center" vertical="center"/>
    </xf>
    <xf numFmtId="0" fontId="47" fillId="39" borderId="53" xfId="0" applyFont="1" applyFill="1" applyBorder="1" applyAlignment="1">
      <alignment horizontal="center" vertical="center" wrapText="1"/>
    </xf>
    <xf numFmtId="0" fontId="47" fillId="39" borderId="54" xfId="0" applyFont="1" applyFill="1" applyBorder="1" applyAlignment="1">
      <alignment horizontal="center" vertical="center" wrapText="1"/>
    </xf>
    <xf numFmtId="0" fontId="156" fillId="0" borderId="0" xfId="0" applyFont="1" applyAlignment="1">
      <alignment horizontal="center" vertical="center" wrapText="1"/>
    </xf>
    <xf numFmtId="0" fontId="47" fillId="0" borderId="0" xfId="0" applyFont="1" applyBorder="1" applyAlignment="1">
      <alignment horizontal="center" vertical="center"/>
    </xf>
    <xf numFmtId="0" fontId="47" fillId="0" borderId="0" xfId="0" applyFont="1" applyBorder="1" applyAlignment="1">
      <alignment horizontal="center" vertical="center" wrapText="1"/>
    </xf>
    <xf numFmtId="0" fontId="73" fillId="0" borderId="0" xfId="0" applyFont="1" applyBorder="1" applyAlignment="1">
      <alignment horizontal="center" vertical="center"/>
    </xf>
    <xf numFmtId="0" fontId="59" fillId="0" borderId="0" xfId="0" applyFont="1" applyBorder="1" applyAlignment="1">
      <alignment horizontal="center" vertical="center" wrapText="1"/>
    </xf>
    <xf numFmtId="0" fontId="74" fillId="0" borderId="0" xfId="0" applyFont="1" applyBorder="1" applyAlignment="1">
      <alignment horizontal="center" vertical="center" wrapText="1"/>
    </xf>
    <xf numFmtId="0" fontId="47" fillId="39" borderId="53" xfId="2" applyFont="1" applyFill="1" applyBorder="1" applyAlignment="1">
      <alignment horizontal="center" vertical="center" wrapText="1"/>
    </xf>
    <xf numFmtId="0" fontId="46" fillId="39" borderId="54" xfId="2" applyFont="1" applyFill="1" applyBorder="1" applyAlignment="1">
      <alignment horizontal="center" vertical="center" wrapText="1"/>
    </xf>
    <xf numFmtId="0" fontId="119" fillId="39" borderId="55" xfId="2" applyFont="1" applyFill="1" applyBorder="1" applyAlignment="1">
      <alignment horizontal="center" vertical="center" wrapText="1"/>
    </xf>
    <xf numFmtId="0" fontId="119" fillId="39" borderId="56" xfId="2" applyFont="1" applyFill="1" applyBorder="1" applyAlignment="1">
      <alignment horizontal="center" vertical="center" wrapText="1"/>
    </xf>
    <xf numFmtId="0" fontId="119" fillId="39" borderId="75" xfId="2" applyFont="1" applyFill="1" applyBorder="1" applyAlignment="1">
      <alignment horizontal="center" vertical="center" wrapText="1"/>
    </xf>
    <xf numFmtId="0" fontId="119" fillId="39" borderId="157" xfId="2" applyFont="1" applyFill="1" applyBorder="1" applyAlignment="1">
      <alignment horizontal="center" vertical="center" wrapText="1"/>
    </xf>
    <xf numFmtId="0" fontId="47" fillId="39" borderId="63" xfId="0" applyFont="1" applyFill="1" applyBorder="1" applyAlignment="1">
      <alignment horizontal="center" vertical="center" wrapText="1"/>
    </xf>
    <xf numFmtId="0" fontId="47" fillId="39" borderId="162" xfId="0" applyFont="1" applyFill="1" applyBorder="1" applyAlignment="1">
      <alignment horizontal="center" vertical="center" wrapText="1"/>
    </xf>
    <xf numFmtId="0" fontId="47" fillId="39" borderId="157" xfId="0" applyFont="1" applyFill="1" applyBorder="1" applyAlignment="1">
      <alignment horizontal="center" vertical="center" wrapText="1"/>
    </xf>
    <xf numFmtId="0" fontId="47" fillId="39" borderId="55" xfId="0" applyFont="1" applyFill="1" applyBorder="1" applyAlignment="1">
      <alignment horizontal="center" vertical="center" wrapText="1"/>
    </xf>
    <xf numFmtId="0" fontId="47" fillId="39" borderId="56" xfId="0" applyFont="1" applyFill="1" applyBorder="1" applyAlignment="1">
      <alignment horizontal="center" vertical="center" wrapText="1"/>
    </xf>
    <xf numFmtId="0" fontId="47" fillId="39" borderId="158" xfId="0" applyFont="1" applyFill="1" applyBorder="1" applyAlignment="1">
      <alignment horizontal="center" vertical="center" wrapText="1"/>
    </xf>
    <xf numFmtId="0" fontId="47" fillId="39" borderId="159" xfId="0" applyFont="1" applyFill="1" applyBorder="1" applyAlignment="1">
      <alignment horizontal="center" vertical="center" wrapText="1"/>
    </xf>
    <xf numFmtId="0" fontId="47" fillId="39" borderId="137" xfId="0" applyFont="1" applyFill="1" applyBorder="1" applyAlignment="1">
      <alignment horizontal="center" vertical="center" wrapText="1"/>
    </xf>
    <xf numFmtId="0" fontId="47" fillId="39" borderId="161" xfId="0" applyFont="1" applyFill="1" applyBorder="1" applyAlignment="1">
      <alignment horizontal="center" vertical="center" wrapText="1"/>
    </xf>
    <xf numFmtId="0" fontId="47" fillId="39" borderId="59" xfId="0" applyFont="1" applyFill="1" applyBorder="1" applyAlignment="1">
      <alignment horizontal="center" vertical="center" wrapText="1"/>
    </xf>
    <xf numFmtId="0" fontId="47" fillId="39" borderId="57" xfId="0" applyFont="1" applyFill="1" applyBorder="1" applyAlignment="1">
      <alignment horizontal="center" vertical="center" wrapText="1"/>
    </xf>
    <xf numFmtId="0" fontId="146" fillId="0" borderId="53" xfId="0" applyFont="1" applyBorder="1" applyAlignment="1">
      <alignment horizontal="center" vertical="center" wrapText="1"/>
    </xf>
    <xf numFmtId="0" fontId="146" fillId="0" borderId="63" xfId="0" applyFont="1" applyBorder="1" applyAlignment="1">
      <alignment horizontal="center" vertical="center" wrapText="1"/>
    </xf>
    <xf numFmtId="0" fontId="146" fillId="0" borderId="54" xfId="0" applyFont="1" applyBorder="1" applyAlignment="1">
      <alignment horizontal="center" vertical="center" wrapText="1"/>
    </xf>
    <xf numFmtId="0" fontId="158" fillId="0" borderId="61" xfId="0" applyFont="1" applyBorder="1" applyAlignment="1">
      <alignment horizontal="center" vertical="center" wrapText="1"/>
    </xf>
    <xf numFmtId="0" fontId="158" fillId="0" borderId="66" xfId="0" applyFont="1" applyBorder="1" applyAlignment="1">
      <alignment horizontal="center" vertical="center" wrapText="1"/>
    </xf>
    <xf numFmtId="0" fontId="158" fillId="0" borderId="62" xfId="0" applyFont="1" applyBorder="1" applyAlignment="1">
      <alignment horizontal="center" vertical="center" wrapText="1"/>
    </xf>
    <xf numFmtId="0" fontId="72" fillId="0" borderId="0" xfId="0" applyFont="1" applyBorder="1" applyAlignment="1">
      <alignment horizontal="center" vertical="center" wrapText="1"/>
    </xf>
    <xf numFmtId="0" fontId="65" fillId="0" borderId="0" xfId="0" applyFont="1" applyBorder="1" applyAlignment="1">
      <alignment horizontal="center" vertical="center" wrapText="1"/>
    </xf>
    <xf numFmtId="2" fontId="31" fillId="0" borderId="0" xfId="0" applyNumberFormat="1" applyFont="1" applyAlignment="1">
      <alignment horizontal="left" vertical="center" wrapText="1"/>
    </xf>
    <xf numFmtId="0" fontId="24" fillId="0" borderId="0" xfId="0" applyFont="1" applyBorder="1" applyAlignment="1">
      <alignment horizontal="left" vertical="center" wrapText="1"/>
    </xf>
    <xf numFmtId="0" fontId="15" fillId="0" borderId="0" xfId="0" applyFont="1" applyBorder="1" applyAlignment="1">
      <alignment horizontal="left" vertical="center" wrapText="1"/>
    </xf>
    <xf numFmtId="0" fontId="27" fillId="0" borderId="0" xfId="0" applyFont="1" applyAlignment="1">
      <alignment horizontal="center"/>
    </xf>
    <xf numFmtId="0" fontId="13" fillId="0" borderId="0" xfId="0" applyFont="1" applyAlignment="1">
      <alignment horizontal="center" vertical="center"/>
    </xf>
    <xf numFmtId="0" fontId="47" fillId="39" borderId="55" xfId="0" applyFont="1" applyFill="1" applyBorder="1" applyAlignment="1">
      <alignment horizontal="center" vertical="center"/>
    </xf>
    <xf numFmtId="0" fontId="47" fillId="39" borderId="64" xfId="0" applyFont="1" applyFill="1" applyBorder="1" applyAlignment="1">
      <alignment horizontal="center" vertical="center"/>
    </xf>
    <xf numFmtId="0" fontId="47" fillId="39" borderId="56" xfId="0" applyFont="1" applyFill="1" applyBorder="1" applyAlignment="1">
      <alignment horizontal="center" vertical="center"/>
    </xf>
    <xf numFmtId="0" fontId="119" fillId="39" borderId="76" xfId="0" applyFont="1" applyFill="1" applyBorder="1" applyAlignment="1">
      <alignment horizontal="center" vertical="center" wrapText="1"/>
    </xf>
    <xf numFmtId="0" fontId="119" fillId="39" borderId="134" xfId="0" applyFont="1" applyFill="1" applyBorder="1" applyAlignment="1">
      <alignment horizontal="center" vertical="center" wrapText="1"/>
    </xf>
    <xf numFmtId="0" fontId="119" fillId="39" borderId="137" xfId="0" applyFont="1" applyFill="1" applyBorder="1" applyAlignment="1">
      <alignment horizontal="center" vertical="center" wrapText="1"/>
    </xf>
    <xf numFmtId="0" fontId="119" fillId="39" borderId="148" xfId="0" applyFont="1" applyFill="1" applyBorder="1" applyAlignment="1">
      <alignment horizontal="center" vertical="center" wrapText="1"/>
    </xf>
    <xf numFmtId="0" fontId="119" fillId="39" borderId="135" xfId="0" applyFont="1" applyFill="1" applyBorder="1" applyAlignment="1">
      <alignment horizontal="center" vertical="center" wrapText="1"/>
    </xf>
    <xf numFmtId="0" fontId="119" fillId="39" borderId="168" xfId="0" applyFont="1" applyFill="1" applyBorder="1" applyAlignment="1">
      <alignment horizontal="center" vertical="center" wrapText="1"/>
    </xf>
    <xf numFmtId="0" fontId="119" fillId="39" borderId="146" xfId="0" applyFont="1" applyFill="1" applyBorder="1" applyAlignment="1">
      <alignment horizontal="center" vertical="center" wrapText="1"/>
    </xf>
    <xf numFmtId="0" fontId="119" fillId="39" borderId="165" xfId="0" applyFont="1" applyFill="1" applyBorder="1" applyAlignment="1">
      <alignment horizontal="center" vertical="center" wrapText="1"/>
    </xf>
    <xf numFmtId="0" fontId="119" fillId="39" borderId="153" xfId="2" applyFont="1" applyFill="1" applyBorder="1" applyAlignment="1">
      <alignment horizontal="center" vertical="center" wrapText="1"/>
    </xf>
    <xf numFmtId="0" fontId="47" fillId="39" borderId="75" xfId="2" applyFont="1" applyFill="1" applyBorder="1" applyAlignment="1">
      <alignment horizontal="center" vertical="center" wrapText="1"/>
    </xf>
    <xf numFmtId="0" fontId="47" fillId="39" borderId="157" xfId="2" applyFont="1" applyFill="1" applyBorder="1" applyAlignment="1">
      <alignment horizontal="center" vertical="center" wrapText="1"/>
    </xf>
    <xf numFmtId="0" fontId="47" fillId="39" borderId="153" xfId="2" applyFont="1" applyFill="1" applyBorder="1" applyAlignment="1">
      <alignment horizontal="center" vertical="center" wrapText="1"/>
    </xf>
    <xf numFmtId="0" fontId="47" fillId="39" borderId="55" xfId="2" applyFont="1" applyFill="1" applyBorder="1" applyAlignment="1">
      <alignment horizontal="center" vertical="center" wrapText="1"/>
    </xf>
    <xf numFmtId="0" fontId="47" fillId="39" borderId="57" xfId="2" applyFont="1" applyFill="1" applyBorder="1" applyAlignment="1">
      <alignment horizontal="center" vertical="center" wrapText="1"/>
    </xf>
    <xf numFmtId="0" fontId="119" fillId="40" borderId="126" xfId="2" applyFont="1" applyFill="1" applyBorder="1" applyAlignment="1">
      <alignment horizontal="center" vertical="center" wrapText="1"/>
    </xf>
    <xf numFmtId="0" fontId="119" fillId="40" borderId="131" xfId="2" applyFont="1" applyFill="1" applyBorder="1" applyAlignment="1">
      <alignment horizontal="center" vertical="center" wrapText="1"/>
    </xf>
    <xf numFmtId="0" fontId="119" fillId="0" borderId="0" xfId="2" applyFont="1" applyAlignment="1">
      <alignment horizontal="center" vertical="center" wrapText="1"/>
    </xf>
    <xf numFmtId="49" fontId="84" fillId="0" borderId="0" xfId="0" applyNumberFormat="1" applyFont="1" applyBorder="1" applyAlignment="1">
      <alignment horizontal="left" vertical="center" wrapText="1"/>
    </xf>
    <xf numFmtId="49" fontId="84" fillId="0" borderId="0" xfId="2" applyNumberFormat="1" applyFont="1" applyAlignment="1">
      <alignment horizontal="left" vertical="center" wrapText="1"/>
    </xf>
    <xf numFmtId="2" fontId="132" fillId="0" borderId="0" xfId="2" applyNumberFormat="1" applyFont="1" applyAlignment="1">
      <alignment horizontal="left" vertical="center" wrapText="1"/>
    </xf>
    <xf numFmtId="0" fontId="127" fillId="0" borderId="0" xfId="2" applyFont="1" applyAlignment="1">
      <alignment horizontal="center"/>
    </xf>
    <xf numFmtId="0" fontId="129" fillId="0" borderId="0" xfId="2" applyFont="1" applyAlignment="1">
      <alignment horizontal="center" vertical="center"/>
    </xf>
    <xf numFmtId="0" fontId="87" fillId="0" borderId="0" xfId="2" applyFont="1" applyAlignment="1">
      <alignment horizontal="center" vertical="center" wrapText="1"/>
    </xf>
    <xf numFmtId="0" fontId="47" fillId="39" borderId="63" xfId="2" applyFont="1" applyFill="1" applyBorder="1" applyAlignment="1">
      <alignment horizontal="center" vertical="center" wrapText="1"/>
    </xf>
    <xf numFmtId="0" fontId="47" fillId="39" borderId="54" xfId="2" applyFont="1" applyFill="1" applyBorder="1" applyAlignment="1">
      <alignment horizontal="center" vertical="center" wrapText="1"/>
    </xf>
    <xf numFmtId="0" fontId="47" fillId="39" borderId="67" xfId="2" applyFont="1" applyFill="1" applyBorder="1" applyAlignment="1">
      <alignment horizontal="center" vertical="center" wrapText="1"/>
    </xf>
    <xf numFmtId="0" fontId="47" fillId="39" borderId="68" xfId="2" applyFont="1" applyFill="1" applyBorder="1" applyAlignment="1">
      <alignment horizontal="center" vertical="center" wrapText="1"/>
    </xf>
    <xf numFmtId="0" fontId="47" fillId="39" borderId="176" xfId="2" applyFont="1" applyFill="1" applyBorder="1" applyAlignment="1">
      <alignment horizontal="center" vertical="center" wrapText="1"/>
    </xf>
    <xf numFmtId="0" fontId="158" fillId="0" borderId="66" xfId="2" applyFont="1" applyBorder="1" applyAlignment="1">
      <alignment horizontal="center" vertical="center" wrapText="1"/>
    </xf>
    <xf numFmtId="0" fontId="47" fillId="39" borderId="56" xfId="2" applyFont="1" applyFill="1" applyBorder="1" applyAlignment="1">
      <alignment horizontal="center" vertical="center" wrapText="1"/>
    </xf>
    <xf numFmtId="0" fontId="47" fillId="39" borderId="158" xfId="2" applyFont="1" applyFill="1" applyBorder="1" applyAlignment="1">
      <alignment horizontal="center" vertical="center" wrapText="1"/>
    </xf>
    <xf numFmtId="0" fontId="47" fillId="39" borderId="159" xfId="2" applyFont="1" applyFill="1" applyBorder="1" applyAlignment="1">
      <alignment horizontal="center" vertical="center" wrapText="1"/>
    </xf>
    <xf numFmtId="0" fontId="158" fillId="0" borderId="61" xfId="2" applyFont="1" applyBorder="1" applyAlignment="1">
      <alignment horizontal="center" vertical="center" wrapText="1"/>
    </xf>
    <xf numFmtId="0" fontId="158" fillId="0" borderId="62" xfId="2" applyFont="1" applyBorder="1" applyAlignment="1">
      <alignment horizontal="center" vertical="center" wrapText="1"/>
    </xf>
    <xf numFmtId="0" fontId="47" fillId="39" borderId="72" xfId="2" applyFont="1" applyFill="1" applyBorder="1" applyAlignment="1">
      <alignment horizontal="center" vertical="center" wrapText="1"/>
    </xf>
    <xf numFmtId="0" fontId="47" fillId="39" borderId="0" xfId="2" applyFont="1" applyFill="1" applyAlignment="1">
      <alignment horizontal="center" vertical="center" wrapText="1"/>
    </xf>
    <xf numFmtId="0" fontId="47" fillId="39" borderId="149" xfId="2" applyFont="1" applyFill="1" applyBorder="1" applyAlignment="1">
      <alignment horizontal="center" vertical="center" wrapText="1"/>
    </xf>
    <xf numFmtId="0" fontId="47" fillId="39" borderId="127" xfId="2" applyFont="1" applyFill="1" applyBorder="1" applyAlignment="1">
      <alignment horizontal="center" vertical="center" wrapText="1"/>
    </xf>
    <xf numFmtId="0" fontId="47" fillId="39" borderId="161" xfId="2" applyFont="1" applyFill="1" applyBorder="1" applyAlignment="1">
      <alignment horizontal="center" vertical="center" wrapText="1"/>
    </xf>
    <xf numFmtId="0" fontId="47" fillId="39" borderId="177" xfId="2" applyFont="1" applyFill="1" applyBorder="1" applyAlignment="1">
      <alignment horizontal="center" vertical="center" wrapText="1"/>
    </xf>
    <xf numFmtId="0" fontId="169" fillId="40" borderId="162" xfId="2" applyFont="1" applyFill="1" applyBorder="1" applyAlignment="1">
      <alignment horizontal="center" vertical="center" wrapText="1"/>
    </xf>
    <xf numFmtId="0" fontId="169" fillId="40" borderId="157" xfId="2" applyFont="1" applyFill="1" applyBorder="1" applyAlignment="1">
      <alignment horizontal="center" vertical="center" wrapText="1"/>
    </xf>
    <xf numFmtId="0" fontId="169" fillId="40" borderId="153" xfId="2" applyFont="1" applyFill="1" applyBorder="1" applyAlignment="1">
      <alignment horizontal="center" vertical="center" wrapText="1"/>
    </xf>
    <xf numFmtId="0" fontId="47" fillId="39" borderId="148" xfId="2" applyFont="1" applyFill="1" applyBorder="1" applyAlignment="1">
      <alignment horizontal="center" vertical="center" wrapText="1"/>
    </xf>
    <xf numFmtId="0" fontId="47" fillId="39" borderId="149" xfId="0" applyFont="1" applyFill="1" applyBorder="1" applyAlignment="1">
      <alignment horizontal="center" vertical="center" wrapText="1"/>
    </xf>
    <xf numFmtId="0" fontId="47" fillId="39" borderId="60" xfId="0" applyFont="1" applyFill="1" applyBorder="1" applyAlignment="1">
      <alignment horizontal="center" vertical="center" wrapText="1"/>
    </xf>
    <xf numFmtId="0" fontId="87" fillId="0" borderId="61" xfId="0" applyFont="1" applyBorder="1" applyAlignment="1">
      <alignment horizontal="center" vertical="center" wrapText="1"/>
    </xf>
    <xf numFmtId="0" fontId="87" fillId="0" borderId="66" xfId="0" applyFont="1" applyBorder="1" applyAlignment="1">
      <alignment horizontal="center" vertical="center" wrapText="1"/>
    </xf>
    <xf numFmtId="0" fontId="87" fillId="0" borderId="62" xfId="0" applyFont="1" applyBorder="1" applyAlignment="1">
      <alignment horizontal="center" vertical="center" wrapText="1"/>
    </xf>
    <xf numFmtId="2" fontId="159" fillId="0" borderId="0" xfId="0" applyNumberFormat="1" applyFont="1" applyAlignment="1">
      <alignment horizontal="left" vertical="center" wrapText="1"/>
    </xf>
    <xf numFmtId="0" fontId="13" fillId="0" borderId="0" xfId="2" applyFont="1" applyAlignment="1">
      <alignment horizontal="center" vertical="center" wrapText="1"/>
    </xf>
    <xf numFmtId="2" fontId="130" fillId="0" borderId="0" xfId="0" applyNumberFormat="1" applyFont="1" applyAlignment="1">
      <alignment horizontal="left" vertical="center" wrapText="1"/>
    </xf>
    <xf numFmtId="0" fontId="136" fillId="0" borderId="0" xfId="2" applyFont="1" applyAlignment="1">
      <alignment horizontal="center" vertical="center"/>
    </xf>
    <xf numFmtId="3" fontId="47" fillId="39" borderId="75" xfId="3" applyNumberFormat="1" applyFont="1" applyFill="1" applyBorder="1" applyAlignment="1">
      <alignment horizontal="center" vertical="center" wrapText="1"/>
    </xf>
    <xf numFmtId="3" fontId="47" fillId="39" borderId="76" xfId="3" applyNumberFormat="1" applyFont="1" applyFill="1" applyBorder="1" applyAlignment="1">
      <alignment horizontal="center" vertical="center" wrapText="1"/>
    </xf>
    <xf numFmtId="3" fontId="47" fillId="39" borderId="71" xfId="3" applyNumberFormat="1" applyFont="1" applyFill="1" applyBorder="1" applyAlignment="1">
      <alignment horizontal="center" vertical="center" wrapText="1"/>
    </xf>
    <xf numFmtId="3" fontId="47" fillId="39" borderId="55" xfId="3" applyNumberFormat="1" applyFont="1" applyFill="1" applyBorder="1" applyAlignment="1">
      <alignment horizontal="center" vertical="center" wrapText="1"/>
    </xf>
    <xf numFmtId="3" fontId="47" fillId="39" borderId="64" xfId="3" applyNumberFormat="1" applyFont="1" applyFill="1" applyBorder="1" applyAlignment="1">
      <alignment horizontal="center" vertical="center" wrapText="1"/>
    </xf>
    <xf numFmtId="3" fontId="47" fillId="39" borderId="56" xfId="3" applyNumberFormat="1" applyFont="1" applyFill="1" applyBorder="1" applyAlignment="1">
      <alignment horizontal="center" vertical="center" wrapText="1"/>
    </xf>
    <xf numFmtId="3" fontId="47" fillId="39" borderId="158" xfId="3" applyNumberFormat="1" applyFont="1" applyFill="1" applyBorder="1" applyAlignment="1">
      <alignment horizontal="center" vertical="center" wrapText="1"/>
    </xf>
    <xf numFmtId="3" fontId="47" fillId="39" borderId="129" xfId="3" applyNumberFormat="1" applyFont="1" applyFill="1" applyBorder="1" applyAlignment="1">
      <alignment horizontal="center" vertical="center" wrapText="1"/>
    </xf>
    <xf numFmtId="3" fontId="47" fillId="39" borderId="159" xfId="3" applyNumberFormat="1" applyFont="1" applyFill="1" applyBorder="1" applyAlignment="1">
      <alignment horizontal="center" vertical="center" wrapText="1"/>
    </xf>
    <xf numFmtId="3" fontId="47" fillId="39" borderId="148" xfId="3" applyNumberFormat="1" applyFont="1" applyFill="1" applyBorder="1" applyAlignment="1">
      <alignment horizontal="center" vertical="center" wrapText="1"/>
    </xf>
    <xf numFmtId="0" fontId="46" fillId="2" borderId="0" xfId="0" applyFont="1" applyFill="1" applyAlignment="1">
      <alignment horizontal="left" wrapText="1"/>
    </xf>
    <xf numFmtId="0" fontId="47" fillId="39" borderId="76" xfId="2" applyFont="1" applyFill="1" applyBorder="1" applyAlignment="1">
      <alignment horizontal="center" vertical="center" wrapText="1"/>
    </xf>
    <xf numFmtId="0" fontId="47" fillId="39" borderId="164" xfId="2" applyFont="1" applyFill="1" applyBorder="1" applyAlignment="1">
      <alignment horizontal="center" vertical="center" wrapText="1"/>
    </xf>
    <xf numFmtId="0" fontId="47" fillId="39" borderId="168" xfId="2" applyFont="1" applyFill="1" applyBorder="1" applyAlignment="1">
      <alignment horizontal="center" vertical="center" wrapText="1"/>
    </xf>
    <xf numFmtId="2" fontId="144" fillId="0" borderId="117" xfId="2" applyNumberFormat="1" applyFont="1" applyBorder="1" applyAlignment="1">
      <alignment horizontal="left" vertical="center" wrapText="1"/>
    </xf>
    <xf numFmtId="3" fontId="47" fillId="39" borderId="178" xfId="3" applyNumberFormat="1" applyFont="1" applyFill="1" applyBorder="1" applyAlignment="1">
      <alignment horizontal="center" vertical="center" wrapText="1"/>
    </xf>
    <xf numFmtId="3" fontId="47" fillId="39" borderId="149" xfId="3" applyNumberFormat="1" applyFont="1" applyFill="1" applyBorder="1" applyAlignment="1">
      <alignment horizontal="center" vertical="center" wrapText="1"/>
    </xf>
    <xf numFmtId="0" fontId="47" fillId="40" borderId="75" xfId="2" applyFont="1" applyFill="1" applyBorder="1" applyAlignment="1">
      <alignment horizontal="center" vertical="center" wrapText="1"/>
    </xf>
    <xf numFmtId="0" fontId="47" fillId="40" borderId="157" xfId="2" applyFont="1" applyFill="1" applyBorder="1" applyAlignment="1">
      <alignment horizontal="center" vertical="center" wrapText="1"/>
    </xf>
    <xf numFmtId="0" fontId="47" fillId="40" borderId="153" xfId="2" applyFont="1" applyFill="1" applyBorder="1" applyAlignment="1">
      <alignment horizontal="center" vertical="center" wrapText="1"/>
    </xf>
    <xf numFmtId="0" fontId="119" fillId="39" borderId="59" xfId="2" applyFont="1" applyFill="1" applyBorder="1" applyAlignment="1">
      <alignment horizontal="center" vertical="center" wrapText="1"/>
    </xf>
    <xf numFmtId="0" fontId="119" fillId="39" borderId="187" xfId="2" applyFont="1" applyFill="1" applyBorder="1" applyAlignment="1">
      <alignment horizontal="center" vertical="center" wrapText="1"/>
    </xf>
    <xf numFmtId="0" fontId="119" fillId="39" borderId="137" xfId="2" applyFont="1" applyFill="1" applyBorder="1" applyAlignment="1">
      <alignment horizontal="center" vertical="center" wrapText="1"/>
    </xf>
    <xf numFmtId="0" fontId="119" fillId="39" borderId="161" xfId="2" applyFont="1" applyFill="1" applyBorder="1" applyAlignment="1">
      <alignment horizontal="center" vertical="center" wrapText="1"/>
    </xf>
    <xf numFmtId="0" fontId="119" fillId="39" borderId="158" xfId="2" applyFont="1" applyFill="1" applyBorder="1" applyAlignment="1">
      <alignment horizontal="center" vertical="center" wrapText="1"/>
    </xf>
    <xf numFmtId="0" fontId="119" fillId="39" borderId="129" xfId="2" applyFont="1" applyFill="1" applyBorder="1" applyAlignment="1">
      <alignment horizontal="center" vertical="center" wrapText="1"/>
    </xf>
    <xf numFmtId="2" fontId="144" fillId="0" borderId="0" xfId="2" applyNumberFormat="1" applyFont="1" applyAlignment="1">
      <alignment horizontal="left" vertical="center" wrapText="1"/>
    </xf>
    <xf numFmtId="0" fontId="145" fillId="2" borderId="0" xfId="0" applyFont="1" applyFill="1" applyAlignment="1">
      <alignment horizontal="left" wrapText="1"/>
    </xf>
    <xf numFmtId="3" fontId="47" fillId="39" borderId="191" xfId="16" applyNumberFormat="1" applyFont="1" applyFill="1" applyBorder="1" applyAlignment="1">
      <alignment horizontal="center" vertical="center" wrapText="1"/>
    </xf>
    <xf numFmtId="3" fontId="47" fillId="39" borderId="192" xfId="16" applyNumberFormat="1" applyFont="1" applyFill="1" applyBorder="1" applyAlignment="1">
      <alignment horizontal="center" vertical="center" wrapText="1"/>
    </xf>
    <xf numFmtId="3" fontId="47" fillId="39" borderId="75" xfId="16" applyNumberFormat="1" applyFont="1" applyFill="1" applyBorder="1" applyAlignment="1">
      <alignment horizontal="center" vertical="center" wrapText="1"/>
    </xf>
    <xf numFmtId="3" fontId="47" fillId="39" borderId="157" xfId="16" applyNumberFormat="1" applyFont="1" applyFill="1" applyBorder="1" applyAlignment="1">
      <alignment horizontal="center" vertical="center" wrapText="1"/>
    </xf>
    <xf numFmtId="3" fontId="47" fillId="39" borderId="153" xfId="16" applyNumberFormat="1" applyFont="1" applyFill="1" applyBorder="1" applyAlignment="1">
      <alignment horizontal="center" vertical="center" wrapText="1"/>
    </xf>
    <xf numFmtId="0" fontId="47" fillId="39" borderId="188" xfId="16" applyFont="1" applyFill="1" applyBorder="1" applyAlignment="1">
      <alignment horizontal="center" vertical="center"/>
    </xf>
    <xf numFmtId="0" fontId="47" fillId="39" borderId="77" xfId="16" applyFont="1" applyFill="1" applyBorder="1" applyAlignment="1">
      <alignment horizontal="center" vertical="center"/>
    </xf>
    <xf numFmtId="3" fontId="47" fillId="39" borderId="17" xfId="16" applyNumberFormat="1" applyFont="1" applyFill="1" applyBorder="1" applyAlignment="1">
      <alignment horizontal="center" vertical="center" wrapText="1"/>
    </xf>
    <xf numFmtId="3" fontId="47" fillId="39" borderId="16" xfId="16" applyNumberFormat="1" applyFont="1" applyFill="1" applyBorder="1" applyAlignment="1">
      <alignment horizontal="center" vertical="center" wrapText="1"/>
    </xf>
    <xf numFmtId="3" fontId="47" fillId="39" borderId="193" xfId="16" applyNumberFormat="1" applyFont="1" applyFill="1" applyBorder="1" applyAlignment="1">
      <alignment horizontal="center" vertical="center" wrapText="1"/>
    </xf>
    <xf numFmtId="3" fontId="47" fillId="39" borderId="189" xfId="16" applyNumberFormat="1" applyFont="1" applyFill="1" applyBorder="1" applyAlignment="1">
      <alignment horizontal="center" vertical="center" wrapText="1"/>
    </xf>
    <xf numFmtId="3" fontId="47" fillId="39" borderId="190" xfId="16" applyNumberFormat="1" applyFont="1" applyFill="1" applyBorder="1" applyAlignment="1">
      <alignment horizontal="center" vertical="center" wrapText="1"/>
    </xf>
    <xf numFmtId="0" fontId="144" fillId="4" borderId="0" xfId="16" applyFont="1" applyFill="1" applyAlignment="1">
      <alignment horizontal="center"/>
    </xf>
    <xf numFmtId="0" fontId="156" fillId="4" borderId="0" xfId="16" applyFont="1" applyFill="1" applyAlignment="1">
      <alignment horizontal="center" vertical="center" wrapText="1"/>
    </xf>
    <xf numFmtId="0" fontId="157" fillId="0" borderId="0" xfId="5" applyFont="1" applyAlignment="1">
      <alignment horizontal="center" vertical="center"/>
    </xf>
    <xf numFmtId="0" fontId="62" fillId="0" borderId="0" xfId="16" applyFont="1" applyBorder="1" applyAlignment="1">
      <alignment horizontal="center"/>
    </xf>
    <xf numFmtId="0" fontId="62" fillId="4" borderId="0" xfId="16" applyFont="1" applyFill="1" applyBorder="1" applyAlignment="1">
      <alignment horizontal="center"/>
    </xf>
    <xf numFmtId="0" fontId="62" fillId="4" borderId="0" xfId="16" applyFont="1" applyFill="1" applyBorder="1" applyAlignment="1">
      <alignment horizontal="center" vertical="center"/>
    </xf>
    <xf numFmtId="0" fontId="62" fillId="0" borderId="0" xfId="16" applyFont="1" applyBorder="1" applyAlignment="1">
      <alignment horizontal="center" vertical="center"/>
    </xf>
    <xf numFmtId="0" fontId="157" fillId="0" borderId="0" xfId="0" applyFont="1" applyAlignment="1" applyProtection="1">
      <alignment horizontal="center" vertical="center" wrapText="1"/>
      <protection locked="0"/>
    </xf>
    <xf numFmtId="0" fontId="46" fillId="4" borderId="0" xfId="0" applyFont="1" applyFill="1" applyBorder="1" applyAlignment="1">
      <alignment horizontal="center"/>
    </xf>
    <xf numFmtId="2" fontId="188" fillId="0" borderId="0" xfId="2" applyNumberFormat="1" applyFont="1" applyAlignment="1">
      <alignment horizontal="left" vertical="center" wrapText="1"/>
    </xf>
    <xf numFmtId="0" fontId="188" fillId="0" borderId="0" xfId="2" applyFont="1" applyAlignment="1">
      <alignment horizontal="center"/>
    </xf>
    <xf numFmtId="0" fontId="126" fillId="0" borderId="0" xfId="2" applyFont="1" applyAlignment="1">
      <alignment horizontal="center" vertical="center"/>
    </xf>
    <xf numFmtId="3" fontId="202" fillId="39" borderId="73" xfId="3" applyNumberFormat="1" applyFont="1" applyFill="1" applyBorder="1" applyAlignment="1">
      <alignment horizontal="center" vertical="center" wrapText="1"/>
    </xf>
    <xf numFmtId="3" fontId="202" fillId="39" borderId="74" xfId="3" applyNumberFormat="1" applyFont="1" applyFill="1" applyBorder="1" applyAlignment="1">
      <alignment horizontal="center" vertical="center" wrapText="1"/>
    </xf>
    <xf numFmtId="3" fontId="47" fillId="39" borderId="73" xfId="3" applyNumberFormat="1" applyFont="1" applyFill="1" applyBorder="1" applyAlignment="1">
      <alignment horizontal="center" vertical="center" wrapText="1"/>
    </xf>
    <xf numFmtId="3" fontId="47" fillId="39" borderId="74" xfId="3" applyNumberFormat="1" applyFont="1" applyFill="1" applyBorder="1" applyAlignment="1">
      <alignment horizontal="center" vertical="center" wrapText="1"/>
    </xf>
    <xf numFmtId="0" fontId="47" fillId="38" borderId="75" xfId="0" applyFont="1" applyFill="1" applyBorder="1" applyAlignment="1">
      <alignment horizontal="center" vertical="center"/>
    </xf>
    <xf numFmtId="0" fontId="47" fillId="38" borderId="157" xfId="0" applyFont="1" applyFill="1" applyBorder="1" applyAlignment="1">
      <alignment horizontal="center" vertical="center"/>
    </xf>
    <xf numFmtId="0" fontId="47" fillId="38" borderId="153" xfId="0" applyFont="1" applyFill="1" applyBorder="1" applyAlignment="1">
      <alignment horizontal="center" vertical="center"/>
    </xf>
    <xf numFmtId="0" fontId="171" fillId="0" borderId="0" xfId="0" applyFont="1" applyAlignment="1">
      <alignment horizontal="left" vertical="top" wrapText="1"/>
    </xf>
    <xf numFmtId="0" fontId="47" fillId="39" borderId="188" xfId="0" applyFont="1" applyFill="1" applyBorder="1" applyAlignment="1">
      <alignment horizontal="center" vertical="center" wrapText="1"/>
    </xf>
    <xf numFmtId="0" fontId="47" fillId="39" borderId="77" xfId="0" applyFont="1" applyFill="1" applyBorder="1" applyAlignment="1">
      <alignment horizontal="center" vertical="center" wrapText="1"/>
    </xf>
    <xf numFmtId="0" fontId="47" fillId="39" borderId="157" xfId="0" applyFont="1" applyFill="1" applyBorder="1" applyAlignment="1">
      <alignment horizontal="center" wrapText="1"/>
    </xf>
    <xf numFmtId="0" fontId="47" fillId="39" borderId="162" xfId="0" applyFont="1" applyFill="1" applyBorder="1" applyAlignment="1">
      <alignment horizontal="center" wrapText="1"/>
    </xf>
    <xf numFmtId="0" fontId="47" fillId="39" borderId="195" xfId="0" applyFont="1" applyFill="1" applyBorder="1" applyAlignment="1">
      <alignment horizontal="center" wrapText="1"/>
    </xf>
    <xf numFmtId="0" fontId="47" fillId="39" borderId="178" xfId="0" applyFont="1" applyFill="1" applyBorder="1" applyAlignment="1">
      <alignment horizontal="center" wrapText="1"/>
    </xf>
    <xf numFmtId="0" fontId="47" fillId="39" borderId="56" xfId="0" applyFont="1" applyFill="1" applyBorder="1" applyAlignment="1">
      <alignment horizontal="center" wrapText="1"/>
    </xf>
    <xf numFmtId="0" fontId="162" fillId="0" borderId="0" xfId="2" applyFont="1" applyAlignment="1">
      <alignment horizontal="left" vertical="center" wrapText="1"/>
    </xf>
    <xf numFmtId="0" fontId="196" fillId="0" borderId="0" xfId="2" applyFont="1" applyAlignment="1">
      <alignment horizontal="center" vertical="center" wrapText="1"/>
    </xf>
    <xf numFmtId="0" fontId="162" fillId="0" borderId="61" xfId="2" applyFont="1" applyBorder="1" applyAlignment="1">
      <alignment horizontal="center" vertical="center" wrapText="1"/>
    </xf>
    <xf numFmtId="0" fontId="162" fillId="0" borderId="66" xfId="2" applyFont="1" applyBorder="1" applyAlignment="1">
      <alignment horizontal="center" vertical="center" wrapText="1"/>
    </xf>
    <xf numFmtId="0" fontId="162" fillId="0" borderId="66" xfId="0" applyFont="1" applyBorder="1" applyAlignment="1">
      <alignment horizontal="center" vertical="center" wrapText="1"/>
    </xf>
    <xf numFmtId="0" fontId="162" fillId="0" borderId="62" xfId="0" applyFont="1" applyBorder="1" applyAlignment="1">
      <alignment horizontal="center" vertical="center" wrapText="1"/>
    </xf>
    <xf numFmtId="0" fontId="171" fillId="0" borderId="0" xfId="3" applyFont="1" applyAlignment="1">
      <alignment horizontal="left" wrapText="1"/>
    </xf>
    <xf numFmtId="0" fontId="156" fillId="0" borderId="0" xfId="3" applyFont="1" applyAlignment="1">
      <alignment horizontal="center" vertical="center" wrapText="1"/>
    </xf>
    <xf numFmtId="0" fontId="157" fillId="0" borderId="0" xfId="3" applyFont="1" applyAlignment="1" applyProtection="1">
      <alignment horizontal="center" vertical="center" wrapText="1"/>
      <protection locked="0"/>
    </xf>
    <xf numFmtId="0" fontId="47" fillId="39" borderId="55" xfId="3" applyFont="1" applyFill="1" applyBorder="1" applyAlignment="1">
      <alignment horizontal="center" vertical="center" wrapText="1"/>
    </xf>
    <xf numFmtId="0" fontId="47" fillId="39" borderId="59" xfId="3" applyFont="1" applyFill="1" applyBorder="1" applyAlignment="1">
      <alignment horizontal="center" vertical="center" wrapText="1"/>
    </xf>
    <xf numFmtId="0" fontId="47" fillId="39" borderId="57" xfId="3" applyFont="1" applyFill="1" applyBorder="1" applyAlignment="1">
      <alignment horizontal="center" vertical="center" wrapText="1"/>
    </xf>
    <xf numFmtId="0" fontId="47" fillId="39" borderId="201" xfId="3" applyFont="1" applyFill="1" applyBorder="1" applyAlignment="1">
      <alignment horizontal="center" vertical="center" wrapText="1"/>
    </xf>
    <xf numFmtId="0" fontId="47" fillId="39" borderId="202" xfId="3" applyFont="1" applyFill="1" applyBorder="1" applyAlignment="1">
      <alignment horizontal="center" vertical="center" wrapText="1"/>
    </xf>
    <xf numFmtId="0" fontId="47" fillId="39" borderId="179" xfId="3" applyFont="1" applyFill="1" applyBorder="1" applyAlignment="1">
      <alignment horizontal="center" vertical="center" wrapText="1"/>
    </xf>
    <xf numFmtId="0" fontId="119" fillId="40" borderId="154" xfId="3" applyFont="1" applyFill="1" applyBorder="1" applyAlignment="1">
      <alignment horizontal="center" vertical="center" wrapText="1"/>
    </xf>
    <xf numFmtId="0" fontId="119" fillId="40" borderId="71" xfId="3" applyFont="1" applyFill="1" applyBorder="1" applyAlignment="1">
      <alignment horizontal="center" vertical="center" wrapText="1"/>
    </xf>
    <xf numFmtId="0" fontId="119" fillId="40" borderId="203" xfId="3" applyFont="1" applyFill="1" applyBorder="1" applyAlignment="1">
      <alignment horizontal="center" vertical="center" wrapText="1"/>
    </xf>
    <xf numFmtId="0" fontId="119" fillId="40" borderId="75" xfId="3" applyFont="1" applyFill="1" applyBorder="1" applyAlignment="1">
      <alignment horizontal="center" vertical="center" wrapText="1"/>
    </xf>
    <xf numFmtId="0" fontId="119" fillId="40" borderId="160" xfId="3" applyFont="1" applyFill="1" applyBorder="1" applyAlignment="1">
      <alignment horizontal="center" vertical="center" wrapText="1"/>
    </xf>
    <xf numFmtId="0" fontId="119" fillId="40" borderId="204" xfId="3" applyFont="1" applyFill="1" applyBorder="1" applyAlignment="1">
      <alignment horizontal="center" vertical="center" wrapText="1"/>
    </xf>
    <xf numFmtId="0" fontId="119" fillId="40" borderId="171" xfId="3" applyFont="1" applyFill="1" applyBorder="1" applyAlignment="1">
      <alignment horizontal="center" vertical="center" wrapText="1"/>
    </xf>
    <xf numFmtId="0" fontId="119" fillId="40" borderId="59" xfId="3" applyFont="1" applyFill="1" applyBorder="1" applyAlignment="1">
      <alignment horizontal="center" vertical="center" wrapText="1"/>
    </xf>
    <xf numFmtId="0" fontId="47" fillId="39" borderId="188" xfId="3" applyFont="1" applyFill="1" applyBorder="1" applyAlignment="1">
      <alignment horizontal="center" vertical="center" wrapText="1"/>
    </xf>
    <xf numFmtId="0" fontId="47" fillId="39" borderId="205" xfId="3" applyFont="1" applyFill="1" applyBorder="1" applyAlignment="1">
      <alignment horizontal="center" vertical="center" wrapText="1"/>
    </xf>
    <xf numFmtId="0" fontId="47" fillId="39" borderId="206" xfId="3" applyFont="1" applyFill="1" applyBorder="1" applyAlignment="1">
      <alignment horizontal="center" vertical="center" wrapText="1"/>
    </xf>
    <xf numFmtId="0" fontId="47" fillId="39" borderId="53" xfId="3" applyFont="1" applyFill="1" applyBorder="1" applyAlignment="1">
      <alignment horizontal="center" vertical="center" wrapText="1"/>
    </xf>
    <xf numFmtId="0" fontId="47" fillId="39" borderId="63" xfId="3" applyFont="1" applyFill="1" applyBorder="1" applyAlignment="1">
      <alignment horizontal="center" vertical="center" wrapText="1"/>
    </xf>
    <xf numFmtId="0" fontId="47" fillId="39" borderId="56" xfId="3" applyFont="1" applyFill="1" applyBorder="1" applyAlignment="1">
      <alignment horizontal="center" vertical="center" wrapText="1"/>
    </xf>
    <xf numFmtId="0" fontId="47" fillId="39" borderId="60" xfId="3" applyFont="1" applyFill="1" applyBorder="1" applyAlignment="1">
      <alignment horizontal="center" vertical="center" wrapText="1"/>
    </xf>
    <xf numFmtId="0" fontId="47" fillId="39" borderId="158" xfId="3" applyFont="1" applyFill="1" applyBorder="1" applyAlignment="1">
      <alignment horizontal="center" vertical="center" wrapText="1"/>
    </xf>
    <xf numFmtId="0" fontId="47" fillId="39" borderId="159" xfId="3" applyFont="1" applyFill="1" applyBorder="1" applyAlignment="1">
      <alignment horizontal="center" vertical="center" wrapText="1"/>
    </xf>
    <xf numFmtId="0" fontId="47" fillId="39" borderId="64" xfId="3" applyFont="1" applyFill="1" applyBorder="1" applyAlignment="1">
      <alignment horizontal="center" vertical="center" wrapText="1"/>
    </xf>
    <xf numFmtId="0" fontId="47" fillId="39" borderId="0" xfId="3" applyFont="1" applyFill="1" applyAlignment="1">
      <alignment horizontal="center" vertical="center" wrapText="1"/>
    </xf>
    <xf numFmtId="0" fontId="54" fillId="4" borderId="0" xfId="0" applyFont="1" applyFill="1" applyBorder="1" applyAlignment="1">
      <alignment horizontal="center"/>
    </xf>
    <xf numFmtId="0" fontId="171" fillId="0" borderId="0" xfId="16" applyFont="1" applyAlignment="1">
      <alignment horizontal="left" vertical="top" wrapText="1"/>
    </xf>
    <xf numFmtId="0" fontId="144" fillId="0" borderId="0" xfId="16" applyFont="1" applyAlignment="1">
      <alignment horizontal="center"/>
    </xf>
    <xf numFmtId="0" fontId="47" fillId="39" borderId="53" xfId="16" applyFont="1" applyFill="1" applyBorder="1" applyAlignment="1">
      <alignment horizontal="center" vertical="center" wrapText="1"/>
    </xf>
    <xf numFmtId="0" fontId="47" fillId="39" borderId="63" xfId="16" applyFont="1" applyFill="1" applyBorder="1" applyAlignment="1">
      <alignment horizontal="center" vertical="center" wrapText="1"/>
    </xf>
    <xf numFmtId="0" fontId="47" fillId="39" borderId="54" xfId="16" applyFont="1" applyFill="1" applyBorder="1" applyAlignment="1">
      <alignment horizontal="center" vertical="center" wrapText="1"/>
    </xf>
    <xf numFmtId="0" fontId="47" fillId="39" borderId="55" xfId="16" applyFont="1" applyFill="1" applyBorder="1" applyAlignment="1">
      <alignment horizontal="center" vertical="center" wrapText="1"/>
    </xf>
    <xf numFmtId="0" fontId="47" fillId="39" borderId="56" xfId="16" applyFont="1" applyFill="1" applyBorder="1" applyAlignment="1">
      <alignment horizontal="center" vertical="center" wrapText="1"/>
    </xf>
    <xf numFmtId="0" fontId="47" fillId="39" borderId="59" xfId="16" applyFont="1" applyFill="1" applyBorder="1" applyAlignment="1">
      <alignment horizontal="center" vertical="center" wrapText="1"/>
    </xf>
    <xf numFmtId="0" fontId="47" fillId="39" borderId="60" xfId="16" applyFont="1" applyFill="1" applyBorder="1" applyAlignment="1">
      <alignment horizontal="center" vertical="center" wrapText="1"/>
    </xf>
    <xf numFmtId="0" fontId="47" fillId="39" borderId="64" xfId="16" applyFont="1" applyFill="1" applyBorder="1" applyAlignment="1">
      <alignment horizontal="center" vertical="center" wrapText="1"/>
    </xf>
    <xf numFmtId="0" fontId="47" fillId="39" borderId="0" xfId="16" applyFont="1" applyFill="1" applyBorder="1" applyAlignment="1">
      <alignment horizontal="center" vertical="center" wrapText="1"/>
    </xf>
    <xf numFmtId="0" fontId="47" fillId="39" borderId="158" xfId="16" applyFont="1" applyFill="1" applyBorder="1" applyAlignment="1">
      <alignment horizontal="center" vertical="center" wrapText="1"/>
    </xf>
    <xf numFmtId="0" fontId="47" fillId="39" borderId="129" xfId="16" applyFont="1" applyFill="1" applyBorder="1" applyAlignment="1">
      <alignment horizontal="center" vertical="center" wrapText="1"/>
    </xf>
    <xf numFmtId="0" fontId="47" fillId="39" borderId="52" xfId="3" applyFont="1" applyFill="1" applyBorder="1" applyAlignment="1">
      <alignment horizontal="center" vertical="center" wrapText="1"/>
    </xf>
    <xf numFmtId="0" fontId="47" fillId="39" borderId="61" xfId="3" applyFont="1" applyFill="1" applyBorder="1" applyAlignment="1">
      <alignment horizontal="center" vertical="center" wrapText="1"/>
    </xf>
    <xf numFmtId="0" fontId="47" fillId="39" borderId="73" xfId="3" applyFont="1" applyFill="1" applyBorder="1" applyAlignment="1">
      <alignment horizontal="center" vertical="center" wrapText="1"/>
    </xf>
    <xf numFmtId="0" fontId="47" fillId="39" borderId="75" xfId="3" applyFont="1" applyFill="1" applyBorder="1" applyAlignment="1">
      <alignment horizontal="center" vertical="center" wrapText="1"/>
    </xf>
    <xf numFmtId="0" fontId="47" fillId="39" borderId="194" xfId="3" applyFont="1" applyFill="1" applyBorder="1" applyAlignment="1">
      <alignment horizontal="center" vertical="center" wrapText="1"/>
    </xf>
    <xf numFmtId="0" fontId="47" fillId="39" borderId="167" xfId="3" applyFont="1" applyFill="1" applyBorder="1" applyAlignment="1">
      <alignment horizontal="center" vertical="center" wrapText="1"/>
    </xf>
    <xf numFmtId="0" fontId="47" fillId="39" borderId="169" xfId="3" applyFont="1" applyFill="1" applyBorder="1" applyAlignment="1">
      <alignment horizontal="center" vertical="center" wrapText="1"/>
    </xf>
    <xf numFmtId="0" fontId="47" fillId="39" borderId="165" xfId="3" applyFont="1" applyFill="1" applyBorder="1" applyAlignment="1">
      <alignment horizontal="center" vertical="center" wrapText="1"/>
    </xf>
    <xf numFmtId="0" fontId="47" fillId="39" borderId="207" xfId="3" applyFont="1" applyFill="1" applyBorder="1" applyAlignment="1">
      <alignment horizontal="center" vertical="center" wrapText="1"/>
    </xf>
    <xf numFmtId="0" fontId="156" fillId="0" borderId="0" xfId="16" applyFont="1" applyAlignment="1">
      <alignment horizontal="center" vertical="center" wrapText="1"/>
    </xf>
  </cellXfs>
  <cellStyles count="111">
    <cellStyle name="20% - Énfasis1" xfId="40" builtinId="30" customBuiltin="1"/>
    <cellStyle name="20% - Énfasis1 2" xfId="70" xr:uid="{4BB36B7C-5E64-4827-A123-9F7E5E06BBEA}"/>
    <cellStyle name="20% - Énfasis1 3" xfId="93" xr:uid="{8FB5C83C-A913-43AD-9C1A-9731E7878885}"/>
    <cellStyle name="20% - Énfasis2" xfId="44" builtinId="34" customBuiltin="1"/>
    <cellStyle name="20% - Énfasis2 2" xfId="73" xr:uid="{B085E3BD-B77A-420E-9F1B-831A1D452DF1}"/>
    <cellStyle name="20% - Énfasis2 3" xfId="96" xr:uid="{237ED6AD-61C5-4A6A-A21D-63CDCC4C88E5}"/>
    <cellStyle name="20% - Énfasis3" xfId="48" builtinId="38" customBuiltin="1"/>
    <cellStyle name="20% - Énfasis3 2" xfId="76" xr:uid="{8C09CAE5-F221-436B-B5AD-DC8C456E11F7}"/>
    <cellStyle name="20% - Énfasis3 3" xfId="99" xr:uid="{0CE5173F-ADC6-4F3D-A8A5-90E5A7070D52}"/>
    <cellStyle name="20% - Énfasis4" xfId="52" builtinId="42" customBuiltin="1"/>
    <cellStyle name="20% - Énfasis4 2" xfId="79" xr:uid="{656ADCF0-BD2D-4603-B81E-E7CC15CC0BE8}"/>
    <cellStyle name="20% - Énfasis4 3" xfId="102" xr:uid="{B9DE2A4F-4674-478E-8233-A243B6265AFE}"/>
    <cellStyle name="20% - Énfasis5" xfId="56" builtinId="46" customBuiltin="1"/>
    <cellStyle name="20% - Énfasis5 2" xfId="82" xr:uid="{5071C98B-B345-45C5-A101-E0D7632E96FC}"/>
    <cellStyle name="20% - Énfasis5 3" xfId="105" xr:uid="{6683E75A-0A5E-481F-9675-F2B9499E26A5}"/>
    <cellStyle name="20% - Énfasis6" xfId="60" builtinId="50" customBuiltin="1"/>
    <cellStyle name="20% - Énfasis6 2" xfId="85" xr:uid="{574690AF-0DF5-455D-814C-11149AD07D9A}"/>
    <cellStyle name="20% - Énfasis6 3" xfId="108" xr:uid="{2C6EFE4F-D977-4559-B76D-88B882B701EF}"/>
    <cellStyle name="40% - Énfasis1" xfId="41" builtinId="31" customBuiltin="1"/>
    <cellStyle name="40% - Énfasis1 2" xfId="71" xr:uid="{0AE8F5D7-5854-4224-8FAE-884B965962E3}"/>
    <cellStyle name="40% - Énfasis1 3" xfId="94" xr:uid="{392C0B77-D9E5-48A9-BAE0-66EB61DF1414}"/>
    <cellStyle name="40% - Énfasis2" xfId="45" builtinId="35" customBuiltin="1"/>
    <cellStyle name="40% - Énfasis2 2" xfId="74" xr:uid="{DEA75A72-3285-499A-91D6-8F9D3B1E0C7C}"/>
    <cellStyle name="40% - Énfasis2 3" xfId="97" xr:uid="{8A0D7209-1A1A-4E18-9013-07EE3EA4A867}"/>
    <cellStyle name="40% - Énfasis3" xfId="49" builtinId="39" customBuiltin="1"/>
    <cellStyle name="40% - Énfasis3 2" xfId="77" xr:uid="{A9326EA9-EB56-4957-9705-F04AFD1D7836}"/>
    <cellStyle name="40% - Énfasis3 3" xfId="100" xr:uid="{51987593-E642-48ED-889D-8E738BA72C0A}"/>
    <cellStyle name="40% - Énfasis4" xfId="53" builtinId="43" customBuiltin="1"/>
    <cellStyle name="40% - Énfasis4 2" xfId="80" xr:uid="{9712C742-8AE0-4380-9F67-DEEE8887CF4F}"/>
    <cellStyle name="40% - Énfasis4 3" xfId="103" xr:uid="{61C75BBB-C6D2-4938-877A-BF312153CBF2}"/>
    <cellStyle name="40% - Énfasis5" xfId="57" builtinId="47" customBuiltin="1"/>
    <cellStyle name="40% - Énfasis5 2" xfId="83" xr:uid="{FF6F7359-420C-4574-B94D-5F33B1C8D2CC}"/>
    <cellStyle name="40% - Énfasis5 3" xfId="106" xr:uid="{AD69FFA3-6DBF-4B08-9366-A8B32CD6AB13}"/>
    <cellStyle name="40% - Énfasis6" xfId="61" builtinId="51" customBuiltin="1"/>
    <cellStyle name="40% - Énfasis6 2" xfId="86" xr:uid="{85A6FFBB-9AC3-47FE-BBE9-E9490C894CC6}"/>
    <cellStyle name="40% - Énfasis6 3" xfId="109" xr:uid="{BB99BC3C-FF11-4D7A-B500-A75E324896DB}"/>
    <cellStyle name="60% - Énfasis1" xfId="42" builtinId="32" customBuiltin="1"/>
    <cellStyle name="60% - Énfasis1 2" xfId="72" xr:uid="{51BE631B-E20C-4FBE-ABDB-EF7A104D109F}"/>
    <cellStyle name="60% - Énfasis1 3" xfId="95" xr:uid="{A12C013A-C271-4B19-9AF9-2EAD530A85D7}"/>
    <cellStyle name="60% - Énfasis2" xfId="46" builtinId="36" customBuiltin="1"/>
    <cellStyle name="60% - Énfasis2 2" xfId="75" xr:uid="{F6C5D0D3-AA18-47F7-BA88-E7D3E485B2A3}"/>
    <cellStyle name="60% - Énfasis2 3" xfId="98" xr:uid="{33114802-53EA-4DDF-AA67-93D54BC287D0}"/>
    <cellStyle name="60% - Énfasis3" xfId="50" builtinId="40" customBuiltin="1"/>
    <cellStyle name="60% - Énfasis3 2" xfId="78" xr:uid="{9D9858CF-2D3C-48B4-A911-A641FCC55D07}"/>
    <cellStyle name="60% - Énfasis3 3" xfId="101" xr:uid="{DC42A9E2-0622-4FC7-B636-5AC23F80BFC8}"/>
    <cellStyle name="60% - Énfasis4" xfId="54" builtinId="44" customBuiltin="1"/>
    <cellStyle name="60% - Énfasis4 2" xfId="81" xr:uid="{4F4A2018-1327-433C-9E93-A2F0BFA56472}"/>
    <cellStyle name="60% - Énfasis4 3" xfId="104" xr:uid="{4D8D33C4-7489-43B9-BC50-96D56F4D56F7}"/>
    <cellStyle name="60% - Énfasis5" xfId="58" builtinId="48" customBuiltin="1"/>
    <cellStyle name="60% - Énfasis5 2" xfId="84" xr:uid="{A1606EC0-3C93-44C7-ADB7-6AE23C334C9B}"/>
    <cellStyle name="60% - Énfasis5 3" xfId="107" xr:uid="{316EFACF-C144-4410-9148-56E9C0FACAF4}"/>
    <cellStyle name="60% - Énfasis6" xfId="62" builtinId="52" customBuiltin="1"/>
    <cellStyle name="60% - Énfasis6 2" xfId="87" xr:uid="{6C4E3033-13A2-43F1-912E-3794677ED2FA}"/>
    <cellStyle name="60% - Énfasis6 3" xfId="110" xr:uid="{DCFBFAAA-D45F-4316-A3C7-D9FA676FB397}"/>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11" xfId="90" xr:uid="{40C9057D-539A-4378-B989-913AF1DF17D2}"/>
    <cellStyle name="Normal 12" xfId="91" xr:uid="{252C52A5-56F9-487F-A313-9EC2C2EC375F}"/>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Notas 4" xfId="92" xr:uid="{6FCC982B-4BCA-419F-B48A-E0A66B432F5E}"/>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2.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1300699</c:v>
                </c:pt>
                <c:pt idx="1">
                  <c:v>782370</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21.284639029312004</c:v>
                </c:pt>
                <c:pt idx="1">
                  <c:v>24.61554318697176</c:v>
                </c:pt>
                <c:pt idx="2">
                  <c:v>19.335697050278227</c:v>
                </c:pt>
                <c:pt idx="3">
                  <c:v>20.12859870917837</c:v>
                </c:pt>
                <c:pt idx="4">
                  <c:v>28.578601848580089</c:v>
                </c:pt>
                <c:pt idx="5">
                  <c:v>23.407298257779317</c:v>
                </c:pt>
                <c:pt idx="6">
                  <c:v>22.90147616871635</c:v>
                </c:pt>
                <c:pt idx="7">
                  <c:v>24.517102073794774</c:v>
                </c:pt>
                <c:pt idx="8">
                  <c:v>14.634909743163774</c:v>
                </c:pt>
                <c:pt idx="9">
                  <c:v>24.709001349104259</c:v>
                </c:pt>
                <c:pt idx="10">
                  <c:v>23.327149041434755</c:v>
                </c:pt>
                <c:pt idx="11">
                  <c:v>31.43719078074092</c:v>
                </c:pt>
                <c:pt idx="12">
                  <c:v>25.481942856215987</c:v>
                </c:pt>
                <c:pt idx="13">
                  <c:v>26.844713656387665</c:v>
                </c:pt>
                <c:pt idx="14">
                  <c:v>15.748067511320496</c:v>
                </c:pt>
                <c:pt idx="15">
                  <c:v>17.144031554183467</c:v>
                </c:pt>
                <c:pt idx="16">
                  <c:v>17.421939762365295</c:v>
                </c:pt>
                <c:pt idx="17">
                  <c:v>24.491771539206194</c:v>
                </c:pt>
                <c:pt idx="18" formatCode="General">
                  <c:v>21.860910093188753</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36.586688497065673</c:v>
                </c:pt>
                <c:pt idx="1">
                  <c:v>30.144300144300143</c:v>
                </c:pt>
                <c:pt idx="2">
                  <c:v>26.599202245531096</c:v>
                </c:pt>
                <c:pt idx="3">
                  <c:v>26.993642582610168</c:v>
                </c:pt>
                <c:pt idx="4">
                  <c:v>30.784251734206169</c:v>
                </c:pt>
                <c:pt idx="5">
                  <c:v>34.033977637167375</c:v>
                </c:pt>
                <c:pt idx="6">
                  <c:v>26.96772826310108</c:v>
                </c:pt>
                <c:pt idx="7">
                  <c:v>26.710476703474278</c:v>
                </c:pt>
                <c:pt idx="8">
                  <c:v>29.358601635999207</c:v>
                </c:pt>
                <c:pt idx="9">
                  <c:v>31.994687248350225</c:v>
                </c:pt>
                <c:pt idx="10">
                  <c:v>23.844862620372826</c:v>
                </c:pt>
                <c:pt idx="11">
                  <c:v>31.285145408471099</c:v>
                </c:pt>
                <c:pt idx="12">
                  <c:v>29.163929506986854</c:v>
                </c:pt>
                <c:pt idx="13">
                  <c:v>33.823421439060205</c:v>
                </c:pt>
                <c:pt idx="14">
                  <c:v>29.168000731830034</c:v>
                </c:pt>
                <c:pt idx="15">
                  <c:v>23.201245375755402</c:v>
                </c:pt>
                <c:pt idx="16">
                  <c:v>29.642166344294004</c:v>
                </c:pt>
                <c:pt idx="17">
                  <c:v>26.757018393030009</c:v>
                </c:pt>
                <c:pt idx="18" formatCode="General">
                  <c:v>30.3857753493619</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23.949390321798504</c:v>
                </c:pt>
                <c:pt idx="1">
                  <c:v>28.851783137497424</c:v>
                </c:pt>
                <c:pt idx="2">
                  <c:v>33.020633279164819</c:v>
                </c:pt>
                <c:pt idx="3">
                  <c:v>34.453334622543451</c:v>
                </c:pt>
                <c:pt idx="4">
                  <c:v>28.392627996503691</c:v>
                </c:pt>
                <c:pt idx="5">
                  <c:v>23.46363872757216</c:v>
                </c:pt>
                <c:pt idx="6">
                  <c:v>32.273061411002722</c:v>
                </c:pt>
                <c:pt idx="7">
                  <c:v>30.513331537840021</c:v>
                </c:pt>
                <c:pt idx="8">
                  <c:v>32.362447859296843</c:v>
                </c:pt>
                <c:pt idx="9">
                  <c:v>28.963385937941204</c:v>
                </c:pt>
                <c:pt idx="10">
                  <c:v>25.440409930205849</c:v>
                </c:pt>
                <c:pt idx="11">
                  <c:v>28.357668637625196</c:v>
                </c:pt>
                <c:pt idx="12">
                  <c:v>23.658386251753811</c:v>
                </c:pt>
                <c:pt idx="13">
                  <c:v>27.026431718061673</c:v>
                </c:pt>
                <c:pt idx="14">
                  <c:v>32.383478937016875</c:v>
                </c:pt>
                <c:pt idx="15">
                  <c:v>32.03781604470759</c:v>
                </c:pt>
                <c:pt idx="16">
                  <c:v>25.297043382149766</c:v>
                </c:pt>
                <c:pt idx="17">
                  <c:v>23.078412391093902</c:v>
                </c:pt>
                <c:pt idx="18" formatCode="General">
                  <c:v>28.328102177644421</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18.17928215182382</c:v>
                </c:pt>
                <c:pt idx="1">
                  <c:v>16.388373531230673</c:v>
                </c:pt>
                <c:pt idx="2">
                  <c:v>21.044467425025854</c:v>
                </c:pt>
                <c:pt idx="3">
                  <c:v>18.424424085668011</c:v>
                </c:pt>
                <c:pt idx="4">
                  <c:v>12.244518420710047</c:v>
                </c:pt>
                <c:pt idx="5">
                  <c:v>19.095085377481148</c:v>
                </c:pt>
                <c:pt idx="6">
                  <c:v>17.857734157179848</c:v>
                </c:pt>
                <c:pt idx="7">
                  <c:v>18.259089684890924</c:v>
                </c:pt>
                <c:pt idx="8">
                  <c:v>23.644040761540175</c:v>
                </c:pt>
                <c:pt idx="9">
                  <c:v>14.332925464604315</c:v>
                </c:pt>
                <c:pt idx="10">
                  <c:v>27.38757840798657</c:v>
                </c:pt>
                <c:pt idx="11">
                  <c:v>8.9199951731627856</c:v>
                </c:pt>
                <c:pt idx="12">
                  <c:v>21.695741385043348</c:v>
                </c:pt>
                <c:pt idx="13">
                  <c:v>12.305433186490456</c:v>
                </c:pt>
                <c:pt idx="14">
                  <c:v>22.700452819832595</c:v>
                </c:pt>
                <c:pt idx="15">
                  <c:v>27.616907025353541</c:v>
                </c:pt>
                <c:pt idx="16">
                  <c:v>27.638850511190938</c:v>
                </c:pt>
                <c:pt idx="17">
                  <c:v>25.672797676669894</c:v>
                </c:pt>
                <c:pt idx="18" formatCode="General">
                  <c:v>19.425212379804925</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26.01375249335636</c:v>
                </c:pt>
                <c:pt idx="1">
                  <c:v>29.44033530571992</c:v>
                </c:pt>
                <c:pt idx="2">
                  <c:v>24.489350422552778</c:v>
                </c:pt>
                <c:pt idx="3">
                  <c:v>24.674785906895426</c:v>
                </c:pt>
                <c:pt idx="4">
                  <c:v>32.566172886600121</c:v>
                </c:pt>
                <c:pt idx="5">
                  <c:v>28.931862009856438</c:v>
                </c:pt>
                <c:pt idx="6">
                  <c:v>27.880258638760338</c:v>
                </c:pt>
                <c:pt idx="7">
                  <c:v>29.993673888976751</c:v>
                </c:pt>
                <c:pt idx="8">
                  <c:v>19.166689658706165</c:v>
                </c:pt>
                <c:pt idx="9">
                  <c:v>28.843054911248384</c:v>
                </c:pt>
                <c:pt idx="10">
                  <c:v>32.125562720525615</c:v>
                </c:pt>
                <c:pt idx="11">
                  <c:v>34.516017912504303</c:v>
                </c:pt>
                <c:pt idx="12">
                  <c:v>32.542218401578431</c:v>
                </c:pt>
                <c:pt idx="13">
                  <c:v>30.611604152712658</c:v>
                </c:pt>
                <c:pt idx="14">
                  <c:v>20.372781065088759</c:v>
                </c:pt>
                <c:pt idx="15">
                  <c:v>23.685132604361748</c:v>
                </c:pt>
                <c:pt idx="16">
                  <c:v>24.076372315035801</c:v>
                </c:pt>
                <c:pt idx="17">
                  <c:v>32.9512893982808</c:v>
                </c:pt>
                <c:pt idx="18" formatCode="General">
                  <c:v>27.131204113418708</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44.715677714970333</c:v>
                </c:pt>
                <c:pt idx="1">
                  <c:v>36.052761341222883</c:v>
                </c:pt>
                <c:pt idx="2">
                  <c:v>33.688838993357656</c:v>
                </c:pt>
                <c:pt idx="3">
                  <c:v>33.090348771742676</c:v>
                </c:pt>
                <c:pt idx="4">
                  <c:v>35.079577002140418</c:v>
                </c:pt>
                <c:pt idx="5">
                  <c:v>42.066638097278769</c:v>
                </c:pt>
                <c:pt idx="6">
                  <c:v>32.830514213844594</c:v>
                </c:pt>
                <c:pt idx="7">
                  <c:v>32.676999314671306</c:v>
                </c:pt>
                <c:pt idx="8">
                  <c:v>38.449653345735896</c:v>
                </c:pt>
                <c:pt idx="9">
                  <c:v>37.347706130820129</c:v>
                </c:pt>
                <c:pt idx="10">
                  <c:v>32.838544835138094</c:v>
                </c:pt>
                <c:pt idx="11">
                  <c:v>34.349081851665389</c:v>
                </c:pt>
                <c:pt idx="12">
                  <c:v>37.244372174435405</c:v>
                </c:pt>
                <c:pt idx="13">
                  <c:v>38.569574681848628</c:v>
                </c:pt>
                <c:pt idx="14">
                  <c:v>37.73372781065089</c:v>
                </c:pt>
                <c:pt idx="15">
                  <c:v>32.053404216758288</c:v>
                </c:pt>
                <c:pt idx="16">
                  <c:v>40.964200477326969</c:v>
                </c:pt>
                <c:pt idx="17">
                  <c:v>35.99895806199531</c:v>
                </c:pt>
                <c:pt idx="18" formatCode="General">
                  <c:v>37.711269550707549</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29.270569791673307</c:v>
                </c:pt>
                <c:pt idx="1">
                  <c:v>34.506903353057197</c:v>
                </c:pt>
                <c:pt idx="2">
                  <c:v>41.821810584089562</c:v>
                </c:pt>
                <c:pt idx="3">
                  <c:v>42.234865321361902</c:v>
                </c:pt>
                <c:pt idx="4">
                  <c:v>32.354250111259454</c:v>
                </c:pt>
                <c:pt idx="5">
                  <c:v>29.001499892864796</c:v>
                </c:pt>
                <c:pt idx="6">
                  <c:v>39.289227147395067</c:v>
                </c:pt>
                <c:pt idx="7">
                  <c:v>37.329326796351943</c:v>
                </c:pt>
                <c:pt idx="8">
                  <c:v>42.383656995557935</c:v>
                </c:pt>
                <c:pt idx="9">
                  <c:v>33.809238957931491</c:v>
                </c:pt>
                <c:pt idx="10">
                  <c:v>35.035892444336291</c:v>
                </c:pt>
                <c:pt idx="11">
                  <c:v>31.134900235830308</c:v>
                </c:pt>
                <c:pt idx="12">
                  <c:v>30.213409423986164</c:v>
                </c:pt>
                <c:pt idx="13">
                  <c:v>30.818821165438713</c:v>
                </c:pt>
                <c:pt idx="14">
                  <c:v>41.893491124260358</c:v>
                </c:pt>
                <c:pt idx="15">
                  <c:v>44.261463178879964</c:v>
                </c:pt>
                <c:pt idx="16">
                  <c:v>34.959427207637233</c:v>
                </c:pt>
                <c:pt idx="17">
                  <c:v>31.049752539723887</c:v>
                </c:pt>
                <c:pt idx="18" formatCode="General">
                  <c:v>35.15752633587374</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Andalucía</c:v>
                </c:pt>
                <c:pt idx="1">
                  <c:v>Extremadura</c:v>
                </c:pt>
                <c:pt idx="2">
                  <c:v>Castilla y León</c:v>
                </c:pt>
                <c:pt idx="3">
                  <c:v>País Vasco</c:v>
                </c:pt>
                <c:pt idx="4">
                  <c:v>Rioja, La</c:v>
                </c:pt>
                <c:pt idx="5">
                  <c:v>Balears, Illes</c:v>
                </c:pt>
                <c:pt idx="6">
                  <c:v>Castilla - La Mancha</c:v>
                </c:pt>
                <c:pt idx="7">
                  <c:v>Cataluña</c:v>
                </c:pt>
                <c:pt idx="8">
                  <c:v>TOTAL</c:v>
                </c:pt>
                <c:pt idx="9">
                  <c:v>Madrid, Comunidad de</c:v>
                </c:pt>
                <c:pt idx="10">
                  <c:v>Comunitat Valenciana</c:v>
                </c:pt>
                <c:pt idx="11">
                  <c:v>Murcia, Región de</c:v>
                </c:pt>
                <c:pt idx="12">
                  <c:v>Navarra, Comunidad Foral de</c:v>
                </c:pt>
                <c:pt idx="13">
                  <c:v>Aragón</c:v>
                </c:pt>
                <c:pt idx="14">
                  <c:v>Ceuta y Melilla</c:v>
                </c:pt>
                <c:pt idx="15">
                  <c:v>Cantabria</c:v>
                </c:pt>
                <c:pt idx="16">
                  <c:v>Asturias, Principado de</c:v>
                </c:pt>
                <c:pt idx="17">
                  <c:v>Canarias</c:v>
                </c:pt>
                <c:pt idx="18">
                  <c:v>Galicia</c:v>
                </c:pt>
              </c:strCache>
            </c:strRef>
          </c:cat>
          <c:val>
            <c:numRef>
              <c:f>'32dictcasaadpot'!$R$11:$R$29</c:f>
              <c:numCache>
                <c:formatCode>#,##0.00</c:formatCode>
                <c:ptCount val="19"/>
                <c:pt idx="0">
                  <c:v>37.814754895146606</c:v>
                </c:pt>
                <c:pt idx="1">
                  <c:v>37.595408437792699</c:v>
                </c:pt>
                <c:pt idx="2">
                  <c:v>36.859320954052478</c:v>
                </c:pt>
                <c:pt idx="3">
                  <c:v>34.819799929960261</c:v>
                </c:pt>
                <c:pt idx="4">
                  <c:v>34.344824313744098</c:v>
                </c:pt>
                <c:pt idx="5">
                  <c:v>33.778333006728069</c:v>
                </c:pt>
                <c:pt idx="6">
                  <c:v>32.908731227930851</c:v>
                </c:pt>
                <c:pt idx="7">
                  <c:v>31.933855322453383</c:v>
                </c:pt>
                <c:pt idx="8">
                  <c:v>30.893795588711782</c:v>
                </c:pt>
                <c:pt idx="9">
                  <c:v>30.716820475389152</c:v>
                </c:pt>
                <c:pt idx="10">
                  <c:v>29.655187386023893</c:v>
                </c:pt>
                <c:pt idx="11">
                  <c:v>28.06092228134062</c:v>
                </c:pt>
                <c:pt idx="12">
                  <c:v>26.87490012415336</c:v>
                </c:pt>
                <c:pt idx="13">
                  <c:v>26.006122241104791</c:v>
                </c:pt>
                <c:pt idx="14">
                  <c:v>25.590843779418321</c:v>
                </c:pt>
                <c:pt idx="15">
                  <c:v>23.092473979183346</c:v>
                </c:pt>
                <c:pt idx="16">
                  <c:v>22.089032714219673</c:v>
                </c:pt>
                <c:pt idx="17">
                  <c:v>21.206002405694793</c:v>
                </c:pt>
                <c:pt idx="18">
                  <c:v>17.647948242339318</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Rioja, La</c:v>
                </c:pt>
                <c:pt idx="4">
                  <c:v>Andalucía</c:v>
                </c:pt>
                <c:pt idx="5">
                  <c:v>Castilla - La Mancha</c:v>
                </c:pt>
                <c:pt idx="6">
                  <c:v>Cataluña</c:v>
                </c:pt>
                <c:pt idx="7">
                  <c:v>TOTAL</c:v>
                </c:pt>
                <c:pt idx="8">
                  <c:v>Asturias, Principado de</c:v>
                </c:pt>
                <c:pt idx="9">
                  <c:v>Cantabria</c:v>
                </c:pt>
                <c:pt idx="10">
                  <c:v>Comunitat Valenciana</c:v>
                </c:pt>
                <c:pt idx="11">
                  <c:v>Aragón</c:v>
                </c:pt>
                <c:pt idx="12">
                  <c:v>Madrid, Comunidad de</c:v>
                </c:pt>
                <c:pt idx="13">
                  <c:v>Murcia, Región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6.3346398439738509</c:v>
                </c:pt>
                <c:pt idx="1">
                  <c:v>5.3679861444400396</c:v>
                </c:pt>
                <c:pt idx="2">
                  <c:v>5.1591795702932179</c:v>
                </c:pt>
                <c:pt idx="3">
                  <c:v>4.491718432925202</c:v>
                </c:pt>
                <c:pt idx="4">
                  <c:v>4.4682715708386631</c:v>
                </c:pt>
                <c:pt idx="5">
                  <c:v>4.4539908621813113</c:v>
                </c:pt>
                <c:pt idx="6">
                  <c:v>4.2049551484865217</c:v>
                </c:pt>
                <c:pt idx="7">
                  <c:v>4.0649273694752965</c:v>
                </c:pt>
                <c:pt idx="8">
                  <c:v>4.0369361668290162</c:v>
                </c:pt>
                <c:pt idx="9">
                  <c:v>3.9215686274509802</c:v>
                </c:pt>
                <c:pt idx="10">
                  <c:v>3.6662356372796645</c:v>
                </c:pt>
                <c:pt idx="11">
                  <c:v>3.6166702328879161</c:v>
                </c:pt>
                <c:pt idx="12">
                  <c:v>3.5886129358927215</c:v>
                </c:pt>
                <c:pt idx="13">
                  <c:v>3.5110060501697502</c:v>
                </c:pt>
                <c:pt idx="14">
                  <c:v>3.4191912429560642</c:v>
                </c:pt>
                <c:pt idx="15">
                  <c:v>3.252672374675484</c:v>
                </c:pt>
                <c:pt idx="16">
                  <c:v>3.0699141742831064</c:v>
                </c:pt>
                <c:pt idx="17">
                  <c:v>3.0644634963956214</c:v>
                </c:pt>
                <c:pt idx="18">
                  <c:v>2.4297610139285029</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Rioja, La</c:v>
                </c:pt>
                <c:pt idx="8">
                  <c:v>TOTAL</c:v>
                </c:pt>
                <c:pt idx="9">
                  <c:v>Cataluña</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1.865633808529191</c:v>
                </c:pt>
                <c:pt idx="1">
                  <c:v>1.7844319003241635</c:v>
                </c:pt>
                <c:pt idx="2">
                  <c:v>1.7534279716552919</c:v>
                </c:pt>
                <c:pt idx="3">
                  <c:v>1.6137581710199118</c:v>
                </c:pt>
                <c:pt idx="4">
                  <c:v>1.5995602149898245</c:v>
                </c:pt>
                <c:pt idx="5">
                  <c:v>1.504269132129312</c:v>
                </c:pt>
                <c:pt idx="6">
                  <c:v>1.3986681889057204</c:v>
                </c:pt>
                <c:pt idx="7">
                  <c:v>1.3502524781734304</c:v>
                </c:pt>
                <c:pt idx="8">
                  <c:v>1.3414411349047082</c:v>
                </c:pt>
                <c:pt idx="9">
                  <c:v>1.3112762539662712</c:v>
                </c:pt>
                <c:pt idx="10">
                  <c:v>1.3035156919910822</c:v>
                </c:pt>
                <c:pt idx="11">
                  <c:v>1.2872919953561754</c:v>
                </c:pt>
                <c:pt idx="12">
                  <c:v>1.2470191267651651</c:v>
                </c:pt>
                <c:pt idx="13">
                  <c:v>1.1992427951435141</c:v>
                </c:pt>
                <c:pt idx="14">
                  <c:v>1.1629978620635046</c:v>
                </c:pt>
                <c:pt idx="15">
                  <c:v>1.0975822748702551</c:v>
                </c:pt>
                <c:pt idx="16">
                  <c:v>1.0398609189588903</c:v>
                </c:pt>
                <c:pt idx="17">
                  <c:v>0.97022559428187782</c:v>
                </c:pt>
                <c:pt idx="18">
                  <c:v>0.94729271747176647</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y León</c:v>
                </c:pt>
                <c:pt idx="4">
                  <c:v>Castilla - La Mancha</c:v>
                </c:pt>
                <c:pt idx="5">
                  <c:v>Balears, Illes</c:v>
                </c:pt>
                <c:pt idx="6">
                  <c:v>Murcia, Región de</c:v>
                </c:pt>
                <c:pt idx="7">
                  <c:v>País Vasco</c:v>
                </c:pt>
                <c:pt idx="8">
                  <c:v>TOTAL</c:v>
                </c:pt>
                <c:pt idx="9">
                  <c:v>Ceuta y Melilla</c:v>
                </c:pt>
                <c:pt idx="10">
                  <c:v>Rioja, La</c:v>
                </c:pt>
                <c:pt idx="11">
                  <c:v>Comunitat Valenciana</c:v>
                </c:pt>
                <c:pt idx="12">
                  <c:v>Madrid, Comunidad de</c:v>
                </c:pt>
                <c:pt idx="13">
                  <c:v>Cantabria</c:v>
                </c:pt>
                <c:pt idx="14">
                  <c:v>Aragón</c:v>
                </c:pt>
                <c:pt idx="15">
                  <c:v>Asturias, Principado de</c:v>
                </c:pt>
                <c:pt idx="16">
                  <c:v>Navarra, Comunidad Foral de</c:v>
                </c:pt>
                <c:pt idx="17">
                  <c:v>Canarias</c:v>
                </c:pt>
                <c:pt idx="18">
                  <c:v>Galicia</c:v>
                </c:pt>
              </c:strCache>
            </c:strRef>
          </c:cat>
          <c:val>
            <c:numRef>
              <c:f>'34bdictcasaad'!$AR$11:$AR$29</c:f>
              <c:numCache>
                <c:formatCode>0.00</c:formatCode>
                <c:ptCount val="19"/>
                <c:pt idx="0">
                  <c:v>7.8271234982996658</c:v>
                </c:pt>
                <c:pt idx="1">
                  <c:v>7.802401913388632</c:v>
                </c:pt>
                <c:pt idx="2">
                  <c:v>6.920509432454482</c:v>
                </c:pt>
                <c:pt idx="3">
                  <c:v>6.5889046529108795</c:v>
                </c:pt>
                <c:pt idx="4">
                  <c:v>6.5727974253008083</c:v>
                </c:pt>
                <c:pt idx="5">
                  <c:v>6.5426154139122392</c:v>
                </c:pt>
                <c:pt idx="6">
                  <c:v>6.5211907164480323</c:v>
                </c:pt>
                <c:pt idx="7">
                  <c:v>6.3534413089926822</c:v>
                </c:pt>
                <c:pt idx="8">
                  <c:v>6.0495850744770845</c:v>
                </c:pt>
                <c:pt idx="9">
                  <c:v>6.009019881852252</c:v>
                </c:pt>
                <c:pt idx="10">
                  <c:v>5.6526891332820526</c:v>
                </c:pt>
                <c:pt idx="11">
                  <c:v>5.4392036818328666</c:v>
                </c:pt>
                <c:pt idx="12">
                  <c:v>5.3938638736402522</c:v>
                </c:pt>
                <c:pt idx="13">
                  <c:v>5.0371813939176366</c:v>
                </c:pt>
                <c:pt idx="14">
                  <c:v>4.5996626748195215</c:v>
                </c:pt>
                <c:pt idx="15">
                  <c:v>4.5428677855265605</c:v>
                </c:pt>
                <c:pt idx="16">
                  <c:v>4.252918003322919</c:v>
                </c:pt>
                <c:pt idx="17">
                  <c:v>4.02154261502639</c:v>
                </c:pt>
                <c:pt idx="18">
                  <c:v>3.1294118641631936</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Castilla y León</c:v>
                </c:pt>
                <c:pt idx="2">
                  <c:v>Extremadura</c:v>
                </c:pt>
                <c:pt idx="3">
                  <c:v>Castilla - La Mancha</c:v>
                </c:pt>
                <c:pt idx="4">
                  <c:v>Cataluña</c:v>
                </c:pt>
                <c:pt idx="5">
                  <c:v>País Vasco</c:v>
                </c:pt>
                <c:pt idx="6">
                  <c:v>Balears, Illes</c:v>
                </c:pt>
                <c:pt idx="7">
                  <c:v>Rioja, La</c:v>
                </c:pt>
                <c:pt idx="8">
                  <c:v>Madrid, Comunidad de</c:v>
                </c:pt>
                <c:pt idx="9">
                  <c:v>TOTAL</c:v>
                </c:pt>
                <c:pt idx="10">
                  <c:v>Comunitat Valenciana</c:v>
                </c:pt>
                <c:pt idx="11">
                  <c:v>Murcia, Región de</c:v>
                </c:pt>
                <c:pt idx="12">
                  <c:v>Aragón</c:v>
                </c:pt>
                <c:pt idx="13">
                  <c:v>Navarra, Comunidad Foral de</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42.797845951920095</c:v>
                </c:pt>
                <c:pt idx="1">
                  <c:v>42.782952689804276</c:v>
                </c:pt>
                <c:pt idx="2">
                  <c:v>42.634035505550308</c:v>
                </c:pt>
                <c:pt idx="3">
                  <c:v>40.632490114956568</c:v>
                </c:pt>
                <c:pt idx="4">
                  <c:v>38.462998856476801</c:v>
                </c:pt>
                <c:pt idx="5">
                  <c:v>38.458924796134099</c:v>
                </c:pt>
                <c:pt idx="6">
                  <c:v>38.057088487155092</c:v>
                </c:pt>
                <c:pt idx="7">
                  <c:v>37.830615942028984</c:v>
                </c:pt>
                <c:pt idx="8">
                  <c:v>37.330870689930485</c:v>
                </c:pt>
                <c:pt idx="9">
                  <c:v>35.768496587918463</c:v>
                </c:pt>
                <c:pt idx="10">
                  <c:v>33.59121050578598</c:v>
                </c:pt>
                <c:pt idx="11">
                  <c:v>32.342341078966193</c:v>
                </c:pt>
                <c:pt idx="12">
                  <c:v>30.578718885661637</c:v>
                </c:pt>
                <c:pt idx="13">
                  <c:v>30.202467952557804</c:v>
                </c:pt>
                <c:pt idx="14">
                  <c:v>30.002056343820687</c:v>
                </c:pt>
                <c:pt idx="15">
                  <c:v>29.170559024534146</c:v>
                </c:pt>
                <c:pt idx="16">
                  <c:v>26.619622614520878</c:v>
                </c:pt>
                <c:pt idx="17">
                  <c:v>22.500864049443958</c:v>
                </c:pt>
                <c:pt idx="18">
                  <c:v>18.664026413787862</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'35ResolGraAltaBaj'!$AA$11:$AA$47</c:f>
              <c:numCache>
                <c:formatCode>m/d/yyyy</c:formatCode>
                <c:ptCount val="3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numCache>
            </c:numRef>
          </c:cat>
          <c:val>
            <c:numRef>
              <c:f>'35ResolGraAltaBaj'!$AB$11:$AB$47</c:f>
              <c:numCache>
                <c:formatCode>0</c:formatCode>
                <c:ptCount val="37"/>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'35ResolGraAltaBaj'!$AA$11:$AA$47</c:f>
              <c:numCache>
                <c:formatCode>m/d/yyyy</c:formatCode>
                <c:ptCount val="3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numCache>
            </c:numRef>
          </c:cat>
          <c:val>
            <c:numRef>
              <c:f>'35ResolGraAltaBaj'!$AC$11:$AC$47</c:f>
              <c:numCache>
                <c:formatCode>0</c:formatCode>
                <c:ptCount val="37"/>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5626</c:v>
                </c:pt>
                <c:pt idx="1">
                  <c:v>125757</c:v>
                </c:pt>
                <c:pt idx="2">
                  <c:v>66080</c:v>
                </c:pt>
                <c:pt idx="3">
                  <c:v>83000</c:v>
                </c:pt>
                <c:pt idx="4">
                  <c:v>90804</c:v>
                </c:pt>
                <c:pt idx="5">
                  <c:v>143814</c:v>
                </c:pt>
                <c:pt idx="6">
                  <c:v>412335</c:v>
                </c:pt>
                <c:pt idx="7">
                  <c:v>1027219</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416723</c:v>
                </c:pt>
                <c:pt idx="1">
                  <c:v>54801</c:v>
                </c:pt>
                <c:pt idx="2">
                  <c:v>47098</c:v>
                </c:pt>
                <c:pt idx="3">
                  <c:v>44131</c:v>
                </c:pt>
                <c:pt idx="4">
                  <c:v>64728</c:v>
                </c:pt>
                <c:pt idx="5">
                  <c:v>23904</c:v>
                </c:pt>
                <c:pt idx="6">
                  <c:v>158793</c:v>
                </c:pt>
                <c:pt idx="7">
                  <c:v>96674</c:v>
                </c:pt>
                <c:pt idx="8">
                  <c:v>360948</c:v>
                </c:pt>
                <c:pt idx="9">
                  <c:v>205341</c:v>
                </c:pt>
                <c:pt idx="10">
                  <c:v>58858</c:v>
                </c:pt>
                <c:pt idx="11">
                  <c:v>83380</c:v>
                </c:pt>
                <c:pt idx="12">
                  <c:v>247073</c:v>
                </c:pt>
                <c:pt idx="13">
                  <c:v>64254</c:v>
                </c:pt>
                <c:pt idx="14">
                  <c:v>21946</c:v>
                </c:pt>
                <c:pt idx="15">
                  <c:v>114555</c:v>
                </c:pt>
                <c:pt idx="16">
                  <c:v>14489</c:v>
                </c:pt>
                <c:pt idx="17">
                  <c:v>5373</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1226182</c:v>
                </c:pt>
                <c:pt idx="1">
                  <c:v>728453</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674</c:v>
                </c:pt>
                <c:pt idx="1">
                  <c:v>10184</c:v>
                </c:pt>
                <c:pt idx="2">
                  <c:v>6161</c:v>
                </c:pt>
                <c:pt idx="3">
                  <c:v>9153</c:v>
                </c:pt>
                <c:pt idx="4">
                  <c:v>8585</c:v>
                </c:pt>
                <c:pt idx="5">
                  <c:v>11663</c:v>
                </c:pt>
                <c:pt idx="6">
                  <c:v>40012</c:v>
                </c:pt>
                <c:pt idx="7">
                  <c:v>186436</c:v>
                </c:pt>
              </c:numCache>
            </c:numRef>
          </c:val>
          <c:extLst>
            <c:ext xmlns:c15="http://schemas.microsoft.com/office/drawing/2012/chart" uri="{02D57815-91ED-43cb-92C2-25804820EDAC}">
              <c15:datalabelsRange>
                <c15:f>'36aperfresol_graf'!$V$12:$AC$12</c15:f>
                <c15:dlblRangeCache>
                  <c:ptCount val="8"/>
                  <c:pt idx="0">
                    <c:v>28%</c:v>
                  </c:pt>
                  <c:pt idx="1">
                    <c:v>25%</c:v>
                  </c:pt>
                  <c:pt idx="2">
                    <c:v>24%</c:v>
                  </c:pt>
                  <c:pt idx="3">
                    <c:v>25%</c:v>
                  </c:pt>
                  <c:pt idx="4">
                    <c:v>20%</c:v>
                  </c:pt>
                  <c:pt idx="5">
                    <c:v>16%</c:v>
                  </c:pt>
                  <c:pt idx="6">
                    <c:v>15%</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828</c:v>
                </c:pt>
                <c:pt idx="1">
                  <c:v>11931</c:v>
                </c:pt>
                <c:pt idx="2">
                  <c:v>7793</c:v>
                </c:pt>
                <c:pt idx="3">
                  <c:v>11724</c:v>
                </c:pt>
                <c:pt idx="4">
                  <c:v>13110</c:v>
                </c:pt>
                <c:pt idx="5">
                  <c:v>20923</c:v>
                </c:pt>
                <c:pt idx="6">
                  <c:v>68054</c:v>
                </c:pt>
                <c:pt idx="7">
                  <c:v>236749</c:v>
                </c:pt>
              </c:numCache>
            </c:numRef>
          </c:val>
          <c:extLst>
            <c:ext xmlns:c15="http://schemas.microsoft.com/office/drawing/2012/chart" uri="{02D57815-91ED-43cb-92C2-25804820EDAC}">
              <c15:datalabelsRange>
                <c15:f>'36aperfresol_graf'!$V$13:$AC$13</c15:f>
                <c15:dlblRangeCache>
                  <c:ptCount val="8"/>
                  <c:pt idx="0">
                    <c:v>34%</c:v>
                  </c:pt>
                  <c:pt idx="1">
                    <c:v>29%</c:v>
                  </c:pt>
                  <c:pt idx="2">
                    <c:v>31%</c:v>
                  </c:pt>
                  <c:pt idx="3">
                    <c:v>33%</c:v>
                  </c:pt>
                  <c:pt idx="4">
                    <c:v>31%</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349</c:v>
                </c:pt>
                <c:pt idx="1">
                  <c:v>8565</c:v>
                </c:pt>
                <c:pt idx="2">
                  <c:v>6959</c:v>
                </c:pt>
                <c:pt idx="3">
                  <c:v>9764</c:v>
                </c:pt>
                <c:pt idx="4">
                  <c:v>12944</c:v>
                </c:pt>
                <c:pt idx="5">
                  <c:v>22718</c:v>
                </c:pt>
                <c:pt idx="6">
                  <c:v>82516</c:v>
                </c:pt>
                <c:pt idx="7">
                  <c:v>204023</c:v>
                </c:pt>
              </c:numCache>
            </c:numRef>
          </c:val>
          <c:extLst>
            <c:ext xmlns:c15="http://schemas.microsoft.com/office/drawing/2012/chart" uri="{02D57815-91ED-43cb-92C2-25804820EDAC}">
              <c15:datalabelsRange>
                <c15:f>'36aperfresol_graf'!$V$14:$AC$14</c15:f>
                <c15:dlblRangeCache>
                  <c:ptCount val="8"/>
                  <c:pt idx="0">
                    <c:v>14%</c:v>
                  </c:pt>
                  <c:pt idx="1">
                    <c:v>21%</c:v>
                  </c:pt>
                  <c:pt idx="2">
                    <c:v>27%</c:v>
                  </c:pt>
                  <c:pt idx="3">
                    <c:v>27%</c:v>
                  </c:pt>
                  <c:pt idx="4">
                    <c:v>30%</c:v>
                  </c:pt>
                  <c:pt idx="5">
                    <c:v>32%</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588</c:v>
                </c:pt>
                <c:pt idx="1">
                  <c:v>10454</c:v>
                </c:pt>
                <c:pt idx="2">
                  <c:v>4548</c:v>
                </c:pt>
                <c:pt idx="3">
                  <c:v>5343</c:v>
                </c:pt>
                <c:pt idx="4">
                  <c:v>8167</c:v>
                </c:pt>
                <c:pt idx="5">
                  <c:v>16284</c:v>
                </c:pt>
                <c:pt idx="6">
                  <c:v>68694</c:v>
                </c:pt>
                <c:pt idx="7">
                  <c:v>120286</c:v>
                </c:pt>
              </c:numCache>
            </c:numRef>
          </c:val>
          <c:extLst>
            <c:ext xmlns:c15="http://schemas.microsoft.com/office/drawing/2012/chart" uri="{02D57815-91ED-43cb-92C2-25804820EDAC}">
              <c15:datalabelsRange>
                <c15:f>'36aperfresol_graf'!$V$15:$AC$15</c15:f>
                <c15:dlblRangeCache>
                  <c:ptCount val="8"/>
                  <c:pt idx="0">
                    <c:v>24%</c:v>
                  </c:pt>
                  <c:pt idx="1">
                    <c:v>25%</c:v>
                  </c:pt>
                  <c:pt idx="2">
                    <c:v>18%</c:v>
                  </c:pt>
                  <c:pt idx="3">
                    <c:v>15%</c:v>
                  </c:pt>
                  <c:pt idx="4">
                    <c:v>19%</c:v>
                  </c:pt>
                  <c:pt idx="5">
                    <c:v>23%</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839</c:v>
                </c:pt>
                <c:pt idx="1">
                  <c:v>21565</c:v>
                </c:pt>
                <c:pt idx="2">
                  <c:v>9465</c:v>
                </c:pt>
                <c:pt idx="3">
                  <c:v>11257</c:v>
                </c:pt>
                <c:pt idx="4">
                  <c:v>9708</c:v>
                </c:pt>
                <c:pt idx="5">
                  <c:v>12852</c:v>
                </c:pt>
                <c:pt idx="6">
                  <c:v>29609</c:v>
                </c:pt>
                <c:pt idx="7">
                  <c:v>59138</c:v>
                </c:pt>
              </c:numCache>
            </c:numRef>
          </c:val>
          <c:extLst>
            <c:ext xmlns:c15="http://schemas.microsoft.com/office/drawing/2012/chart" uri="{02D57815-91ED-43cb-92C2-25804820EDAC}">
              <c15:datalabelsRange>
                <c15:f>'36aperfresol_graf'!$V$17:$AC$17</c15:f>
                <c15:dlblRangeCache>
                  <c:ptCount val="8"/>
                  <c:pt idx="0">
                    <c:v>26%</c:v>
                  </c:pt>
                  <c:pt idx="1">
                    <c:v>25%</c:v>
                  </c:pt>
                  <c:pt idx="2">
                    <c:v>23%</c:v>
                  </c:pt>
                  <c:pt idx="3">
                    <c:v>24%</c:v>
                  </c:pt>
                  <c:pt idx="4">
                    <c:v>20%</c:v>
                  </c:pt>
                  <c:pt idx="5">
                    <c:v>18%</c:v>
                  </c:pt>
                  <c:pt idx="6">
                    <c:v>19%</c:v>
                  </c:pt>
                  <c:pt idx="7">
                    <c:v>21%</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1147</c:v>
                </c:pt>
                <c:pt idx="1">
                  <c:v>29053</c:v>
                </c:pt>
                <c:pt idx="2">
                  <c:v>12233</c:v>
                </c:pt>
                <c:pt idx="3">
                  <c:v>15482</c:v>
                </c:pt>
                <c:pt idx="4">
                  <c:v>15689</c:v>
                </c:pt>
                <c:pt idx="5">
                  <c:v>22848</c:v>
                </c:pt>
                <c:pt idx="6">
                  <c:v>45295</c:v>
                </c:pt>
                <c:pt idx="7">
                  <c:v>81072</c:v>
                </c:pt>
              </c:numCache>
            </c:numRef>
          </c:val>
          <c:extLst>
            <c:ext xmlns:c15="http://schemas.microsoft.com/office/drawing/2012/chart" uri="{02D57815-91ED-43cb-92C2-25804820EDAC}">
              <c15:datalabelsRange>
                <c15:f>'36aperfresol_graf'!$V$18:$AC$18</c15:f>
                <c15:dlblRangeCache>
                  <c:ptCount val="8"/>
                  <c:pt idx="0">
                    <c:v>36%</c:v>
                  </c:pt>
                  <c:pt idx="1">
                    <c:v>34%</c:v>
                  </c:pt>
                  <c:pt idx="2">
                    <c:v>30%</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433</c:v>
                </c:pt>
                <c:pt idx="1">
                  <c:v>19519</c:v>
                </c:pt>
                <c:pt idx="2">
                  <c:v>11806</c:v>
                </c:pt>
                <c:pt idx="3">
                  <c:v>13770</c:v>
                </c:pt>
                <c:pt idx="4">
                  <c:v>14964</c:v>
                </c:pt>
                <c:pt idx="5">
                  <c:v>22458</c:v>
                </c:pt>
                <c:pt idx="6">
                  <c:v>43611</c:v>
                </c:pt>
                <c:pt idx="7">
                  <c:v>79312</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29%</c:v>
                  </c:pt>
                  <c:pt idx="4">
                    <c:v>31%</c:v>
                  </c:pt>
                  <c:pt idx="5">
                    <c:v>31%</c:v>
                  </c:pt>
                  <c:pt idx="6">
                    <c:v>28%</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768</c:v>
                </c:pt>
                <c:pt idx="1">
                  <c:v>14486</c:v>
                </c:pt>
                <c:pt idx="2">
                  <c:v>7115</c:v>
                </c:pt>
                <c:pt idx="3">
                  <c:v>6507</c:v>
                </c:pt>
                <c:pt idx="4">
                  <c:v>7637</c:v>
                </c:pt>
                <c:pt idx="5">
                  <c:v>14068</c:v>
                </c:pt>
                <c:pt idx="6">
                  <c:v>34544</c:v>
                </c:pt>
                <c:pt idx="7">
                  <c:v>60203</c:v>
                </c:pt>
              </c:numCache>
            </c:numRef>
          </c:val>
          <c:extLst>
            <c:ext xmlns:c15="http://schemas.microsoft.com/office/drawing/2012/chart" uri="{02D57815-91ED-43cb-92C2-25804820EDAC}">
              <c15:datalabelsRange>
                <c15:f>'36aperfresol_graf'!$V$20:$AC$20</c15:f>
                <c15:dlblRangeCache>
                  <c:ptCount val="8"/>
                  <c:pt idx="0">
                    <c:v>24%</c:v>
                  </c:pt>
                  <c:pt idx="1">
                    <c:v>17%</c:v>
                  </c:pt>
                  <c:pt idx="2">
                    <c:v>18%</c:v>
                  </c:pt>
                  <c:pt idx="3">
                    <c:v>14%</c:v>
                  </c:pt>
                  <c:pt idx="4">
                    <c:v>16%</c:v>
                  </c:pt>
                  <c:pt idx="5">
                    <c:v>19%</c:v>
                  </c:pt>
                  <c:pt idx="6">
                    <c:v>23%</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674</c:v>
                </c:pt>
                <c:pt idx="1">
                  <c:v>10184</c:v>
                </c:pt>
                <c:pt idx="2">
                  <c:v>6161</c:v>
                </c:pt>
                <c:pt idx="3">
                  <c:v>9153</c:v>
                </c:pt>
                <c:pt idx="4">
                  <c:v>8585</c:v>
                </c:pt>
                <c:pt idx="5">
                  <c:v>11663</c:v>
                </c:pt>
                <c:pt idx="6">
                  <c:v>40012</c:v>
                </c:pt>
                <c:pt idx="7">
                  <c:v>186436</c:v>
                </c:pt>
              </c:numCache>
            </c:numRef>
          </c:val>
          <c:extLst>
            <c:ext xmlns:c15="http://schemas.microsoft.com/office/drawing/2012/chart" uri="{02D57815-91ED-43cb-92C2-25804820EDAC}">
              <c15:datalabelsRange>
                <c15:f>'36bperfresol_graf'!$V$12:$AC$12</c15:f>
                <c15:dlblRangeCache>
                  <c:ptCount val="8"/>
                  <c:pt idx="0">
                    <c:v>36%</c:v>
                  </c:pt>
                  <c:pt idx="1">
                    <c:v>33%</c:v>
                  </c:pt>
                  <c:pt idx="2">
                    <c:v>29%</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828</c:v>
                </c:pt>
                <c:pt idx="1">
                  <c:v>11931</c:v>
                </c:pt>
                <c:pt idx="2">
                  <c:v>7793</c:v>
                </c:pt>
                <c:pt idx="3">
                  <c:v>11724</c:v>
                </c:pt>
                <c:pt idx="4">
                  <c:v>13110</c:v>
                </c:pt>
                <c:pt idx="5">
                  <c:v>20923</c:v>
                </c:pt>
                <c:pt idx="6">
                  <c:v>68054</c:v>
                </c:pt>
                <c:pt idx="7">
                  <c:v>236749</c:v>
                </c:pt>
              </c:numCache>
            </c:numRef>
          </c:val>
          <c:extLst>
            <c:ext xmlns:c15="http://schemas.microsoft.com/office/drawing/2012/chart" uri="{02D57815-91ED-43cb-92C2-25804820EDAC}">
              <c15:datalabelsRange>
                <c15:f>'36bperfresol_graf'!$V$13:$AC$13</c15:f>
                <c15:dlblRangeCache>
                  <c:ptCount val="8"/>
                  <c:pt idx="0">
                    <c:v>45%</c:v>
                  </c:pt>
                  <c:pt idx="1">
                    <c:v>39%</c:v>
                  </c:pt>
                  <c:pt idx="2">
                    <c:v>37%</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349</c:v>
                </c:pt>
                <c:pt idx="1">
                  <c:v>8565</c:v>
                </c:pt>
                <c:pt idx="2">
                  <c:v>6959</c:v>
                </c:pt>
                <c:pt idx="3">
                  <c:v>9764</c:v>
                </c:pt>
                <c:pt idx="4">
                  <c:v>12944</c:v>
                </c:pt>
                <c:pt idx="5">
                  <c:v>22718</c:v>
                </c:pt>
                <c:pt idx="6">
                  <c:v>82516</c:v>
                </c:pt>
                <c:pt idx="7">
                  <c:v>204023</c:v>
                </c:pt>
              </c:numCache>
            </c:numRef>
          </c:val>
          <c:extLst>
            <c:ext xmlns:c15="http://schemas.microsoft.com/office/drawing/2012/chart" uri="{02D57815-91ED-43cb-92C2-25804820EDAC}">
              <c15:datalabelsRange>
                <c15:f>'36bperfresol_graf'!$V$14:$AC$14</c15:f>
                <c15:dlblRangeCache>
                  <c:ptCount val="8"/>
                  <c:pt idx="0">
                    <c:v>19%</c:v>
                  </c:pt>
                  <c:pt idx="1">
                    <c:v>28%</c:v>
                  </c:pt>
                  <c:pt idx="2">
                    <c:v>33%</c:v>
                  </c:pt>
                  <c:pt idx="3">
                    <c:v>32%</c:v>
                  </c:pt>
                  <c:pt idx="4">
                    <c:v>37%</c:v>
                  </c:pt>
                  <c:pt idx="5">
                    <c:v>41%</c:v>
                  </c:pt>
                  <c:pt idx="6">
                    <c:v>43%</c:v>
                  </c:pt>
                  <c:pt idx="7">
                    <c:v>33%</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839</c:v>
                </c:pt>
                <c:pt idx="1">
                  <c:v>21565</c:v>
                </c:pt>
                <c:pt idx="2">
                  <c:v>9465</c:v>
                </c:pt>
                <c:pt idx="3">
                  <c:v>11257</c:v>
                </c:pt>
                <c:pt idx="4">
                  <c:v>9708</c:v>
                </c:pt>
                <c:pt idx="5">
                  <c:v>12852</c:v>
                </c:pt>
                <c:pt idx="6">
                  <c:v>29609</c:v>
                </c:pt>
                <c:pt idx="7">
                  <c:v>59138</c:v>
                </c:pt>
              </c:numCache>
            </c:numRef>
          </c:val>
          <c:extLst>
            <c:ext xmlns:c15="http://schemas.microsoft.com/office/drawing/2012/chart" uri="{02D57815-91ED-43cb-92C2-25804820EDAC}">
              <c15:datalabelsRange>
                <c15:f>'36bperfresol_graf'!$V$17:$AC$17</c15:f>
                <c15:dlblRangeCache>
                  <c:ptCount val="8"/>
                  <c:pt idx="0">
                    <c:v>35%</c:v>
                  </c:pt>
                  <c:pt idx="1">
                    <c:v>31%</c:v>
                  </c:pt>
                  <c:pt idx="2">
                    <c:v>28%</c:v>
                  </c:pt>
                  <c:pt idx="3">
                    <c:v>28%</c:v>
                  </c:pt>
                  <c:pt idx="4">
                    <c:v>24%</c:v>
                  </c:pt>
                  <c:pt idx="5">
                    <c:v>22%</c:v>
                  </c:pt>
                  <c:pt idx="6">
                    <c:v>25%</c:v>
                  </c:pt>
                  <c:pt idx="7">
                    <c:v>27%</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1147</c:v>
                </c:pt>
                <c:pt idx="1">
                  <c:v>29053</c:v>
                </c:pt>
                <c:pt idx="2">
                  <c:v>12233</c:v>
                </c:pt>
                <c:pt idx="3">
                  <c:v>15482</c:v>
                </c:pt>
                <c:pt idx="4">
                  <c:v>15689</c:v>
                </c:pt>
                <c:pt idx="5">
                  <c:v>22848</c:v>
                </c:pt>
                <c:pt idx="6">
                  <c:v>45295</c:v>
                </c:pt>
                <c:pt idx="7">
                  <c:v>81072</c:v>
                </c:pt>
              </c:numCache>
            </c:numRef>
          </c:val>
          <c:extLst>
            <c:ext xmlns:c15="http://schemas.microsoft.com/office/drawing/2012/chart" uri="{02D57815-91ED-43cb-92C2-25804820EDAC}">
              <c15:datalabelsRange>
                <c15:f>'36bperfresol_graf'!$V$18:$AC$18</c15:f>
                <c15:dlblRangeCache>
                  <c:ptCount val="8"/>
                  <c:pt idx="0">
                    <c:v>47%</c:v>
                  </c:pt>
                  <c:pt idx="1">
                    <c:v>41%</c:v>
                  </c:pt>
                  <c:pt idx="2">
                    <c:v>37%</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433</c:v>
                </c:pt>
                <c:pt idx="1">
                  <c:v>19519</c:v>
                </c:pt>
                <c:pt idx="2">
                  <c:v>11806</c:v>
                </c:pt>
                <c:pt idx="3">
                  <c:v>13770</c:v>
                </c:pt>
                <c:pt idx="4">
                  <c:v>14964</c:v>
                </c:pt>
                <c:pt idx="5">
                  <c:v>22458</c:v>
                </c:pt>
                <c:pt idx="6">
                  <c:v>43611</c:v>
                </c:pt>
                <c:pt idx="7">
                  <c:v>79312</c:v>
                </c:pt>
              </c:numCache>
            </c:numRef>
          </c:val>
          <c:extLst>
            <c:ext xmlns:c15="http://schemas.microsoft.com/office/drawing/2012/chart" uri="{02D57815-91ED-43cb-92C2-25804820EDAC}">
              <c15:datalabelsRange>
                <c15:f>'36bperfresol_graf'!$V$19:$AC$19</c15:f>
                <c15:dlblRangeCache>
                  <c:ptCount val="8"/>
                  <c:pt idx="0">
                    <c:v>18%</c:v>
                  </c:pt>
                  <c:pt idx="1">
                    <c:v>28%</c:v>
                  </c:pt>
                  <c:pt idx="2">
                    <c:v>35%</c:v>
                  </c:pt>
                  <c:pt idx="3">
                    <c:v>34%</c:v>
                  </c:pt>
                  <c:pt idx="4">
                    <c:v>37%</c:v>
                  </c:pt>
                  <c:pt idx="5">
                    <c:v>39%</c:v>
                  </c:pt>
                  <c:pt idx="6">
                    <c:v>37%</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79.224870319386511</c:v>
                </c:pt>
                <c:pt idx="1">
                  <c:v>42.434171095217167</c:v>
                </c:pt>
                <c:pt idx="2">
                  <c:v>60.687840997661731</c:v>
                </c:pt>
                <c:pt idx="3">
                  <c:v>53.516083225288632</c:v>
                </c:pt>
                <c:pt idx="4">
                  <c:v>32.930753294838453</c:v>
                </c:pt>
                <c:pt idx="5">
                  <c:v>64.952985245776318</c:v>
                </c:pt>
                <c:pt idx="6">
                  <c:v>47.159835298521429</c:v>
                </c:pt>
                <c:pt idx="7">
                  <c:v>71.270092823183163</c:v>
                </c:pt>
                <c:pt idx="8">
                  <c:v>45.503255101918775</c:v>
                </c:pt>
                <c:pt idx="9">
                  <c:v>47.004662308233272</c:v>
                </c:pt>
                <c:pt idx="10">
                  <c:v>39.045975594724517</c:v>
                </c:pt>
                <c:pt idx="11">
                  <c:v>63.560234740752136</c:v>
                </c:pt>
                <c:pt idx="12">
                  <c:v>69.939502413424478</c:v>
                </c:pt>
                <c:pt idx="13">
                  <c:v>50.304155849078057</c:v>
                </c:pt>
                <c:pt idx="14">
                  <c:v>43.677550659233695</c:v>
                </c:pt>
                <c:pt idx="15">
                  <c:v>54.650263399949829</c:v>
                </c:pt>
                <c:pt idx="16">
                  <c:v>84.565295169946339</c:v>
                </c:pt>
                <c:pt idx="17">
                  <c:v>61.450955140588107</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1.1603313206744574</c:v>
                </c:pt>
                <c:pt idx="1">
                  <c:v>16.909737483517802</c:v>
                </c:pt>
                <c:pt idx="2">
                  <c:v>11.238308651597817</c:v>
                </c:pt>
                <c:pt idx="3">
                  <c:v>1.4858718692762034</c:v>
                </c:pt>
                <c:pt idx="4">
                  <c:v>30.272843478644159</c:v>
                </c:pt>
                <c:pt idx="5">
                  <c:v>0.56570598578090359</c:v>
                </c:pt>
                <c:pt idx="6">
                  <c:v>31.702695115103875</c:v>
                </c:pt>
                <c:pt idx="7">
                  <c:v>10.755963529339123</c:v>
                </c:pt>
                <c:pt idx="8">
                  <c:v>9.4248456168747037</c:v>
                </c:pt>
                <c:pt idx="9">
                  <c:v>9.9775132619661573</c:v>
                </c:pt>
                <c:pt idx="10">
                  <c:v>45.312461481572782</c:v>
                </c:pt>
                <c:pt idx="11">
                  <c:v>16.77912829417324</c:v>
                </c:pt>
                <c:pt idx="12">
                  <c:v>10.994039327480644</c:v>
                </c:pt>
                <c:pt idx="13">
                  <c:v>2.7724611040573062</c:v>
                </c:pt>
                <c:pt idx="14">
                  <c:v>12.445801256525971</c:v>
                </c:pt>
                <c:pt idx="15">
                  <c:v>1.3891211639769212</c:v>
                </c:pt>
                <c:pt idx="16">
                  <c:v>6.7048300536672629</c:v>
                </c:pt>
                <c:pt idx="17">
                  <c:v>8.5855333762610009E-2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19.612198839668679</c:v>
                </c:pt>
                <c:pt idx="1">
                  <c:v>40.656091421265032</c:v>
                </c:pt>
                <c:pt idx="2">
                  <c:v>28.022700701480904</c:v>
                </c:pt>
                <c:pt idx="3">
                  <c:v>44.998044905435165</c:v>
                </c:pt>
                <c:pt idx="4">
                  <c:v>36.796403226517391</c:v>
                </c:pt>
                <c:pt idx="5">
                  <c:v>34.48130876844278</c:v>
                </c:pt>
                <c:pt idx="6">
                  <c:v>19.752479880217106</c:v>
                </c:pt>
                <c:pt idx="7">
                  <c:v>17.952332928561137</c:v>
                </c:pt>
                <c:pt idx="8">
                  <c:v>45.032830084875833</c:v>
                </c:pt>
                <c:pt idx="9">
                  <c:v>42.75649206886672</c:v>
                </c:pt>
                <c:pt idx="10">
                  <c:v>15.641562923702699</c:v>
                </c:pt>
                <c:pt idx="11">
                  <c:v>19.51117656109194</c:v>
                </c:pt>
                <c:pt idx="12">
                  <c:v>19.033253425766951</c:v>
                </c:pt>
                <c:pt idx="13">
                  <c:v>46.917697890807105</c:v>
                </c:pt>
                <c:pt idx="14">
                  <c:v>43.712945757012655</c:v>
                </c:pt>
                <c:pt idx="15">
                  <c:v>36.757881093736934</c:v>
                </c:pt>
                <c:pt idx="16">
                  <c:v>8.7298747763864046</c:v>
                </c:pt>
                <c:pt idx="17">
                  <c:v>38.463189525649284</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2.5995202703501083E-3</c:v>
                </c:pt>
                <c:pt idx="1">
                  <c:v>0</c:v>
                </c:pt>
                <c:pt idx="2">
                  <c:v>5.1149649259547937E-2</c:v>
                </c:pt>
                <c:pt idx="3">
                  <c:v>0</c:v>
                </c:pt>
                <c:pt idx="4">
                  <c:v>0</c:v>
                </c:pt>
                <c:pt idx="5">
                  <c:v>0</c:v>
                </c:pt>
                <c:pt idx="6">
                  <c:v>1.3849897061575893</c:v>
                </c:pt>
                <c:pt idx="7">
                  <c:v>2.1610718916582623E-2</c:v>
                </c:pt>
                <c:pt idx="8">
                  <c:v>3.9069196330684869E-2</c:v>
                </c:pt>
                <c:pt idx="9">
                  <c:v>0.26133236093385082</c:v>
                </c:pt>
                <c:pt idx="10">
                  <c:v>0</c:v>
                </c:pt>
                <c:pt idx="11">
                  <c:v>0.14946040398268018</c:v>
                </c:pt>
                <c:pt idx="12">
                  <c:v>3.3204833327934176E-2</c:v>
                </c:pt>
                <c:pt idx="13">
                  <c:v>5.6851560575337792E-3</c:v>
                </c:pt>
                <c:pt idx="14">
                  <c:v>0.16370232722767897</c:v>
                </c:pt>
                <c:pt idx="15">
                  <c:v>7.2027343423363162</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72.981249367775391</c:v>
                </c:pt>
                <c:pt idx="1">
                  <c:v>45.648060548722803</c:v>
                </c:pt>
                <c:pt idx="2">
                  <c:v>57.228103946102024</c:v>
                </c:pt>
                <c:pt idx="3">
                  <c:v>55.562864123285095</c:v>
                </c:pt>
                <c:pt idx="4">
                  <c:v>36.961634079150706</c:v>
                </c:pt>
                <c:pt idx="5">
                  <c:v>71.730886850152899</c:v>
                </c:pt>
                <c:pt idx="6">
                  <c:v>43.419505206662819</c:v>
                </c:pt>
                <c:pt idx="7">
                  <c:v>62.242654407355587</c:v>
                </c:pt>
                <c:pt idx="8">
                  <c:v>51.932910615667822</c:v>
                </c:pt>
                <c:pt idx="9">
                  <c:v>45.555838437691882</c:v>
                </c:pt>
                <c:pt idx="10">
                  <c:v>41.408921650581348</c:v>
                </c:pt>
                <c:pt idx="11">
                  <c:v>63.475587583881527</c:v>
                </c:pt>
                <c:pt idx="12">
                  <c:v>65.131313625087074</c:v>
                </c:pt>
                <c:pt idx="13">
                  <c:v>48.903576502563467</c:v>
                </c:pt>
                <c:pt idx="14">
                  <c:v>47.403367322741282</c:v>
                </c:pt>
                <c:pt idx="15">
                  <c:v>57.931849850103447</c:v>
                </c:pt>
                <c:pt idx="16">
                  <c:v>73.628748986760328</c:v>
                </c:pt>
                <c:pt idx="17">
                  <c:v>56.403622250970244</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2.4967124320645926</c:v>
                </c:pt>
                <c:pt idx="1">
                  <c:v>23.746452223273415</c:v>
                </c:pt>
                <c:pt idx="2">
                  <c:v>15.957651588065447</c:v>
                </c:pt>
                <c:pt idx="3">
                  <c:v>3.2042849088517196</c:v>
                </c:pt>
                <c:pt idx="4">
                  <c:v>25.532486729825976</c:v>
                </c:pt>
                <c:pt idx="5">
                  <c:v>0.91743119266055051</c:v>
                </c:pt>
                <c:pt idx="6">
                  <c:v>35.679004426197963</c:v>
                </c:pt>
                <c:pt idx="7">
                  <c:v>12.089413018855353</c:v>
                </c:pt>
                <c:pt idx="8">
                  <c:v>11.158630692277654</c:v>
                </c:pt>
                <c:pt idx="9">
                  <c:v>11.3878364009405</c:v>
                </c:pt>
                <c:pt idx="10">
                  <c:v>43.977505889505281</c:v>
                </c:pt>
                <c:pt idx="11">
                  <c:v>19.506793163862351</c:v>
                </c:pt>
                <c:pt idx="12">
                  <c:v>15.938504405636282</c:v>
                </c:pt>
                <c:pt idx="13">
                  <c:v>4.7254308481067389</c:v>
                </c:pt>
                <c:pt idx="14">
                  <c:v>17.524306378942377</c:v>
                </c:pt>
                <c:pt idx="15">
                  <c:v>2.7994764176835707</c:v>
                </c:pt>
                <c:pt idx="16">
                  <c:v>12.888408538232911</c:v>
                </c:pt>
                <c:pt idx="17">
                  <c:v>6.4683053040103494E-2</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24.514681404780077</c:v>
                </c:pt>
                <c:pt idx="1">
                  <c:v>30.605487228003785</c:v>
                </c:pt>
                <c:pt idx="2">
                  <c:v>26.727622714148218</c:v>
                </c:pt>
                <c:pt idx="3">
                  <c:v>41.232850967863186</c:v>
                </c:pt>
                <c:pt idx="4">
                  <c:v>37.505879191023318</c:v>
                </c:pt>
                <c:pt idx="5">
                  <c:v>27.351681957186543</c:v>
                </c:pt>
                <c:pt idx="6">
                  <c:v>19.663437894241667</c:v>
                </c:pt>
                <c:pt idx="7">
                  <c:v>25.624625224865081</c:v>
                </c:pt>
                <c:pt idx="8">
                  <c:v>36.778296361033114</c:v>
                </c:pt>
                <c:pt idx="9">
                  <c:v>42.719362616626483</c:v>
                </c:pt>
                <c:pt idx="10">
                  <c:v>14.613572459913367</c:v>
                </c:pt>
                <c:pt idx="11">
                  <c:v>16.733331129549438</c:v>
                </c:pt>
                <c:pt idx="12">
                  <c:v>18.849523995747123</c:v>
                </c:pt>
                <c:pt idx="13">
                  <c:v>46.358638581753041</c:v>
                </c:pt>
                <c:pt idx="14">
                  <c:v>34.81147735356889</c:v>
                </c:pt>
                <c:pt idx="15">
                  <c:v>30.540894312375965</c:v>
                </c:pt>
                <c:pt idx="16">
                  <c:v>13.482842475006755</c:v>
                </c:pt>
                <c:pt idx="17">
                  <c:v>43.53169469598965</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7.3567953799325014E-3</c:v>
                </c:pt>
                <c:pt idx="1">
                  <c:v>0</c:v>
                </c:pt>
                <c:pt idx="2">
                  <c:v>8.662175168431184E-2</c:v>
                </c:pt>
                <c:pt idx="3">
                  <c:v>0</c:v>
                </c:pt>
                <c:pt idx="4">
                  <c:v>0</c:v>
                </c:pt>
                <c:pt idx="5">
                  <c:v>0</c:v>
                </c:pt>
                <c:pt idx="6">
                  <c:v>1.2380524728975559</c:v>
                </c:pt>
                <c:pt idx="7">
                  <c:v>4.3307348923978944E-2</c:v>
                </c:pt>
                <c:pt idx="8">
                  <c:v>0.1301623310214024</c:v>
                </c:pt>
                <c:pt idx="9">
                  <c:v>0.3369625447411379</c:v>
                </c:pt>
                <c:pt idx="10">
                  <c:v>0</c:v>
                </c:pt>
                <c:pt idx="11">
                  <c:v>0.28428812270668741</c:v>
                </c:pt>
                <c:pt idx="12">
                  <c:v>8.0657973529519603E-2</c:v>
                </c:pt>
                <c:pt idx="13">
                  <c:v>1.2354067576749644E-2</c:v>
                </c:pt>
                <c:pt idx="14">
                  <c:v>0.26084894474745079</c:v>
                </c:pt>
                <c:pt idx="15">
                  <c:v>8.7277794198370131</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78.994108763665039</c:v>
                </c:pt>
                <c:pt idx="1">
                  <c:v>37.641112047177756</c:v>
                </c:pt>
                <c:pt idx="2">
                  <c:v>59.674289674289675</c:v>
                </c:pt>
                <c:pt idx="3">
                  <c:v>51.304775972427379</c:v>
                </c:pt>
                <c:pt idx="4">
                  <c:v>33.21900723372412</c:v>
                </c:pt>
                <c:pt idx="5">
                  <c:v>69.086067685964608</c:v>
                </c:pt>
                <c:pt idx="6">
                  <c:v>46.162033669794752</c:v>
                </c:pt>
                <c:pt idx="7">
                  <c:v>65.376846357783108</c:v>
                </c:pt>
                <c:pt idx="8">
                  <c:v>48.228627221993548</c:v>
                </c:pt>
                <c:pt idx="9">
                  <c:v>47.650679363604695</c:v>
                </c:pt>
                <c:pt idx="10">
                  <c:v>37.810400233713118</c:v>
                </c:pt>
                <c:pt idx="11">
                  <c:v>64.73048472174537</c:v>
                </c:pt>
                <c:pt idx="12">
                  <c:v>69.971490574869151</c:v>
                </c:pt>
                <c:pt idx="13">
                  <c:v>51.726421341405732</c:v>
                </c:pt>
                <c:pt idx="14">
                  <c:v>45.151033386327505</c:v>
                </c:pt>
                <c:pt idx="15">
                  <c:v>54.306447775398524</c:v>
                </c:pt>
                <c:pt idx="16">
                  <c:v>81.380313560691775</c:v>
                </c:pt>
                <c:pt idx="17">
                  <c:v>60.13189448441247</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1.0782560291108512</c:v>
                </c:pt>
                <c:pt idx="1">
                  <c:v>20.275203594495927</c:v>
                </c:pt>
                <c:pt idx="2">
                  <c:v>11.392931392931393</c:v>
                </c:pt>
                <c:pt idx="3">
                  <c:v>2.1233382570162482</c:v>
                </c:pt>
                <c:pt idx="4">
                  <c:v>27.575455225742079</c:v>
                </c:pt>
                <c:pt idx="5">
                  <c:v>0.62704002748668619</c:v>
                </c:pt>
                <c:pt idx="6">
                  <c:v>30.350712245658229</c:v>
                </c:pt>
                <c:pt idx="7">
                  <c:v>12.223835374321425</c:v>
                </c:pt>
                <c:pt idx="8">
                  <c:v>10.579417423684035</c:v>
                </c:pt>
                <c:pt idx="9">
                  <c:v>9.8710951109046565</c:v>
                </c:pt>
                <c:pt idx="10">
                  <c:v>43.99649430324277</c:v>
                </c:pt>
                <c:pt idx="11">
                  <c:v>15.215830706326665</c:v>
                </c:pt>
                <c:pt idx="12">
                  <c:v>9.882558189013233</c:v>
                </c:pt>
                <c:pt idx="13">
                  <c:v>2.3602308201683853</c:v>
                </c:pt>
                <c:pt idx="14">
                  <c:v>16.301822184175126</c:v>
                </c:pt>
                <c:pt idx="15">
                  <c:v>1.8825838686652392</c:v>
                </c:pt>
                <c:pt idx="16">
                  <c:v>7.0631970260223049</c:v>
                </c:pt>
                <c:pt idx="17">
                  <c:v>0.11990407673860912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19.926088950968214</c:v>
                </c:pt>
                <c:pt idx="1">
                  <c:v>42.083684358326316</c:v>
                </c:pt>
                <c:pt idx="2">
                  <c:v>28.905058905058905</c:v>
                </c:pt>
                <c:pt idx="3">
                  <c:v>46.571885770556378</c:v>
                </c:pt>
                <c:pt idx="4">
                  <c:v>39.205537540533797</c:v>
                </c:pt>
                <c:pt idx="5">
                  <c:v>30.286892286548703</c:v>
                </c:pt>
                <c:pt idx="6">
                  <c:v>22.091146156711783</c:v>
                </c:pt>
                <c:pt idx="7">
                  <c:v>22.383537432142408</c:v>
                </c:pt>
                <c:pt idx="8">
                  <c:v>41.170896072443931</c:v>
                </c:pt>
                <c:pt idx="9">
                  <c:v>42.169318313784693</c:v>
                </c:pt>
                <c:pt idx="10">
                  <c:v>18.193105463044112</c:v>
                </c:pt>
                <c:pt idx="11">
                  <c:v>19.910109553981087</c:v>
                </c:pt>
                <c:pt idx="12">
                  <c:v>20.128930683800689</c:v>
                </c:pt>
                <c:pt idx="13">
                  <c:v>45.913347838425885</c:v>
                </c:pt>
                <c:pt idx="14">
                  <c:v>38.351473645591291</c:v>
                </c:pt>
                <c:pt idx="15">
                  <c:v>36.63157268617654</c:v>
                </c:pt>
                <c:pt idx="16">
                  <c:v>11.556489413285922</c:v>
                </c:pt>
                <c:pt idx="17">
                  <c:v>39.748201438848923</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1.546256255895102E-3</c:v>
                </c:pt>
                <c:pt idx="1">
                  <c:v>0</c:v>
                </c:pt>
                <c:pt idx="2">
                  <c:v>2.7720027720027719E-2</c:v>
                </c:pt>
                <c:pt idx="3">
                  <c:v>0</c:v>
                </c:pt>
                <c:pt idx="4">
                  <c:v>0</c:v>
                </c:pt>
                <c:pt idx="5">
                  <c:v>0</c:v>
                </c:pt>
                <c:pt idx="6">
                  <c:v>1.3961079278352344</c:v>
                </c:pt>
                <c:pt idx="7">
                  <c:v>1.5780835753061481E-2</c:v>
                </c:pt>
                <c:pt idx="8">
                  <c:v>2.1059281878487945E-2</c:v>
                </c:pt>
                <c:pt idx="9">
                  <c:v>0.30890721170595747</c:v>
                </c:pt>
                <c:pt idx="10">
                  <c:v>0</c:v>
                </c:pt>
                <c:pt idx="11">
                  <c:v>0.14357501794687724</c:v>
                </c:pt>
                <c:pt idx="12">
                  <c:v>1.7020552316922684E-2</c:v>
                </c:pt>
                <c:pt idx="13">
                  <c:v>0</c:v>
                </c:pt>
                <c:pt idx="14">
                  <c:v>0.19567078390607803</c:v>
                </c:pt>
                <c:pt idx="15">
                  <c:v>7.1793956697596952</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85.23609784459488</c:v>
                </c:pt>
                <c:pt idx="1">
                  <c:v>44.599163371726547</c:v>
                </c:pt>
                <c:pt idx="2">
                  <c:v>63.802660753880268</c:v>
                </c:pt>
                <c:pt idx="3">
                  <c:v>54.168010690751579</c:v>
                </c:pt>
                <c:pt idx="4">
                  <c:v>28.460740228294707</c:v>
                </c:pt>
                <c:pt idx="5">
                  <c:v>48.636721828211186</c:v>
                </c:pt>
                <c:pt idx="6">
                  <c:v>50.567528523836195</c:v>
                </c:pt>
                <c:pt idx="7">
                  <c:v>84.173432566531346</c:v>
                </c:pt>
                <c:pt idx="8">
                  <c:v>38.693825533799185</c:v>
                </c:pt>
                <c:pt idx="9">
                  <c:v>47.535333978702809</c:v>
                </c:pt>
                <c:pt idx="10">
                  <c:v>38.012250255213651</c:v>
                </c:pt>
                <c:pt idx="11">
                  <c:v>62.343227424749166</c:v>
                </c:pt>
                <c:pt idx="12">
                  <c:v>75.42919812713545</c:v>
                </c:pt>
                <c:pt idx="13">
                  <c:v>49.825106879129422</c:v>
                </c:pt>
                <c:pt idx="14">
                  <c:v>40.95807210031348</c:v>
                </c:pt>
                <c:pt idx="15">
                  <c:v>52.925843868108956</c:v>
                </c:pt>
                <c:pt idx="16">
                  <c:v>99.290433080499142</c:v>
                </c:pt>
                <c:pt idx="17">
                  <c:v>68.373702422145328</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8.5551725569998752E-2</c:v>
                </c:pt>
                <c:pt idx="1">
                  <c:v>7.6786430577044298</c:v>
                </c:pt>
                <c:pt idx="2">
                  <c:v>8.0808080808080813</c:v>
                </c:pt>
                <c:pt idx="3">
                  <c:v>0.16589097276623196</c:v>
                </c:pt>
                <c:pt idx="4">
                  <c:v>38.14597025250778</c:v>
                </c:pt>
                <c:pt idx="5">
                  <c:v>0</c:v>
                </c:pt>
                <c:pt idx="6">
                  <c:v>30.084908163566144</c:v>
                </c:pt>
                <c:pt idx="7">
                  <c:v>8.3164185836716289</c:v>
                </c:pt>
                <c:pt idx="8">
                  <c:v>7.1151623807929498</c:v>
                </c:pt>
                <c:pt idx="9">
                  <c:v>8.880283962568571</c:v>
                </c:pt>
                <c:pt idx="10">
                  <c:v>47.907248067668078</c:v>
                </c:pt>
                <c:pt idx="11">
                  <c:v>15.649386845039018</c:v>
                </c:pt>
                <c:pt idx="12">
                  <c:v>6.774370439110811</c:v>
                </c:pt>
                <c:pt idx="13">
                  <c:v>1.28902707604612</c:v>
                </c:pt>
                <c:pt idx="14">
                  <c:v>7.2590125391849529</c:v>
                </c:pt>
                <c:pt idx="15">
                  <c:v>8.601589990877101E-2</c:v>
                </c:pt>
                <c:pt idx="16">
                  <c:v>0.56275997063861027</c:v>
                </c:pt>
                <c:pt idx="17">
                  <c:v>6.9204152249134954E-2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14.678350429835126</c:v>
                </c:pt>
                <c:pt idx="1">
                  <c:v>47.722193570569019</c:v>
                </c:pt>
                <c:pt idx="2">
                  <c:v>28.067257945306725</c:v>
                </c:pt>
                <c:pt idx="3">
                  <c:v>45.666098336482193</c:v>
                </c:pt>
                <c:pt idx="4">
                  <c:v>33.393289519197509</c:v>
                </c:pt>
                <c:pt idx="5">
                  <c:v>51.363278171788814</c:v>
                </c:pt>
                <c:pt idx="6">
                  <c:v>17.870515050561632</c:v>
                </c:pt>
                <c:pt idx="7">
                  <c:v>7.5016914749661705</c:v>
                </c:pt>
                <c:pt idx="8">
                  <c:v>54.184531973949952</c:v>
                </c:pt>
                <c:pt idx="9">
                  <c:v>43.441110035495321</c:v>
                </c:pt>
                <c:pt idx="10">
                  <c:v>14.080501677118272</c:v>
                </c:pt>
                <c:pt idx="11">
                  <c:v>21.993450390189519</c:v>
                </c:pt>
                <c:pt idx="12">
                  <c:v>17.796431433753742</c:v>
                </c:pt>
                <c:pt idx="13">
                  <c:v>48.879388521829256</c:v>
                </c:pt>
                <c:pt idx="14">
                  <c:v>51.68495297805643</c:v>
                </c:pt>
                <c:pt idx="15">
                  <c:v>40.706372996220516</c:v>
                </c:pt>
                <c:pt idx="16">
                  <c:v>0.14680694886224616</c:v>
                </c:pt>
                <c:pt idx="17">
                  <c:v>31.557093425605537</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4.9273220004927322E-2</c:v>
                </c:pt>
                <c:pt idx="3">
                  <c:v>0</c:v>
                </c:pt>
                <c:pt idx="4">
                  <c:v>0</c:v>
                </c:pt>
                <c:pt idx="5">
                  <c:v>0</c:v>
                </c:pt>
                <c:pt idx="6">
                  <c:v>1.477048262036027</c:v>
                </c:pt>
                <c:pt idx="7">
                  <c:v>8.4573748308525033E-3</c:v>
                </c:pt>
                <c:pt idx="8">
                  <c:v>6.480111457917076E-3</c:v>
                </c:pt>
                <c:pt idx="9">
                  <c:v>0.14327202323330107</c:v>
                </c:pt>
                <c:pt idx="10">
                  <c:v>0</c:v>
                </c:pt>
                <c:pt idx="11">
                  <c:v>1.3935340022296544E-2</c:v>
                </c:pt>
                <c:pt idx="12">
                  <c:v>0</c:v>
                </c:pt>
                <c:pt idx="13">
                  <c:v>6.4775229952066327E-3</c:v>
                </c:pt>
                <c:pt idx="14">
                  <c:v>9.7962382445141064E-2</c:v>
                </c:pt>
                <c:pt idx="15">
                  <c:v>6.2817672357617624</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'42pbpcasaadpot'!$Q$11:$Q$29</c:f>
              <c:strCache>
                <c:ptCount val="19"/>
                <c:pt idx="0">
                  <c:v>Castilla y León</c:v>
                </c:pt>
                <c:pt idx="1">
                  <c:v>Andalucía</c:v>
                </c:pt>
                <c:pt idx="2">
                  <c:v>Castilla - La Mancha</c:v>
                </c:pt>
                <c:pt idx="3">
                  <c:v>Balears, Illes</c:v>
                </c:pt>
                <c:pt idx="4">
                  <c:v>Comunitat Valenciana</c:v>
                </c:pt>
                <c:pt idx="5">
                  <c:v>Extremadura</c:v>
                </c:pt>
                <c:pt idx="6">
                  <c:v>TOTAL</c:v>
                </c:pt>
                <c:pt idx="7">
                  <c:v>Madrid, Comunidad de</c:v>
                </c:pt>
                <c:pt idx="8">
                  <c:v>Rioja, La</c:v>
                </c:pt>
                <c:pt idx="9">
                  <c:v>Aragón</c:v>
                </c:pt>
                <c:pt idx="10">
                  <c:v>Murcia, Región de</c:v>
                </c:pt>
                <c:pt idx="11">
                  <c:v>País Vasco</c:v>
                </c:pt>
                <c:pt idx="12">
                  <c:v>Navarra, Comunidad Foral de</c:v>
                </c:pt>
                <c:pt idx="13">
                  <c:v>Cataluña</c:v>
                </c:pt>
                <c:pt idx="14">
                  <c:v>Ceuta y Melilla</c:v>
                </c:pt>
                <c:pt idx="15">
                  <c:v>Asturias, Principado de</c:v>
                </c:pt>
                <c:pt idx="16">
                  <c:v>Cantabria</c:v>
                </c:pt>
                <c:pt idx="17">
                  <c:v>Canarias</c:v>
                </c:pt>
                <c:pt idx="18">
                  <c:v>Galicia</c:v>
                </c:pt>
              </c:strCache>
            </c:strRef>
          </c:cat>
          <c:val>
            <c:numRef>
              <c:f>'42pbpcasaadpot'!$R$11:$R$29</c:f>
              <c:numCache>
                <c:formatCode>#,##0.00</c:formatCode>
                <c:ptCount val="19"/>
                <c:pt idx="0">
                  <c:v>30.236560294681237</c:v>
                </c:pt>
                <c:pt idx="1">
                  <c:v>28.299522537737069</c:v>
                </c:pt>
                <c:pt idx="2">
                  <c:v>25.536395479104328</c:v>
                </c:pt>
                <c:pt idx="3">
                  <c:v>23.88056045463453</c:v>
                </c:pt>
                <c:pt idx="4">
                  <c:v>23.364016424964955</c:v>
                </c:pt>
                <c:pt idx="5">
                  <c:v>23.018925579757802</c:v>
                </c:pt>
                <c:pt idx="6">
                  <c:v>22.511984447482593</c:v>
                </c:pt>
                <c:pt idx="7">
                  <c:v>22.360205122584038</c:v>
                </c:pt>
                <c:pt idx="8">
                  <c:v>21.805974044461315</c:v>
                </c:pt>
                <c:pt idx="9">
                  <c:v>21.681418301319336</c:v>
                </c:pt>
                <c:pt idx="10">
                  <c:v>21.495861426018163</c:v>
                </c:pt>
                <c:pt idx="11">
                  <c:v>20.782922484279123</c:v>
                </c:pt>
                <c:pt idx="12">
                  <c:v>20.021880493171565</c:v>
                </c:pt>
                <c:pt idx="13">
                  <c:v>19.767382631736261</c:v>
                </c:pt>
                <c:pt idx="14">
                  <c:v>17.286825546251794</c:v>
                </c:pt>
                <c:pt idx="15">
                  <c:v>17.053272781660457</c:v>
                </c:pt>
                <c:pt idx="16">
                  <c:v>16.868494795836668</c:v>
                </c:pt>
                <c:pt idx="17">
                  <c:v>15.817640447222606</c:v>
                </c:pt>
                <c:pt idx="18">
                  <c:v>15.737915084555542</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extLst>
              <c:ext xmlns:c16="http://schemas.microsoft.com/office/drawing/2014/chart" uri="{C3380CC4-5D6E-409C-BE32-E72D297353CC}">
                <c16:uniqueId val="{00000003-11C3-423E-BDE0-260756DA6119}"/>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Extremadura</c:v>
                </c:pt>
                <c:pt idx="2">
                  <c:v>Castilla y León</c:v>
                </c:pt>
                <c:pt idx="3">
                  <c:v>Balears, Illes</c:v>
                </c:pt>
                <c:pt idx="4">
                  <c:v>País Vasco</c:v>
                </c:pt>
                <c:pt idx="5">
                  <c:v>Cataluña</c:v>
                </c:pt>
                <c:pt idx="6">
                  <c:v>Rioja, La</c:v>
                </c:pt>
                <c:pt idx="7">
                  <c:v>Castilla - La Mancha</c:v>
                </c:pt>
                <c:pt idx="8">
                  <c:v>Murcia, Región de</c:v>
                </c:pt>
                <c:pt idx="9">
                  <c:v>TOTAL</c:v>
                </c:pt>
                <c:pt idx="10">
                  <c:v>Comunitat Valenciana</c:v>
                </c:pt>
                <c:pt idx="11">
                  <c:v>Madrid, Comunidad de</c:v>
                </c:pt>
                <c:pt idx="12">
                  <c:v>Aragón</c:v>
                </c:pt>
                <c:pt idx="13">
                  <c:v>Navarra, Comunidad Foral de</c:v>
                </c:pt>
                <c:pt idx="14">
                  <c:v>Ceuta y Melilla</c:v>
                </c:pt>
                <c:pt idx="15">
                  <c:v>Asturias, Principado de</c:v>
                </c:pt>
                <c:pt idx="16">
                  <c:v>Canarias</c:v>
                </c:pt>
                <c:pt idx="17">
                  <c:v>Cantabria</c:v>
                </c:pt>
                <c:pt idx="18">
                  <c:v>Galicia</c:v>
                </c:pt>
              </c:strCache>
            </c:strRef>
          </c:cat>
          <c:val>
            <c:numRef>
              <c:f>'22solcasaadpot'!$R$10:$R$28</c:f>
              <c:numCache>
                <c:formatCode>0.00</c:formatCode>
                <c:ptCount val="19"/>
                <c:pt idx="0">
                  <c:v>41.083936939095217</c:v>
                </c:pt>
                <c:pt idx="1">
                  <c:v>39.098693344493377</c:v>
                </c:pt>
                <c:pt idx="2">
                  <c:v>38.761860358392141</c:v>
                </c:pt>
                <c:pt idx="3">
                  <c:v>36.033542360702853</c:v>
                </c:pt>
                <c:pt idx="4">
                  <c:v>34.88435829894788</c:v>
                </c:pt>
                <c:pt idx="5">
                  <c:v>34.689627268245189</c:v>
                </c:pt>
                <c:pt idx="6">
                  <c:v>34.375667275617452</c:v>
                </c:pt>
                <c:pt idx="7">
                  <c:v>34.273295801012523</c:v>
                </c:pt>
                <c:pt idx="8">
                  <c:v>33.095200078290382</c:v>
                </c:pt>
                <c:pt idx="9">
                  <c:v>32.923746829040851</c:v>
                </c:pt>
                <c:pt idx="10">
                  <c:v>31.84213301244278</c:v>
                </c:pt>
                <c:pt idx="11">
                  <c:v>30.774989194568761</c:v>
                </c:pt>
                <c:pt idx="12">
                  <c:v>29.378715830442871</c:v>
                </c:pt>
                <c:pt idx="13">
                  <c:v>26.976927142874704</c:v>
                </c:pt>
                <c:pt idx="14">
                  <c:v>26.621414061338751</c:v>
                </c:pt>
                <c:pt idx="15">
                  <c:v>25.615533135724579</c:v>
                </c:pt>
                <c:pt idx="16">
                  <c:v>25.527182379271586</c:v>
                </c:pt>
                <c:pt idx="17">
                  <c:v>23.923138510808649</c:v>
                </c:pt>
                <c:pt idx="18">
                  <c:v>17.756557553351662</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Extremadura</c:v>
                </c:pt>
                <c:pt idx="4">
                  <c:v>Asturias, Principado de</c:v>
                </c:pt>
                <c:pt idx="5">
                  <c:v>País Vasco</c:v>
                </c:pt>
                <c:pt idx="6">
                  <c:v>Aragón</c:v>
                </c:pt>
                <c:pt idx="7">
                  <c:v>TOTAL</c:v>
                </c:pt>
                <c:pt idx="8">
                  <c:v>Comunitat Valenciana</c:v>
                </c:pt>
                <c:pt idx="9">
                  <c:v>Cantabria</c:v>
                </c:pt>
                <c:pt idx="10">
                  <c:v>Rioja, La</c:v>
                </c:pt>
                <c:pt idx="11">
                  <c:v>Galicia</c:v>
                </c:pt>
                <c:pt idx="12">
                  <c:v>Murcia, Región de</c:v>
                </c:pt>
                <c:pt idx="13">
                  <c:v>Madrid, Comunidad de</c:v>
                </c:pt>
                <c:pt idx="14">
                  <c:v>Cataluña</c:v>
                </c:pt>
                <c:pt idx="15">
                  <c:v>Navarra, Comunidad Foral de</c:v>
                </c:pt>
                <c:pt idx="16">
                  <c:v>Balears, Illes</c:v>
                </c:pt>
                <c:pt idx="17">
                  <c:v>Ceuta y Melilla</c:v>
                </c:pt>
                <c:pt idx="18">
                  <c:v>Canarias</c:v>
                </c:pt>
              </c:strCache>
            </c:strRef>
          </c:cat>
          <c:val>
            <c:numRef>
              <c:f>'44bpbpcasaad'!$AF$11:$AF$29</c:f>
              <c:numCache>
                <c:formatCode>0.00</c:formatCode>
                <c:ptCount val="19"/>
                <c:pt idx="0">
                  <c:v>5.1964527460006549</c:v>
                </c:pt>
                <c:pt idx="1">
                  <c:v>3.4561913471900874</c:v>
                </c:pt>
                <c:pt idx="2">
                  <c:v>3.343931551964336</c:v>
                </c:pt>
                <c:pt idx="3">
                  <c:v>3.2867118274960023</c:v>
                </c:pt>
                <c:pt idx="4">
                  <c:v>3.116613323261038</c:v>
                </c:pt>
                <c:pt idx="5">
                  <c:v>3.0793637329208745</c:v>
                </c:pt>
                <c:pt idx="6">
                  <c:v>3.0152338534051943</c:v>
                </c:pt>
                <c:pt idx="7">
                  <c:v>2.9620698906679728</c:v>
                </c:pt>
                <c:pt idx="8">
                  <c:v>2.8884656344327619</c:v>
                </c:pt>
                <c:pt idx="9">
                  <c:v>2.8646112167671958</c:v>
                </c:pt>
                <c:pt idx="10">
                  <c:v>2.8518502429549275</c:v>
                </c:pt>
                <c:pt idx="11">
                  <c:v>2.737658107803739</c:v>
                </c:pt>
                <c:pt idx="12">
                  <c:v>2.6895801486377451</c:v>
                </c:pt>
                <c:pt idx="13">
                  <c:v>2.6123185964644726</c:v>
                </c:pt>
                <c:pt idx="14">
                  <c:v>2.6029101882658776</c:v>
                </c:pt>
                <c:pt idx="15">
                  <c:v>2.423250589521762</c:v>
                </c:pt>
                <c:pt idx="16">
                  <c:v>2.4172952278937374</c:v>
                </c:pt>
                <c:pt idx="17">
                  <c:v>2.0700703076329763</c:v>
                </c:pt>
                <c:pt idx="18">
                  <c:v>1.8123682793075151</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Asturias, Principado de</c:v>
                </c:pt>
                <c:pt idx="6">
                  <c:v>Galicia</c:v>
                </c:pt>
                <c:pt idx="7">
                  <c:v>País Vasco</c:v>
                </c:pt>
                <c:pt idx="8">
                  <c:v>TOTAL</c:v>
                </c:pt>
                <c:pt idx="9">
                  <c:v>Cantabria</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1.4572909338130868</c:v>
                </c:pt>
                <c:pt idx="1">
                  <c:v>1.3160829801472229</c:v>
                </c:pt>
                <c:pt idx="2">
                  <c:v>1.2357280184010877</c:v>
                </c:pt>
                <c:pt idx="3">
                  <c:v>1.1911814668126304</c:v>
                </c:pt>
                <c:pt idx="4">
                  <c:v>1.0498289522704629</c:v>
                </c:pt>
                <c:pt idx="5">
                  <c:v>1.0468187274909964</c:v>
                </c:pt>
                <c:pt idx="6">
                  <c:v>1.0434186411932711</c:v>
                </c:pt>
                <c:pt idx="7">
                  <c:v>1.028266722010686</c:v>
                </c:pt>
                <c:pt idx="8">
                  <c:v>1.0038209434265202</c:v>
                </c:pt>
                <c:pt idx="9">
                  <c:v>0.99041789015890225</c:v>
                </c:pt>
                <c:pt idx="10">
                  <c:v>0.98734855475843186</c:v>
                </c:pt>
                <c:pt idx="11">
                  <c:v>0.96301906055685504</c:v>
                </c:pt>
                <c:pt idx="12">
                  <c:v>0.87704746152275237</c:v>
                </c:pt>
                <c:pt idx="13">
                  <c:v>0.86622848139412523</c:v>
                </c:pt>
                <c:pt idx="14">
                  <c:v>0.85045309270671932</c:v>
                </c:pt>
                <c:pt idx="15">
                  <c:v>0.79981690015408347</c:v>
                </c:pt>
                <c:pt idx="16">
                  <c:v>0.78450391955024146</c:v>
                </c:pt>
                <c:pt idx="17">
                  <c:v>0.6315443006726873</c:v>
                </c:pt>
                <c:pt idx="18">
                  <c:v>0.62633626998702896</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Extremadura</c:v>
                </c:pt>
                <c:pt idx="6">
                  <c:v>Comunitat Valenciana</c:v>
                </c:pt>
                <c:pt idx="7">
                  <c:v>TOTAL</c:v>
                </c:pt>
                <c:pt idx="8">
                  <c:v>Cataluña</c:v>
                </c:pt>
                <c:pt idx="9">
                  <c:v>Aragón</c:v>
                </c:pt>
                <c:pt idx="10">
                  <c:v>Cantabria</c:v>
                </c:pt>
                <c:pt idx="11">
                  <c:v>Madrid, Comunidad de</c:v>
                </c:pt>
                <c:pt idx="12">
                  <c:v>País Vasco</c:v>
                </c:pt>
                <c:pt idx="13">
                  <c:v>Rioja, La</c:v>
                </c:pt>
                <c:pt idx="14">
                  <c:v>Ceuta y Melilla</c:v>
                </c:pt>
                <c:pt idx="15">
                  <c:v>Asturias, Principado de</c:v>
                </c:pt>
                <c:pt idx="16">
                  <c:v>Navarra, Comunidad Foral de</c:v>
                </c:pt>
                <c:pt idx="17">
                  <c:v>Galicia</c:v>
                </c:pt>
                <c:pt idx="18">
                  <c:v>Canarias</c:v>
                </c:pt>
              </c:strCache>
            </c:strRef>
          </c:cat>
          <c:val>
            <c:numRef>
              <c:f>'44bpbpcasaad'!$AR$11:$AR$29</c:f>
              <c:numCache>
                <c:formatCode>0.00</c:formatCode>
                <c:ptCount val="19"/>
                <c:pt idx="0">
                  <c:v>5.1808497920068133</c:v>
                </c:pt>
                <c:pt idx="1">
                  <c:v>5.163375154988266</c:v>
                </c:pt>
                <c:pt idx="2">
                  <c:v>4.6030062538858205</c:v>
                </c:pt>
                <c:pt idx="3">
                  <c:v>4.4607993682270877</c:v>
                </c:pt>
                <c:pt idx="4">
                  <c:v>4.2737832911667892</c:v>
                </c:pt>
                <c:pt idx="5">
                  <c:v>4.1079334385018571</c:v>
                </c:pt>
                <c:pt idx="6">
                  <c:v>4.0219734242846323</c:v>
                </c:pt>
                <c:pt idx="7">
                  <c:v>4.0100224151626147</c:v>
                </c:pt>
                <c:pt idx="8">
                  <c:v>3.8242744230043728</c:v>
                </c:pt>
                <c:pt idx="9">
                  <c:v>3.6379376396192904</c:v>
                </c:pt>
                <c:pt idx="10">
                  <c:v>3.6145443356069542</c:v>
                </c:pt>
                <c:pt idx="11">
                  <c:v>3.5823258006937664</c:v>
                </c:pt>
                <c:pt idx="12">
                  <c:v>3.4280242225641819</c:v>
                </c:pt>
                <c:pt idx="13">
                  <c:v>3.4094925261429077</c:v>
                </c:pt>
                <c:pt idx="14">
                  <c:v>3.4046877977513814</c:v>
                </c:pt>
                <c:pt idx="15">
                  <c:v>3.3384723630569293</c:v>
                </c:pt>
                <c:pt idx="16">
                  <c:v>2.8474696705294726</c:v>
                </c:pt>
                <c:pt idx="17">
                  <c:v>2.7732925293137991</c:v>
                </c:pt>
                <c:pt idx="18">
                  <c:v>2.7702109496725926</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Comunitat Valenciana</c:v>
                </c:pt>
                <c:pt idx="5">
                  <c:v>Rioja, La</c:v>
                </c:pt>
                <c:pt idx="6">
                  <c:v>Extremadura</c:v>
                </c:pt>
                <c:pt idx="7">
                  <c:v>TOTAL</c:v>
                </c:pt>
                <c:pt idx="8">
                  <c:v>Madrid, Comunidad de</c:v>
                </c:pt>
                <c:pt idx="9">
                  <c:v>Aragón</c:v>
                </c:pt>
                <c:pt idx="10">
                  <c:v>Murcia, Región de</c:v>
                </c:pt>
                <c:pt idx="11">
                  <c:v>Navarra, Comunidad Foral de</c:v>
                </c:pt>
                <c:pt idx="12">
                  <c:v>País Vasco</c:v>
                </c:pt>
                <c:pt idx="13">
                  <c:v>Cataluña</c:v>
                </c:pt>
                <c:pt idx="14">
                  <c:v>Cantabria</c:v>
                </c:pt>
                <c:pt idx="15">
                  <c:v>Ceuta y Melilla</c:v>
                </c:pt>
                <c:pt idx="16">
                  <c:v>Asturias, Principado de</c:v>
                </c:pt>
                <c:pt idx="17">
                  <c:v>Galicia</c:v>
                </c:pt>
                <c:pt idx="18">
                  <c:v>Canarias</c:v>
                </c:pt>
              </c:strCache>
            </c:strRef>
          </c:cat>
          <c:val>
            <c:numRef>
              <c:f>'44bpbpcasaad'!$AX$11:$AX$29</c:f>
              <c:numCache>
                <c:formatCode>0.00</c:formatCode>
                <c:ptCount val="19"/>
                <c:pt idx="0">
                  <c:v>35.403298143931551</c:v>
                </c:pt>
                <c:pt idx="1">
                  <c:v>33.400064915219303</c:v>
                </c:pt>
                <c:pt idx="2">
                  <c:v>32.716058806466883</c:v>
                </c:pt>
                <c:pt idx="3">
                  <c:v>28.61465271170314</c:v>
                </c:pt>
                <c:pt idx="4">
                  <c:v>27.423030336209788</c:v>
                </c:pt>
                <c:pt idx="5">
                  <c:v>27.047101449275363</c:v>
                </c:pt>
                <c:pt idx="6">
                  <c:v>26.749613326215798</c:v>
                </c:pt>
                <c:pt idx="7">
                  <c:v>26.657309180759189</c:v>
                </c:pt>
                <c:pt idx="8">
                  <c:v>26.596016479129631</c:v>
                </c:pt>
                <c:pt idx="9">
                  <c:v>25.796141874095589</c:v>
                </c:pt>
                <c:pt idx="10">
                  <c:v>25.435779494874421</c:v>
                </c:pt>
                <c:pt idx="11">
                  <c:v>24.406373547382294</c:v>
                </c:pt>
                <c:pt idx="12">
                  <c:v>24.175727373401791</c:v>
                </c:pt>
                <c:pt idx="13">
                  <c:v>24.133637684166839</c:v>
                </c:pt>
                <c:pt idx="14">
                  <c:v>21.810315158070701</c:v>
                </c:pt>
                <c:pt idx="15">
                  <c:v>20.686818836109399</c:v>
                </c:pt>
                <c:pt idx="16">
                  <c:v>20.58813011812666</c:v>
                </c:pt>
                <c:pt idx="17">
                  <c:v>16.8974776859225</c:v>
                </c:pt>
                <c:pt idx="18">
                  <c:v>16.372212169882285</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'45ResolPIAAltaBaj'!$AC$11:$AC$47</c:f>
              <c:numCache>
                <c:formatCode>m/d/yyyy</c:formatCode>
                <c:ptCount val="3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numCache>
            </c:numRef>
          </c:cat>
          <c:val>
            <c:numRef>
              <c:f>'45ResolPIAAltaBaj'!$AD$11:$AD$47</c:f>
              <c:numCache>
                <c:formatCode>0</c:formatCode>
                <c:ptCount val="37"/>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'45ResolPIAAltaBaj'!$AC$11:$AC$47</c:f>
              <c:numCache>
                <c:formatCode>m/d/yyyy</c:formatCode>
                <c:ptCount val="3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numCache>
            </c:numRef>
          </c:cat>
          <c:val>
            <c:numRef>
              <c:f>'45ResolPIAAltaBaj'!$AE$11:$AE$47</c:f>
              <c:numCache>
                <c:formatCode>0</c:formatCode>
                <c:ptCount val="37"/>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3366</c:v>
                </c:pt>
                <c:pt idx="1">
                  <c:v>93733</c:v>
                </c:pt>
                <c:pt idx="2">
                  <c:v>51702</c:v>
                </c:pt>
                <c:pt idx="3">
                  <c:v>66207</c:v>
                </c:pt>
                <c:pt idx="4">
                  <c:v>68399</c:v>
                </c:pt>
                <c:pt idx="5">
                  <c:v>102036</c:v>
                </c:pt>
                <c:pt idx="6">
                  <c:v>273320</c:v>
                </c:pt>
                <c:pt idx="7">
                  <c:v>765559</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901327</c:v>
                </c:pt>
                <c:pt idx="1">
                  <c:v>522995</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518</c:v>
                </c:pt>
                <c:pt idx="1">
                  <c:v>9774</c:v>
                </c:pt>
                <c:pt idx="2">
                  <c:v>6057</c:v>
                </c:pt>
                <c:pt idx="3">
                  <c:v>8942</c:v>
                </c:pt>
                <c:pt idx="4">
                  <c:v>8308</c:v>
                </c:pt>
                <c:pt idx="5">
                  <c:v>11132</c:v>
                </c:pt>
                <c:pt idx="6">
                  <c:v>37422</c:v>
                </c:pt>
                <c:pt idx="7">
                  <c:v>176542</c:v>
                </c:pt>
              </c:numCache>
            </c:numRef>
          </c:val>
          <c:extLst>
            <c:ext xmlns:c15="http://schemas.microsoft.com/office/drawing/2012/chart" uri="{02D57815-91ED-43cb-92C2-25804820EDAC}">
              <c15:datalabelsRange>
                <c15:f>'46aperfpb_graf'!$V$12:$AC$12</c15:f>
                <c15:dlblRangeCache>
                  <c:ptCount val="8"/>
                  <c:pt idx="0">
                    <c:v>35%</c:v>
                  </c:pt>
                  <c:pt idx="1">
                    <c:v>34%</c:v>
                  </c:pt>
                  <c:pt idx="2">
                    <c:v>30%</c:v>
                  </c:pt>
                  <c:pt idx="3">
                    <c:v>31%</c:v>
                  </c:pt>
                  <c:pt idx="4">
                    <c:v>26%</c:v>
                  </c:pt>
                  <c:pt idx="5">
                    <c:v>22%</c:v>
                  </c:pt>
                  <c:pt idx="6">
                    <c:v>22%</c:v>
                  </c:pt>
                  <c:pt idx="7">
                    <c:v>31%</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660</c:v>
                </c:pt>
                <c:pt idx="1">
                  <c:v>11107</c:v>
                </c:pt>
                <c:pt idx="2">
                  <c:v>7533</c:v>
                </c:pt>
                <c:pt idx="3">
                  <c:v>11153</c:v>
                </c:pt>
                <c:pt idx="4">
                  <c:v>12320</c:v>
                </c:pt>
                <c:pt idx="5">
                  <c:v>19499</c:v>
                </c:pt>
                <c:pt idx="6">
                  <c:v>62434</c:v>
                </c:pt>
                <c:pt idx="7">
                  <c:v>219434</c:v>
                </c:pt>
              </c:numCache>
            </c:numRef>
          </c:val>
          <c:extLst>
            <c:ext xmlns:c15="http://schemas.microsoft.com/office/drawing/2012/chart" uri="{02D57815-91ED-43cb-92C2-25804820EDAC}">
              <c15:datalabelsRange>
                <c15:f>'46aperfpb_graf'!$V$13:$AC$13</c15:f>
                <c15:dlblRangeCache>
                  <c:ptCount val="8"/>
                  <c:pt idx="0">
                    <c:v>45%</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291</c:v>
                </c:pt>
                <c:pt idx="1">
                  <c:v>7751</c:v>
                </c:pt>
                <c:pt idx="2">
                  <c:v>6337</c:v>
                </c:pt>
                <c:pt idx="3">
                  <c:v>8497</c:v>
                </c:pt>
                <c:pt idx="4">
                  <c:v>11066</c:v>
                </c:pt>
                <c:pt idx="5">
                  <c:v>19373</c:v>
                </c:pt>
                <c:pt idx="6">
                  <c:v>69227</c:v>
                </c:pt>
                <c:pt idx="7">
                  <c:v>175950</c:v>
                </c:pt>
              </c:numCache>
            </c:numRef>
          </c:val>
          <c:extLst>
            <c:ext xmlns:c15="http://schemas.microsoft.com/office/drawing/2012/chart" uri="{02D57815-91ED-43cb-92C2-25804820EDAC}">
              <c15:datalabelsRange>
                <c15:f>'46aperfpb_graf'!$V$14:$AC$14</c15:f>
                <c15:dlblRangeCache>
                  <c:ptCount val="8"/>
                  <c:pt idx="0">
                    <c:v>20%</c:v>
                  </c:pt>
                  <c:pt idx="1">
                    <c:v>27%</c:v>
                  </c:pt>
                  <c:pt idx="2">
                    <c:v>32%</c:v>
                  </c:pt>
                  <c:pt idx="3">
                    <c:v>30%</c:v>
                  </c:pt>
                  <c:pt idx="4">
                    <c:v>35%</c:v>
                  </c:pt>
                  <c:pt idx="5">
                    <c:v>39%</c:v>
                  </c:pt>
                  <c:pt idx="6">
                    <c:v>41%</c:v>
                  </c:pt>
                  <c:pt idx="7">
                    <c:v>31%</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630</c:v>
                </c:pt>
                <c:pt idx="1">
                  <c:v>20504</c:v>
                </c:pt>
                <c:pt idx="2">
                  <c:v>9296</c:v>
                </c:pt>
                <c:pt idx="3">
                  <c:v>10961</c:v>
                </c:pt>
                <c:pt idx="4">
                  <c:v>9344</c:v>
                </c:pt>
                <c:pt idx="5">
                  <c:v>12152</c:v>
                </c:pt>
                <c:pt idx="6">
                  <c:v>27495</c:v>
                </c:pt>
                <c:pt idx="7">
                  <c:v>54592</c:v>
                </c:pt>
              </c:numCache>
            </c:numRef>
          </c:val>
          <c:extLst>
            <c:ext xmlns:c15="http://schemas.microsoft.com/office/drawing/2012/chart" uri="{02D57815-91ED-43cb-92C2-25804820EDAC}">
              <c15:datalabelsRange>
                <c15:f>'46aperfpb_graf'!$V$16:$AC$16</c15:f>
                <c15:dlblRangeCache>
                  <c:ptCount val="8"/>
                  <c:pt idx="0">
                    <c:v>33%</c:v>
                  </c:pt>
                  <c:pt idx="1">
                    <c:v>31%</c:v>
                  </c:pt>
                  <c:pt idx="2">
                    <c:v>29%</c:v>
                  </c:pt>
                  <c:pt idx="3">
                    <c:v>29%</c:v>
                  </c:pt>
                  <c:pt idx="4">
                    <c:v>25%</c:v>
                  </c:pt>
                  <c:pt idx="5">
                    <c:v>23%</c:v>
                  </c:pt>
                  <c:pt idx="6">
                    <c:v>26%</c:v>
                  </c:pt>
                  <c:pt idx="7">
                    <c:v>28%</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898</c:v>
                </c:pt>
                <c:pt idx="1">
                  <c:v>26897</c:v>
                </c:pt>
                <c:pt idx="2">
                  <c:v>11790</c:v>
                </c:pt>
                <c:pt idx="3">
                  <c:v>14633</c:v>
                </c:pt>
                <c:pt idx="4">
                  <c:v>14674</c:v>
                </c:pt>
                <c:pt idx="5">
                  <c:v>21076</c:v>
                </c:pt>
                <c:pt idx="6">
                  <c:v>40907</c:v>
                </c:pt>
                <c:pt idx="7">
                  <c:v>72913</c:v>
                </c:pt>
              </c:numCache>
            </c:numRef>
          </c:val>
          <c:extLst>
            <c:ext xmlns:c15="http://schemas.microsoft.com/office/drawing/2012/chart" uri="{02D57815-91ED-43cb-92C2-25804820EDAC}">
              <c15:datalabelsRange>
                <c15:f>'46aperfpb_graf'!$V$17:$AC$17</c15:f>
                <c15:dlblRangeCache>
                  <c:ptCount val="8"/>
                  <c:pt idx="0">
                    <c:v>47%</c:v>
                  </c:pt>
                  <c:pt idx="1">
                    <c:v>41%</c:v>
                  </c:pt>
                  <c:pt idx="2">
                    <c:v>37%</c:v>
                  </c:pt>
                  <c:pt idx="3">
                    <c:v>39%</c:v>
                  </c:pt>
                  <c:pt idx="4">
                    <c:v>40%</c:v>
                  </c:pt>
                  <c:pt idx="5">
                    <c:v>41%</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369</c:v>
                </c:pt>
                <c:pt idx="1">
                  <c:v>17700</c:v>
                </c:pt>
                <c:pt idx="2">
                  <c:v>10689</c:v>
                </c:pt>
                <c:pt idx="3">
                  <c:v>12021</c:v>
                </c:pt>
                <c:pt idx="4">
                  <c:v>12687</c:v>
                </c:pt>
                <c:pt idx="5">
                  <c:v>18804</c:v>
                </c:pt>
                <c:pt idx="6">
                  <c:v>35835</c:v>
                </c:pt>
                <c:pt idx="7">
                  <c:v>66128</c:v>
                </c:pt>
              </c:numCache>
            </c:numRef>
          </c:val>
          <c:extLst>
            <c:ext xmlns:c15="http://schemas.microsoft.com/office/drawing/2012/chart" uri="{02D57815-91ED-43cb-92C2-25804820EDAC}">
              <c15:datalabelsRange>
                <c15:f>'46aperfpb_graf'!$V$18:$AC$18</c15:f>
                <c15:dlblRangeCache>
                  <c:ptCount val="8"/>
                  <c:pt idx="0">
                    <c:v>19%</c:v>
                  </c:pt>
                  <c:pt idx="1">
                    <c:v>27%</c:v>
                  </c:pt>
                  <c:pt idx="2">
                    <c:v>34%</c:v>
                  </c:pt>
                  <c:pt idx="3">
                    <c:v>32%</c:v>
                  </c:pt>
                  <c:pt idx="4">
                    <c:v>35%</c:v>
                  </c:pt>
                  <c:pt idx="5">
                    <c:v>36%</c:v>
                  </c:pt>
                  <c:pt idx="6">
                    <c:v>34%</c:v>
                  </c:pt>
                  <c:pt idx="7">
                    <c:v>34%</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0.34485275487894707</c:v>
                </c:pt>
                <c:pt idx="1">
                  <c:v>0.24360422095409401</c:v>
                </c:pt>
                <c:pt idx="2">
                  <c:v>0.20068827928500838</c:v>
                </c:pt>
                <c:pt idx="3">
                  <c:v>4.427169413687395E-2</c:v>
                </c:pt>
                <c:pt idx="4">
                  <c:v>3.3148819002011817E-2</c:v>
                </c:pt>
                <c:pt idx="5">
                  <c:v>1.7054292181435924E-2</c:v>
                </c:pt>
                <c:pt idx="6">
                  <c:v>1.7415043147493453E-2</c:v>
                </c:pt>
                <c:pt idx="7">
                  <c:v>1.4186741479146078E-2</c:v>
                </c:pt>
                <c:pt idx="8">
                  <c:v>8.4778154934989317E-2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Asturias, Principado de</c:v>
                </c:pt>
                <c:pt idx="5">
                  <c:v>Castilla - La Mancha</c:v>
                </c:pt>
                <c:pt idx="6">
                  <c:v>Cataluña</c:v>
                </c:pt>
                <c:pt idx="7">
                  <c:v>Rioja, La</c:v>
                </c:pt>
                <c:pt idx="8">
                  <c:v>TOTAL</c:v>
                </c:pt>
                <c:pt idx="9">
                  <c:v>Murcia, Región de</c:v>
                </c:pt>
                <c:pt idx="10">
                  <c:v>Aragón</c:v>
                </c:pt>
                <c:pt idx="11">
                  <c:v>Cantabria</c:v>
                </c:pt>
                <c:pt idx="12">
                  <c:v>Comunitat Valenciana</c:v>
                </c:pt>
                <c:pt idx="13">
                  <c:v>Balears, Illes</c:v>
                </c:pt>
                <c:pt idx="14">
                  <c:v>Madrid, Comunidad de</c:v>
                </c:pt>
                <c:pt idx="15">
                  <c:v>Navarra, Comunidad Foral de</c:v>
                </c:pt>
                <c:pt idx="16">
                  <c:v>Ceuta y Melilla</c:v>
                </c:pt>
                <c:pt idx="17">
                  <c:v>Galicia</c:v>
                </c:pt>
                <c:pt idx="18">
                  <c:v>Canarias</c:v>
                </c:pt>
              </c:strCache>
            </c:strRef>
          </c:cat>
          <c:val>
            <c:numRef>
              <c:f>'24asolcasaad_pobl'!$AF$11:$AF$29</c:f>
              <c:numCache>
                <c:formatCode>0.00</c:formatCode>
                <c:ptCount val="19"/>
                <c:pt idx="0">
                  <c:v>6.6616101083062782</c:v>
                </c:pt>
                <c:pt idx="1">
                  <c:v>5.582629710918841</c:v>
                </c:pt>
                <c:pt idx="2">
                  <c:v>5.1687450536975561</c:v>
                </c:pt>
                <c:pt idx="3">
                  <c:v>4.8545650488045</c:v>
                </c:pt>
                <c:pt idx="4">
                  <c:v>4.6814305309822473</c:v>
                </c:pt>
                <c:pt idx="5">
                  <c:v>4.6386761390844713</c:v>
                </c:pt>
                <c:pt idx="6">
                  <c:v>4.5678270070361</c:v>
                </c:pt>
                <c:pt idx="7">
                  <c:v>4.4957521673565388</c:v>
                </c:pt>
                <c:pt idx="8">
                  <c:v>4.3320232118045237</c:v>
                </c:pt>
                <c:pt idx="9">
                  <c:v>4.1408990959546097</c:v>
                </c:pt>
                <c:pt idx="10">
                  <c:v>4.08569666939787</c:v>
                </c:pt>
                <c:pt idx="11">
                  <c:v>4.0626322471434619</c:v>
                </c:pt>
                <c:pt idx="12">
                  <c:v>3.9366051307514387</c:v>
                </c:pt>
                <c:pt idx="13">
                  <c:v>3.6474734400854283</c:v>
                </c:pt>
                <c:pt idx="14">
                  <c:v>3.5954087244828687</c:v>
                </c:pt>
                <c:pt idx="15">
                  <c:v>3.2650207169477277</c:v>
                </c:pt>
                <c:pt idx="16">
                  <c:v>3.1878726749532764</c:v>
                </c:pt>
                <c:pt idx="17">
                  <c:v>3.0888070936614627</c:v>
                </c:pt>
                <c:pt idx="18">
                  <c:v>2.9248771811862184</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0.28333965385893256</c:v>
                </c:pt>
                <c:pt idx="1">
                  <c:v>0.46987961915756904</c:v>
                </c:pt>
                <c:pt idx="2">
                  <c:v>0.17599028093337943</c:v>
                </c:pt>
                <c:pt idx="3">
                  <c:v>6.2086578895261618E-2</c:v>
                </c:pt>
                <c:pt idx="4">
                  <c:v>8.7038671548573514E-3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0.2682804221278649</c:v>
                </c:pt>
                <c:pt idx="1">
                  <c:v>0.73171957787213504</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0.18006770802399477</c:v>
                </c:pt>
                <c:pt idx="1">
                  <c:v>0.30002399808015356</c:v>
                </c:pt>
                <c:pt idx="2">
                  <c:v>0.25835552882550045</c:v>
                </c:pt>
                <c:pt idx="3">
                  <c:v>0.29280910501810659</c:v>
                </c:pt>
                <c:pt idx="4">
                  <c:v>0.22195606450105165</c:v>
                </c:pt>
                <c:pt idx="5">
                  <c:v>0.27869207449112171</c:v>
                </c:pt>
                <c:pt idx="6">
                  <c:v>0.2443990647843973</c:v>
                </c:pt>
                <c:pt idx="7">
                  <c:v>0.22540747340286149</c:v>
                </c:pt>
                <c:pt idx="8">
                  <c:v>0.35053761697020808</c:v>
                </c:pt>
                <c:pt idx="9">
                  <c:v>0.26094141782539321</c:v>
                </c:pt>
                <c:pt idx="10">
                  <c:v>0.1831180811808118</c:v>
                </c:pt>
                <c:pt idx="11">
                  <c:v>0.1521087680355161</c:v>
                </c:pt>
                <c:pt idx="12">
                  <c:v>0.24981604120676967</c:v>
                </c:pt>
                <c:pt idx="13">
                  <c:v>0.28730779658391109</c:v>
                </c:pt>
                <c:pt idx="14">
                  <c:v>0.27919227392449519</c:v>
                </c:pt>
                <c:pt idx="15">
                  <c:v>0.33446463761769213</c:v>
                </c:pt>
                <c:pt idx="16">
                  <c:v>0.29402129402129401</c:v>
                </c:pt>
                <c:pt idx="17">
                  <c:v>0.16864608076009502</c:v>
                </c:pt>
                <c:pt idx="18">
                  <c:v>0.10896130346232179</c:v>
                </c:pt>
                <c:pt idx="19">
                  <c:v>0.2682804221278649</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0.81993229197600526</c:v>
                </c:pt>
                <c:pt idx="1">
                  <c:v>0.69997600191984644</c:v>
                </c:pt>
                <c:pt idx="2">
                  <c:v>0.7416444711744995</c:v>
                </c:pt>
                <c:pt idx="3">
                  <c:v>0.70719089498189347</c:v>
                </c:pt>
                <c:pt idx="4">
                  <c:v>0.77804393549894835</c:v>
                </c:pt>
                <c:pt idx="5">
                  <c:v>0.72130792550887834</c:v>
                </c:pt>
                <c:pt idx="6">
                  <c:v>0.75560093521560268</c:v>
                </c:pt>
                <c:pt idx="7">
                  <c:v>0.77459252659713851</c:v>
                </c:pt>
                <c:pt idx="8">
                  <c:v>0.64946238302979198</c:v>
                </c:pt>
                <c:pt idx="9">
                  <c:v>0.73905858217460674</c:v>
                </c:pt>
                <c:pt idx="10">
                  <c:v>0.81688191881918815</c:v>
                </c:pt>
                <c:pt idx="11">
                  <c:v>0.8478912319644839</c:v>
                </c:pt>
                <c:pt idx="12">
                  <c:v>0.7501839587932303</c:v>
                </c:pt>
                <c:pt idx="13">
                  <c:v>0.71269220341608897</c:v>
                </c:pt>
                <c:pt idx="14">
                  <c:v>0.72080772607550481</c:v>
                </c:pt>
                <c:pt idx="15">
                  <c:v>0.66553536238230782</c:v>
                </c:pt>
                <c:pt idx="16">
                  <c:v>0.70597870597870593</c:v>
                </c:pt>
                <c:pt idx="17">
                  <c:v>0.83135391923990498</c:v>
                </c:pt>
                <c:pt idx="18">
                  <c:v>0.8910386965376782</c:v>
                </c:pt>
                <c:pt idx="19">
                  <c:v>0.73171957787213504</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0.2682804221278649</c:v>
                </c:pt>
                <c:pt idx="1">
                  <c:v>0.2682804221278649</c:v>
                </c:pt>
                <c:pt idx="2">
                  <c:v>0.2682804221278649</c:v>
                </c:pt>
                <c:pt idx="3">
                  <c:v>0.2682804221278649</c:v>
                </c:pt>
                <c:pt idx="4">
                  <c:v>0.2682804221278649</c:v>
                </c:pt>
                <c:pt idx="5">
                  <c:v>0.2682804221278649</c:v>
                </c:pt>
                <c:pt idx="6">
                  <c:v>0.2682804221278649</c:v>
                </c:pt>
                <c:pt idx="7">
                  <c:v>0.2682804221278649</c:v>
                </c:pt>
                <c:pt idx="8">
                  <c:v>0.2682804221278649</c:v>
                </c:pt>
                <c:pt idx="9">
                  <c:v>0.2682804221278649</c:v>
                </c:pt>
                <c:pt idx="10">
                  <c:v>0.2682804221278649</c:v>
                </c:pt>
                <c:pt idx="11">
                  <c:v>0.2682804221278649</c:v>
                </c:pt>
                <c:pt idx="12">
                  <c:v>0.2682804221278649</c:v>
                </c:pt>
                <c:pt idx="13">
                  <c:v>0.2682804221278649</c:v>
                </c:pt>
                <c:pt idx="14">
                  <c:v>0.2682804221278649</c:v>
                </c:pt>
                <c:pt idx="15">
                  <c:v>0.2682804221278649</c:v>
                </c:pt>
                <c:pt idx="16">
                  <c:v>0.2682804221278649</c:v>
                </c:pt>
                <c:pt idx="17">
                  <c:v>0.2682804221278649</c:v>
                </c:pt>
                <c:pt idx="18">
                  <c:v>0.2682804221278649</c:v>
                </c:pt>
                <c:pt idx="19">
                  <c:v>0.2682804221278649</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'7Intensidad'!$C$10:$C$19</c:f>
              <c:numCache>
                <c:formatCode>0.0%</c:formatCode>
                <c:ptCount val="10"/>
                <c:pt idx="0">
                  <c:v>2.8987146674962177E-3</c:v>
                </c:pt>
                <c:pt idx="1">
                  <c:v>0.37952659040454745</c:v>
                </c:pt>
                <c:pt idx="2">
                  <c:v>7.8696568204635109E-2</c:v>
                </c:pt>
                <c:pt idx="3">
                  <c:v>0.43665954949732044</c:v>
                </c:pt>
                <c:pt idx="4">
                  <c:v>8.8757229111579308E-2</c:v>
                </c:pt>
                <c:pt idx="5">
                  <c:v>1.1743329421246871E-2</c:v>
                </c:pt>
                <c:pt idx="6">
                  <c:v>6.575133270174347E-4</c:v>
                </c:pt>
                <c:pt idx="7">
                  <c:v>4.3127218223724213E-4</c:v>
                </c:pt>
                <c:pt idx="8">
                  <c:v>2.4038121632895463E-4</c:v>
                </c:pt>
                <c:pt idx="9">
                  <c:v>3.8885196759095599E-4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'7Intensidad'!$I$10:$I$19</c:f>
              <c:numCache>
                <c:formatCode>0.0%</c:formatCode>
                <c:ptCount val="10"/>
                <c:pt idx="0">
                  <c:v>4.3616934274732166E-4</c:v>
                </c:pt>
                <c:pt idx="1">
                  <c:v>1.9682141591472888E-2</c:v>
                </c:pt>
                <c:pt idx="2">
                  <c:v>7.970994738707303E-2</c:v>
                </c:pt>
                <c:pt idx="3">
                  <c:v>0.66518550827358724</c:v>
                </c:pt>
                <c:pt idx="4">
                  <c:v>0.20499959109124116</c:v>
                </c:pt>
                <c:pt idx="5">
                  <c:v>1.6001962762042361E-2</c:v>
                </c:pt>
                <c:pt idx="6">
                  <c:v>1.6356350353024561E-4</c:v>
                </c:pt>
                <c:pt idx="7">
                  <c:v>4.2799116757080936E-3</c:v>
                </c:pt>
                <c:pt idx="8">
                  <c:v>1.3630291960853801E-4</c:v>
                </c:pt>
                <c:pt idx="9">
                  <c:v>9.4049014529891239E-3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'7Intensidad'!$O$10:$O$19</c:f>
              <c:numCache>
                <c:formatCode>0.0%</c:formatCode>
                <c:ptCount val="10"/>
                <c:pt idx="0">
                  <c:v>2.3913372964416229E-3</c:v>
                </c:pt>
                <c:pt idx="1">
                  <c:v>0.30538949046552488</c:v>
                </c:pt>
                <c:pt idx="2">
                  <c:v>7.8897290379077487E-2</c:v>
                </c:pt>
                <c:pt idx="3">
                  <c:v>0.48367322881056229</c:v>
                </c:pt>
                <c:pt idx="4">
                  <c:v>0.11268475326002145</c:v>
                </c:pt>
                <c:pt idx="5">
                  <c:v>1.2619075686386779E-2</c:v>
                </c:pt>
                <c:pt idx="6">
                  <c:v>5.5573331537023631E-4</c:v>
                </c:pt>
                <c:pt idx="7">
                  <c:v>1.2237359873809243E-3</c:v>
                </c:pt>
                <c:pt idx="8">
                  <c:v>2.1892524544888094E-4</c:v>
                </c:pt>
                <c:pt idx="9">
                  <c:v>2.3464295537854421E-3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'7Intensidad'!$D$10:$D$19</c:f>
              <c:numCache>
                <c:formatCode>0.0%</c:formatCode>
                <c:ptCount val="10"/>
                <c:pt idx="0">
                  <c:v>1.7735849056603773E-3</c:v>
                </c:pt>
                <c:pt idx="1">
                  <c:v>1.7049056603773587E-2</c:v>
                </c:pt>
                <c:pt idx="2">
                  <c:v>5.5358490566037734E-2</c:v>
                </c:pt>
                <c:pt idx="3">
                  <c:v>1.3064150943396226E-2</c:v>
                </c:pt>
                <c:pt idx="4">
                  <c:v>0.15941886792452831</c:v>
                </c:pt>
                <c:pt idx="5">
                  <c:v>0.64400754716981135</c:v>
                </c:pt>
                <c:pt idx="6">
                  <c:v>7.1773584905660381E-2</c:v>
                </c:pt>
                <c:pt idx="7">
                  <c:v>3.5781132075471699E-2</c:v>
                </c:pt>
                <c:pt idx="8">
                  <c:v>5.4339622641509438E-4</c:v>
                </c:pt>
                <c:pt idx="9">
                  <c:v>1.230188679245283E-3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'7Intensidad'!$J$10:$J$19</c:f>
              <c:numCache>
                <c:formatCode>0.0%</c:formatCode>
                <c:ptCount val="10"/>
                <c:pt idx="0">
                  <c:v>0</c:v>
                </c:pt>
                <c:pt idx="1">
                  <c:v>3.1219106092928871E-4</c:v>
                </c:pt>
                <c:pt idx="2">
                  <c:v>7.2844580883500698E-4</c:v>
                </c:pt>
                <c:pt idx="3">
                  <c:v>1.6129871481346585E-2</c:v>
                </c:pt>
                <c:pt idx="4">
                  <c:v>6.8109683126073156E-2</c:v>
                </c:pt>
                <c:pt idx="5">
                  <c:v>0.69811124408137781</c:v>
                </c:pt>
                <c:pt idx="6">
                  <c:v>0.16015401425672512</c:v>
                </c:pt>
                <c:pt idx="7">
                  <c:v>2.3050106665279152E-2</c:v>
                </c:pt>
                <c:pt idx="8">
                  <c:v>2.6015921744107392E-4</c:v>
                </c:pt>
                <c:pt idx="9">
                  <c:v>3.3144284301992823E-2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'7Intensidad'!$P$10:$P$19</c:f>
              <c:numCache>
                <c:formatCode>0.0%</c:formatCode>
                <c:ptCount val="10"/>
                <c:pt idx="0">
                  <c:v>1.5487425528549585E-3</c:v>
                </c:pt>
                <c:pt idx="1">
                  <c:v>1.4927242051985026E-2</c:v>
                </c:pt>
                <c:pt idx="2">
                  <c:v>4.8432804344387619E-2</c:v>
                </c:pt>
                <c:pt idx="3">
                  <c:v>1.3450993831391363E-2</c:v>
                </c:pt>
                <c:pt idx="4">
                  <c:v>0.14783571466230822</c:v>
                </c:pt>
                <c:pt idx="5">
                  <c:v>0.6507882111034955</c:v>
                </c:pt>
                <c:pt idx="6">
                  <c:v>8.2959877682290295E-2</c:v>
                </c:pt>
                <c:pt idx="7">
                  <c:v>3.4164601676596192E-2</c:v>
                </c:pt>
                <c:pt idx="8">
                  <c:v>5.0746032582907157E-4</c:v>
                </c:pt>
                <c:pt idx="9">
                  <c:v>5.3843517688617068E-3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'7Intensidad'!$E$10:$E$19</c:f>
              <c:numCache>
                <c:formatCode>0.0%</c:formatCode>
                <c:ptCount val="10"/>
                <c:pt idx="0">
                  <c:v>1.1922889074036831E-3</c:v>
                </c:pt>
                <c:pt idx="1">
                  <c:v>6.7658804263510215E-3</c:v>
                </c:pt>
                <c:pt idx="2">
                  <c:v>1.3517395926106818E-2</c:v>
                </c:pt>
                <c:pt idx="3">
                  <c:v>2.572758353204815E-2</c:v>
                </c:pt>
                <c:pt idx="4">
                  <c:v>0.15789927313471427</c:v>
                </c:pt>
                <c:pt idx="5">
                  <c:v>2.3343005717240784E-2</c:v>
                </c:pt>
                <c:pt idx="6">
                  <c:v>9.2194098888154677E-2</c:v>
                </c:pt>
                <c:pt idx="7">
                  <c:v>8.4350848967161773E-2</c:v>
                </c:pt>
                <c:pt idx="8">
                  <c:v>0.47172982446059702</c:v>
                </c:pt>
                <c:pt idx="9">
                  <c:v>0.12327980004022179</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'7Intensidad'!$K$10:$K$19</c:f>
              <c:numCache>
                <c:formatCode>0.0%</c:formatCode>
                <c:ptCount val="10"/>
                <c:pt idx="0">
                  <c:v>0</c:v>
                </c:pt>
                <c:pt idx="1">
                  <c:v>0</c:v>
                </c:pt>
                <c:pt idx="2">
                  <c:v>2.5290844714213456E-4</c:v>
                </c:pt>
                <c:pt idx="3">
                  <c:v>7.2500421514078567E-3</c:v>
                </c:pt>
                <c:pt idx="4">
                  <c:v>6.1541055471252739E-3</c:v>
                </c:pt>
                <c:pt idx="5">
                  <c:v>1.3319844882819086E-2</c:v>
                </c:pt>
                <c:pt idx="6">
                  <c:v>3.1529253077052774E-2</c:v>
                </c:pt>
                <c:pt idx="7">
                  <c:v>0.16582363850952622</c:v>
                </c:pt>
                <c:pt idx="8">
                  <c:v>0.56019221041982803</c:v>
                </c:pt>
                <c:pt idx="9">
                  <c:v>0.21547799696509864</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'7Intensidad'!$Q$10:$Q$19</c:f>
              <c:numCache>
                <c:formatCode>0.0%</c:formatCode>
                <c:ptCount val="10"/>
                <c:pt idx="0">
                  <c:v>1.0184798880899207E-3</c:v>
                </c:pt>
                <c:pt idx="1">
                  <c:v>5.7795665938596705E-3</c:v>
                </c:pt>
                <c:pt idx="2">
                  <c:v>1.15836748717697E-2</c:v>
                </c:pt>
                <c:pt idx="3">
                  <c:v>2.3032370481262426E-2</c:v>
                </c:pt>
                <c:pt idx="4">
                  <c:v>0.13577686700861413</c:v>
                </c:pt>
                <c:pt idx="5">
                  <c:v>2.1878911330895527E-2</c:v>
                </c:pt>
                <c:pt idx="6">
                  <c:v>8.3343559035020984E-2</c:v>
                </c:pt>
                <c:pt idx="7">
                  <c:v>9.6191130635384203E-2</c:v>
                </c:pt>
                <c:pt idx="8">
                  <c:v>0.48450192652219798</c:v>
                </c:pt>
                <c:pt idx="9">
                  <c:v>0.1368935136329055</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9.2917714028618653E-4</c:v>
                </c:pt>
                <c:pt idx="1">
                  <c:v>7.5312252423196172E-4</c:v>
                </c:pt>
                <c:pt idx="2">
                  <c:v>9.0423606967850473E-3</c:v>
                </c:pt>
                <c:pt idx="3">
                  <c:v>0.9676157314580256</c:v>
                </c:pt>
                <c:pt idx="4">
                  <c:v>2.9978188789233284E-3</c:v>
                </c:pt>
                <c:pt idx="5">
                  <c:v>2.3962989407380602E-3</c:v>
                </c:pt>
                <c:pt idx="6">
                  <c:v>1.6079654932952533E-2</c:v>
                </c:pt>
                <c:pt idx="7">
                  <c:v>1.0269852603163115E-4</c:v>
                </c:pt>
                <c:pt idx="8">
                  <c:v>8.3136902025606171E-5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1.4025245441795231E-3</c:v>
                </c:pt>
                <c:pt idx="2">
                  <c:v>4.2075736325385693E-3</c:v>
                </c:pt>
                <c:pt idx="3">
                  <c:v>0.12903225806451613</c:v>
                </c:pt>
                <c:pt idx="4">
                  <c:v>0.20112201963534362</c:v>
                </c:pt>
                <c:pt idx="5">
                  <c:v>0.57924263674614307</c:v>
                </c:pt>
                <c:pt idx="6">
                  <c:v>7.5175315568022441E-2</c:v>
                </c:pt>
                <c:pt idx="7">
                  <c:v>3.9270687237026652E-3</c:v>
                </c:pt>
                <c:pt idx="8">
                  <c:v>5.8906030855539974E-3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1.9614732436106994E-2</c:v>
                </c:pt>
                <c:pt idx="1">
                  <c:v>7.4242678846947038E-3</c:v>
                </c:pt>
                <c:pt idx="2">
                  <c:v>2.1279846015184612E-2</c:v>
                </c:pt>
                <c:pt idx="3">
                  <c:v>0.27799758634912392</c:v>
                </c:pt>
                <c:pt idx="4">
                  <c:v>0.2889048441056507</c:v>
                </c:pt>
                <c:pt idx="5">
                  <c:v>0.33506973617879349</c:v>
                </c:pt>
                <c:pt idx="6">
                  <c:v>3.6892195352958249E-2</c:v>
                </c:pt>
                <c:pt idx="7">
                  <c:v>2.1081254487404716E-3</c:v>
                </c:pt>
                <c:pt idx="8">
                  <c:v>1.0708666228746888E-2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1.1872785138703926E-3</c:v>
                </c:pt>
                <c:pt idx="1">
                  <c:v>4.4692233031623139E-4</c:v>
                </c:pt>
                <c:pt idx="2">
                  <c:v>4.8800306976954158E-3</c:v>
                </c:pt>
                <c:pt idx="3">
                  <c:v>0.15022007538992846</c:v>
                </c:pt>
                <c:pt idx="4">
                  <c:v>0.32403223258018643</c:v>
                </c:pt>
                <c:pt idx="5">
                  <c:v>0.500268604834887</c:v>
                </c:pt>
                <c:pt idx="6">
                  <c:v>1.8581134460420288E-2</c:v>
                </c:pt>
                <c:pt idx="7">
                  <c:v>3.2954878902105952E-4</c:v>
                </c:pt>
                <c:pt idx="8">
                  <c:v>5.4172403674694714E-5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1.1848341232227489E-3</c:v>
                </c:pt>
                <c:pt idx="1">
                  <c:v>1.1848341232227489E-3</c:v>
                </c:pt>
                <c:pt idx="2">
                  <c:v>1.4810426540284359E-3</c:v>
                </c:pt>
                <c:pt idx="3">
                  <c:v>6.0130331753554506E-2</c:v>
                </c:pt>
                <c:pt idx="4">
                  <c:v>5.6872037914691941E-2</c:v>
                </c:pt>
                <c:pt idx="5">
                  <c:v>0.1270734597156398</c:v>
                </c:pt>
                <c:pt idx="6">
                  <c:v>0.14395734597156398</c:v>
                </c:pt>
                <c:pt idx="7">
                  <c:v>0.41795023696682465</c:v>
                </c:pt>
                <c:pt idx="8">
                  <c:v>0.19016587677725119</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1.2971776720126917E-2</c:v>
                </c:pt>
                <c:pt idx="1">
                  <c:v>3.2529429801757123E-3</c:v>
                </c:pt>
                <c:pt idx="2">
                  <c:v>1.1451959098241545E-2</c:v>
                </c:pt>
                <c:pt idx="3">
                  <c:v>0.15010198776146863</c:v>
                </c:pt>
                <c:pt idx="4">
                  <c:v>9.0229172499300084E-2</c:v>
                </c:pt>
                <c:pt idx="5">
                  <c:v>0.20014931541548348</c:v>
                </c:pt>
                <c:pt idx="6">
                  <c:v>0.22731938834006585</c:v>
                </c:pt>
                <c:pt idx="7">
                  <c:v>0.10713381060939355</c:v>
                </c:pt>
                <c:pt idx="8">
                  <c:v>0.19738964657574423</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1.3989437974329382E-3</c:v>
                </c:pt>
                <c:pt idx="1">
                  <c:v>2.867834784737523E-4</c:v>
                </c:pt>
                <c:pt idx="2">
                  <c:v>1.9795054733676076E-3</c:v>
                </c:pt>
                <c:pt idx="3">
                  <c:v>1.3646696743958311E-2</c:v>
                </c:pt>
                <c:pt idx="4">
                  <c:v>0.1851432168712622</c:v>
                </c:pt>
                <c:pt idx="5">
                  <c:v>0.29272898961284233</c:v>
                </c:pt>
                <c:pt idx="6">
                  <c:v>0.47493442450949536</c:v>
                </c:pt>
                <c:pt idx="7">
                  <c:v>2.9811492323295913E-2</c:v>
                </c:pt>
                <c:pt idx="8">
                  <c:v>6.9947189871646901E-5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1.3504388926401081E-3</c:v>
                </c:pt>
                <c:pt idx="1">
                  <c:v>3.3760972316002703E-4</c:v>
                </c:pt>
                <c:pt idx="2">
                  <c:v>1.012829169480081E-3</c:v>
                </c:pt>
                <c:pt idx="3">
                  <c:v>2.7008777852802163E-3</c:v>
                </c:pt>
                <c:pt idx="4">
                  <c:v>5.6380823767724512E-2</c:v>
                </c:pt>
                <c:pt idx="5">
                  <c:v>3.8149898717083054E-2</c:v>
                </c:pt>
                <c:pt idx="6">
                  <c:v>5.3679945982444292E-2</c:v>
                </c:pt>
                <c:pt idx="7">
                  <c:v>0.16340310600945307</c:v>
                </c:pt>
                <c:pt idx="8">
                  <c:v>0.68298446995273465</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9.49753122277084E-3</c:v>
                </c:pt>
                <c:pt idx="1">
                  <c:v>9.1489979668893406E-4</c:v>
                </c:pt>
                <c:pt idx="2">
                  <c:v>9.0763868719140276E-3</c:v>
                </c:pt>
                <c:pt idx="3">
                  <c:v>2.0824862038919548E-2</c:v>
                </c:pt>
                <c:pt idx="4">
                  <c:v>0.15996224223061284</c:v>
                </c:pt>
                <c:pt idx="5">
                  <c:v>7.325007261109498E-2</c:v>
                </c:pt>
                <c:pt idx="6">
                  <c:v>0.14638396747022944</c:v>
                </c:pt>
                <c:pt idx="7">
                  <c:v>0.21520476328783039</c:v>
                </c:pt>
                <c:pt idx="8">
                  <c:v>0.36488527446993901</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4"/>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Canarias</c:v>
                </c:pt>
                <c:pt idx="1">
                  <c:v>Andalucía</c:v>
                </c:pt>
                <c:pt idx="2">
                  <c:v>Murcia, Región de</c:v>
                </c:pt>
                <c:pt idx="3">
                  <c:v>Galicia</c:v>
                </c:pt>
                <c:pt idx="4">
                  <c:v>TOTAL</c:v>
                </c:pt>
                <c:pt idx="5">
                  <c:v>Asturias, Principado de</c:v>
                </c:pt>
                <c:pt idx="6">
                  <c:v>Comunitat Valenciana</c:v>
                </c:pt>
                <c:pt idx="7">
                  <c:v>Extremadura</c:v>
                </c:pt>
                <c:pt idx="8">
                  <c:v>Madrid, Comunidad de*</c:v>
                </c:pt>
                <c:pt idx="9">
                  <c:v>Cataluña</c:v>
                </c:pt>
                <c:pt idx="10">
                  <c:v>Melilla</c:v>
                </c:pt>
                <c:pt idx="11">
                  <c:v>Balears, Illes</c:v>
                </c:pt>
                <c:pt idx="12">
                  <c:v>Aragón</c:v>
                </c:pt>
                <c:pt idx="13">
                  <c:v>Rioja, La</c:v>
                </c:pt>
                <c:pt idx="14">
                  <c:v>Castilla - La Mancha</c:v>
                </c:pt>
                <c:pt idx="15">
                  <c:v>Navarra, Comunidad Foral de</c:v>
                </c:pt>
                <c:pt idx="16">
                  <c:v>Cantabria</c:v>
                </c:pt>
                <c:pt idx="17">
                  <c:v>País Vasco*</c:v>
                </c:pt>
                <c:pt idx="18">
                  <c:v>Castilla y León*</c:v>
                </c:pt>
                <c:pt idx="19">
                  <c:v>Ceuta</c:v>
                </c:pt>
              </c:strCache>
            </c:strRef>
          </c:cat>
          <c:val>
            <c:numRef>
              <c:f>'9TiempoEspera'!$Q$13:$Q$32</c:f>
              <c:numCache>
                <c:formatCode>#,##0</c:formatCode>
                <c:ptCount val="20"/>
                <c:pt idx="0">
                  <c:v>609.96</c:v>
                </c:pt>
                <c:pt idx="1">
                  <c:v>568</c:v>
                </c:pt>
                <c:pt idx="2">
                  <c:v>510.08</c:v>
                </c:pt>
                <c:pt idx="3">
                  <c:v>370.79</c:v>
                </c:pt>
                <c:pt idx="4">
                  <c:v>327.7</c:v>
                </c:pt>
                <c:pt idx="5">
                  <c:v>308.19</c:v>
                </c:pt>
                <c:pt idx="6">
                  <c:v>301.76</c:v>
                </c:pt>
                <c:pt idx="7">
                  <c:v>300.06</c:v>
                </c:pt>
                <c:pt idx="8">
                  <c:v>287.62</c:v>
                </c:pt>
                <c:pt idx="9">
                  <c:v>275.89</c:v>
                </c:pt>
                <c:pt idx="10">
                  <c:v>274.24</c:v>
                </c:pt>
                <c:pt idx="11">
                  <c:v>227.29</c:v>
                </c:pt>
                <c:pt idx="12">
                  <c:v>203.51</c:v>
                </c:pt>
                <c:pt idx="13">
                  <c:v>196.37</c:v>
                </c:pt>
                <c:pt idx="14">
                  <c:v>192.38</c:v>
                </c:pt>
                <c:pt idx="15">
                  <c:v>184.35</c:v>
                </c:pt>
                <c:pt idx="16">
                  <c:v>182.2</c:v>
                </c:pt>
                <c:pt idx="17">
                  <c:v>136.13999999999999</c:v>
                </c:pt>
                <c:pt idx="18">
                  <c:v>127.54</c:v>
                </c:pt>
                <c:pt idx="19">
                  <c:v>64.400000000000006</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686B-498B-ACF0-F46FF0C502D2}"/>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Murcia, Región de</c:v>
                </c:pt>
                <c:pt idx="5">
                  <c:v>Extremadura</c:v>
                </c:pt>
                <c:pt idx="6">
                  <c:v>Cantabria</c:v>
                </c:pt>
                <c:pt idx="7">
                  <c:v>Asturias, Principado de</c:v>
                </c:pt>
                <c:pt idx="8">
                  <c:v>TOTAL</c:v>
                </c:pt>
                <c:pt idx="9">
                  <c:v>Cataluña</c:v>
                </c:pt>
                <c:pt idx="10">
                  <c:v>Rioja, La</c:v>
                </c:pt>
                <c:pt idx="11">
                  <c:v>Comunitat Valenciana</c:v>
                </c:pt>
                <c:pt idx="12">
                  <c:v>Castilla - La Mancha</c:v>
                </c:pt>
                <c:pt idx="13">
                  <c:v>Balears, Illes</c:v>
                </c:pt>
                <c:pt idx="14">
                  <c:v>Canarias</c:v>
                </c:pt>
                <c:pt idx="15">
                  <c:v>Galicia</c:v>
                </c:pt>
                <c:pt idx="16">
                  <c:v>Madrid, Comunidad de</c:v>
                </c:pt>
                <c:pt idx="17">
                  <c:v>Aragón</c:v>
                </c:pt>
                <c:pt idx="18">
                  <c:v>Navarra, Comunidad Foral de</c:v>
                </c:pt>
              </c:strCache>
            </c:strRef>
          </c:cat>
          <c:val>
            <c:numRef>
              <c:f>'24asolcasaad_pobl'!$AL$11:$AL$29</c:f>
              <c:numCache>
                <c:formatCode>0.00</c:formatCode>
                <c:ptCount val="19"/>
                <c:pt idx="0">
                  <c:v>1.932553282095999</c:v>
                </c:pt>
                <c:pt idx="1">
                  <c:v>1.8074059365490736</c:v>
                </c:pt>
                <c:pt idx="2">
                  <c:v>1.7890897599020787</c:v>
                </c:pt>
                <c:pt idx="3">
                  <c:v>1.7099226109293943</c:v>
                </c:pt>
                <c:pt idx="4">
                  <c:v>1.6946332120991743</c:v>
                </c:pt>
                <c:pt idx="5">
                  <c:v>1.6495578485969717</c:v>
                </c:pt>
                <c:pt idx="6">
                  <c:v>1.4688570324334649</c:v>
                </c:pt>
                <c:pt idx="7">
                  <c:v>1.4180758017492712</c:v>
                </c:pt>
                <c:pt idx="8">
                  <c:v>1.410354323064849</c:v>
                </c:pt>
                <c:pt idx="9">
                  <c:v>1.4063992917397834</c:v>
                </c:pt>
                <c:pt idx="10">
                  <c:v>1.3514424774197642</c:v>
                </c:pt>
                <c:pt idx="11">
                  <c:v>1.3337376198256468</c:v>
                </c:pt>
                <c:pt idx="12">
                  <c:v>1.3246212008454141</c:v>
                </c:pt>
                <c:pt idx="13">
                  <c:v>1.2427745664739884</c:v>
                </c:pt>
                <c:pt idx="14">
                  <c:v>1.2361009138397641</c:v>
                </c:pt>
                <c:pt idx="15">
                  <c:v>1.2081901175316248</c:v>
                </c:pt>
                <c:pt idx="16">
                  <c:v>1.0413238031778485</c:v>
                </c:pt>
                <c:pt idx="17">
                  <c:v>1.007336443093966</c:v>
                </c:pt>
                <c:pt idx="18">
                  <c:v>0.9750879430581556</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chemeClr val="accent1"/>
              </a:solidFill>
              <a:ln>
                <a:noFill/>
              </a:ln>
              <a:effectLst/>
            </c:spPr>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AB36AFB1-8CD4-4723-B8A0-CED9075C14D1}" type="CELLRANGE">
                      <a:rPr lang="en-US" baseline="0"/>
                      <a:pPr/>
                      <a:t>[CELLRANGE]</a:t>
                    </a:fld>
                    <a:r>
                      <a:rPr lang="en-US" baseline="0"/>
                      <a:t>
</a:t>
                    </a:r>
                    <a:fld id="{E6F8EDA0-C6B3-4587-A388-9EAC4DFAEE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B9AE2E23-09CD-43DF-AAE8-20151F628348}" type="CELLRANGE">
                      <a:rPr lang="en-US" baseline="0"/>
                      <a:pPr/>
                      <a:t>[CELLRANGE]</a:t>
                    </a:fld>
                    <a:r>
                      <a:rPr lang="en-US" baseline="0"/>
                      <a:t>
</a:t>
                    </a:r>
                    <a:fld id="{210F481B-8D0D-47F7-AC17-9DBEA69799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14036DD6-13C5-4711-99A9-56CBD34C42BF}" type="CELLRANGE">
                      <a:rPr lang="en-US" baseline="0"/>
                      <a:pPr/>
                      <a:t>[CELLRANGE]</a:t>
                    </a:fld>
                    <a:r>
                      <a:rPr lang="en-US" baseline="0"/>
                      <a:t>
</a:t>
                    </a:r>
                    <a:fld id="{21E58540-9CE1-4B1E-AAA4-E4B0DA417B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1D60AC71-FE32-43D0-8B8B-76373AE21E81}" type="CELLRANGE">
                      <a:rPr lang="en-US" baseline="0"/>
                      <a:pPr/>
                      <a:t>[CELLRANGE]</a:t>
                    </a:fld>
                    <a:r>
                      <a:rPr lang="en-US" baseline="0"/>
                      <a:t>
</a:t>
                    </a:r>
                    <a:fld id="{27A8EB7D-7562-4828-963E-29BD2161D19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A3DFA649-6187-49CF-987A-1471D0170537}" type="CELLRANGE">
                      <a:rPr lang="en-US" baseline="0"/>
                      <a:pPr/>
                      <a:t>[CELLRANGE]</a:t>
                    </a:fld>
                    <a:r>
                      <a:rPr lang="en-US" baseline="0"/>
                      <a:t>
</a:t>
                    </a:r>
                    <a:fld id="{1CEBDADF-F767-47F1-8F9F-C176BC8FAC4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1D9DA7DB-8CA0-433F-B74E-E28FCE047FCB}" type="CELLRANGE">
                      <a:rPr lang="en-US" baseline="0"/>
                      <a:pPr/>
                      <a:t>[CELLRANGE]</a:t>
                    </a:fld>
                    <a:r>
                      <a:rPr lang="en-US" baseline="0"/>
                      <a:t>
</a:t>
                    </a:r>
                    <a:fld id="{8736CF12-2B5A-4F9E-9BBC-5DA7CCFDF23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6EE811AD-A3DC-4DF4-B55F-061D70B3BC30}" type="CELLRANGE">
                      <a:rPr lang="en-US" baseline="0"/>
                      <a:pPr/>
                      <a:t>[CELLRANGE]</a:t>
                    </a:fld>
                    <a:r>
                      <a:rPr lang="en-US" baseline="0"/>
                      <a:t>
</a:t>
                    </a:r>
                    <a:fld id="{F34700AC-C216-4773-827F-0AB4E8DB04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8B8DDDF0-B73A-4A73-9E7A-BD132E4256B2}" type="CELLRANGE">
                      <a:rPr lang="en-US" baseline="0"/>
                      <a:pPr/>
                      <a:t>[CELLRANGE]</a:t>
                    </a:fld>
                    <a:r>
                      <a:rPr lang="en-US" baseline="0"/>
                      <a:t>
</a:t>
                    </a:r>
                    <a:fld id="{4B0E444F-318F-4183-8CC6-53CFE85007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13C126AC-A21F-4B00-BB1A-EBDF4749A5EE}" type="CELLRANGE">
                      <a:rPr lang="en-US" baseline="0"/>
                      <a:pPr/>
                      <a:t>[CELLRANGE]</a:t>
                    </a:fld>
                    <a:r>
                      <a:rPr lang="en-US" baseline="0"/>
                      <a:t>
</a:t>
                    </a:r>
                    <a:fld id="{91617547-750A-4E11-BC0A-35F88BD009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2349E47A-68CD-4F9D-8C2D-F7D5D351D6EE}" type="CELLRANGE">
                      <a:rPr lang="en-US" baseline="0"/>
                      <a:pPr/>
                      <a:t>[CELLRANGE]</a:t>
                    </a:fld>
                    <a:r>
                      <a:rPr lang="en-US" baseline="0"/>
                      <a:t>
</a:t>
                    </a:r>
                    <a:fld id="{D532D94B-BD9F-458C-A403-0182C4BE9D6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985EBE0E-31F9-4074-8AFD-997A4249BE16}" type="CELLRANGE">
                      <a:rPr lang="en-US" baseline="0">
                        <a:solidFill>
                          <a:schemeClr val="bg1"/>
                        </a:solidFill>
                      </a:rPr>
                      <a:pPr>
                        <a:defRPr b="1">
                          <a:solidFill>
                            <a:schemeClr val="bg1"/>
                          </a:solidFill>
                        </a:defRPr>
                      </a:pPr>
                      <a:t>[CELLRANGE]</a:t>
                    </a:fld>
                    <a:r>
                      <a:rPr lang="en-US" baseline="0">
                        <a:solidFill>
                          <a:schemeClr val="bg1"/>
                        </a:solidFill>
                      </a:rPr>
                      <a:t>
</a:t>
                    </a:r>
                    <a:fld id="{0091ED6A-5BA0-48E2-B1C5-3CBC83FADE4A}"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5DB5D373-A3D1-40DA-8A97-B21F1AB3A61D}" type="CELLRANGE">
                      <a:rPr lang="en-US" baseline="0">
                        <a:solidFill>
                          <a:sysClr val="windowText" lastClr="000000"/>
                        </a:solidFill>
                      </a:rPr>
                      <a:pPr/>
                      <a:t>[CELLRANGE]</a:t>
                    </a:fld>
                    <a:r>
                      <a:rPr lang="en-US" baseline="0">
                        <a:solidFill>
                          <a:sysClr val="windowText" lastClr="000000"/>
                        </a:solidFill>
                      </a:rPr>
                      <a:t>
</a:t>
                    </a:r>
                    <a:fld id="{06137A26-E00D-4BB7-871D-642CF56D5A57}"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BF7F85A7-5EBC-4A15-9EBC-6438AAE3DA7E}" type="CELLRANGE">
                      <a:rPr lang="en-US" baseline="0"/>
                      <a:pPr/>
                      <a:t>[CELLRANGE]</a:t>
                    </a:fld>
                    <a:r>
                      <a:rPr lang="en-US" baseline="0"/>
                      <a:t>
</a:t>
                    </a:r>
                    <a:fld id="{576272AC-96DF-458B-9825-A5C472CFCA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3AA1C91E-900E-4B7F-AFA0-CE064FE344F3}" type="CELLRANGE">
                      <a:rPr lang="en-US" baseline="0"/>
                      <a:pPr/>
                      <a:t>[CELLRANGE]</a:t>
                    </a:fld>
                    <a:r>
                      <a:rPr lang="en-US" baseline="0"/>
                      <a:t>
</a:t>
                    </a:r>
                    <a:fld id="{75665F68-BD16-4C41-BD2A-B32010C055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3A79FF11-B928-4F9A-9E69-19068D787238}" type="CELLRANGE">
                      <a:rPr lang="en-US" baseline="0"/>
                      <a:pPr/>
                      <a:t>[CELLRANGE]</a:t>
                    </a:fld>
                    <a:r>
                      <a:rPr lang="en-US" baseline="0"/>
                      <a:t>
</a:t>
                    </a:r>
                    <a:fld id="{4840222B-ECC7-4B69-B2AD-C13DB80197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9329AD04-8825-4325-AF8B-12906858CF6C}" type="CELLRANGE">
                      <a:rPr lang="en-US" baseline="0"/>
                      <a:pPr/>
                      <a:t>[CELLRANGE]</a:t>
                    </a:fld>
                    <a:r>
                      <a:rPr lang="en-US" baseline="0"/>
                      <a:t>
</a:t>
                    </a:r>
                    <a:fld id="{96884443-3BE8-45E2-ACDC-20B3E7F5A0D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C1966DA2-6377-4B00-9379-7CBF544CBC97}" type="CELLRANGE">
                      <a:rPr lang="en-US" baseline="0"/>
                      <a:pPr/>
                      <a:t>[CELLRANGE]</a:t>
                    </a:fld>
                    <a:r>
                      <a:rPr lang="en-US" baseline="0"/>
                      <a:t>
</a:t>
                    </a:r>
                    <a:fld id="{7174D339-488B-4A6D-94F6-99B3B32918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C783BDC3-3FB2-4C9D-8DCA-4810DC977D6E}" type="CELLRANGE">
                      <a:rPr lang="en-US" baseline="0"/>
                      <a:pPr/>
                      <a:t>[CELLRANGE]</a:t>
                    </a:fld>
                    <a:r>
                      <a:rPr lang="en-US" baseline="0"/>
                      <a:t>
</a:t>
                    </a:r>
                    <a:fld id="{A11EF1AB-43C1-44C9-8AE9-C0643F6217A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6E2D5989-EEF8-4873-B2E0-FE65C4AE1F73}" type="CELLRANGE">
                      <a:rPr lang="en-US" baseline="0"/>
                      <a:pPr/>
                      <a:t>[CELLRANGE]</a:t>
                    </a:fld>
                    <a:r>
                      <a:rPr lang="en-US" baseline="0"/>
                      <a:t>
</a:t>
                    </a:r>
                    <a:fld id="{2E0BA7BA-9D7B-4EAF-B931-05DFCE8471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56755D23-D163-4A68-8366-C3CAA683E33F}" type="CELLRANGE">
                      <a:rPr lang="en-US" baseline="0"/>
                      <a:pPr/>
                      <a:t>[CELLRANGE]</a:t>
                    </a:fld>
                    <a:r>
                      <a:rPr lang="en-US" baseline="0"/>
                      <a:t>
</a:t>
                    </a:r>
                    <a:fld id="{B3C4B7A5-7811-43C0-AA92-28D13F95B5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Asturias, Principado de</c:v>
                </c:pt>
                <c:pt idx="4">
                  <c:v>Navarra, Comunidad Foral de</c:v>
                </c:pt>
                <c:pt idx="5">
                  <c:v>Ceuta</c:v>
                </c:pt>
                <c:pt idx="6">
                  <c:v>Castilla - La Mancha</c:v>
                </c:pt>
                <c:pt idx="7">
                  <c:v>Madrid, Comunidad de</c:v>
                </c:pt>
                <c:pt idx="8">
                  <c:v>Comunitat Valenciana</c:v>
                </c:pt>
                <c:pt idx="9">
                  <c:v>Andalucía</c:v>
                </c:pt>
                <c:pt idx="10">
                  <c:v>Media Nacional</c:v>
                </c:pt>
                <c:pt idx="11">
                  <c:v>Cantabria</c:v>
                </c:pt>
                <c:pt idx="12">
                  <c:v>Rioja, La</c:v>
                </c:pt>
                <c:pt idx="13">
                  <c:v>Murcia, Región de</c:v>
                </c:pt>
                <c:pt idx="14">
                  <c:v>Melilla</c:v>
                </c:pt>
                <c:pt idx="15">
                  <c:v>Balears, Illes</c:v>
                </c:pt>
                <c:pt idx="16">
                  <c:v>Canarias</c:v>
                </c:pt>
                <c:pt idx="17">
                  <c:v>Extremadura</c:v>
                </c:pt>
                <c:pt idx="18">
                  <c:v>País Vasco</c:v>
                </c:pt>
                <c:pt idx="19">
                  <c:v>Cataluña</c:v>
                </c:pt>
              </c:strCache>
            </c:strRef>
          </c:cat>
          <c:val>
            <c:numRef>
              <c:f>'11ListaEspera'!$O$13:$O$32</c:f>
              <c:numCache>
                <c:formatCode>0.00%</c:formatCode>
                <c:ptCount val="20"/>
                <c:pt idx="0">
                  <c:v>0.99866165728751799</c:v>
                </c:pt>
                <c:pt idx="1">
                  <c:v>0.99711538461538463</c:v>
                </c:pt>
                <c:pt idx="2">
                  <c:v>0.97910649460770027</c:v>
                </c:pt>
                <c:pt idx="3">
                  <c:v>0.97779648860198953</c:v>
                </c:pt>
                <c:pt idx="4">
                  <c:v>0.96378698224852066</c:v>
                </c:pt>
                <c:pt idx="5">
                  <c:v>0.96259351620947631</c:v>
                </c:pt>
                <c:pt idx="6">
                  <c:v>0.94931203542622178</c:v>
                </c:pt>
                <c:pt idx="7">
                  <c:v>0.92963858666100474</c:v>
                </c:pt>
                <c:pt idx="8">
                  <c:v>0.91967185096564685</c:v>
                </c:pt>
                <c:pt idx="9">
                  <c:v>0.91464914572672174</c:v>
                </c:pt>
                <c:pt idx="10">
                  <c:v>0.90436415794095404</c:v>
                </c:pt>
                <c:pt idx="11">
                  <c:v>0.9028819370044997</c:v>
                </c:pt>
                <c:pt idx="12">
                  <c:v>0.87742243436754175</c:v>
                </c:pt>
                <c:pt idx="13">
                  <c:v>0.87353482920294712</c:v>
                </c:pt>
                <c:pt idx="14">
                  <c:v>0.87024608501118572</c:v>
                </c:pt>
                <c:pt idx="15">
                  <c:v>0.86665481376122322</c:v>
                </c:pt>
                <c:pt idx="16">
                  <c:v>0.84997986733634268</c:v>
                </c:pt>
                <c:pt idx="17">
                  <c:v>0.84321693636695461</c:v>
                </c:pt>
                <c:pt idx="18">
                  <c:v>0.82459977043436239</c:v>
                </c:pt>
                <c:pt idx="19">
                  <c:v>0.81069011591929396</c:v>
                </c:pt>
              </c:numCache>
            </c:numRef>
          </c:val>
          <c:extLst>
            <c:ext xmlns:c15="http://schemas.microsoft.com/office/drawing/2012/chart" uri="{02D57815-91ED-43cb-92C2-25804820EDAC}">
              <c15:datalabelsRange>
                <c15:f>'11ListaEspera'!$M$13:$M$32</c15:f>
                <c15:dlblRangeCache>
                  <c:ptCount val="20"/>
                  <c:pt idx="0">
                    <c:v>123.868</c:v>
                  </c:pt>
                  <c:pt idx="1">
                    <c:v>40.443</c:v>
                  </c:pt>
                  <c:pt idx="2">
                    <c:v>73.901</c:v>
                  </c:pt>
                  <c:pt idx="3">
                    <c:v>31.355</c:v>
                  </c:pt>
                  <c:pt idx="4">
                    <c:v>16.288</c:v>
                  </c:pt>
                  <c:pt idx="5">
                    <c:v>1.544</c:v>
                  </c:pt>
                  <c:pt idx="6">
                    <c:v>72.030</c:v>
                  </c:pt>
                  <c:pt idx="7">
                    <c:v>179.516</c:v>
                  </c:pt>
                  <c:pt idx="8">
                    <c:v>150.668</c:v>
                  </c:pt>
                  <c:pt idx="9">
                    <c:v>287.048</c:v>
                  </c:pt>
                  <c:pt idx="10">
                    <c:v>1.424.322</c:v>
                  </c:pt>
                  <c:pt idx="11">
                    <c:v>16.855</c:v>
                  </c:pt>
                  <c:pt idx="12">
                    <c:v>9.191</c:v>
                  </c:pt>
                  <c:pt idx="13">
                    <c:v>41.734</c:v>
                  </c:pt>
                  <c:pt idx="14">
                    <c:v>1.945</c:v>
                  </c:pt>
                  <c:pt idx="15">
                    <c:v>29.247</c:v>
                  </c:pt>
                  <c:pt idx="16">
                    <c:v>40.108</c:v>
                  </c:pt>
                  <c:pt idx="17">
                    <c:v>34.652</c:v>
                  </c:pt>
                  <c:pt idx="18">
                    <c:v>68.248</c:v>
                  </c:pt>
                  <c:pt idx="19">
                    <c:v>205.681</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25-6C81-47B0-B1AF-BAF6FD9CCEB2}"/>
              </c:ext>
            </c:extLst>
          </c:dPt>
          <c:dPt>
            <c:idx val="11"/>
            <c:invertIfNegative val="0"/>
            <c:bubble3D val="0"/>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2C3BB4FC-CEFA-40BF-9D7C-5B23DF79C29C}" type="CELLRANGE">
                      <a:rPr lang="en-US" baseline="0"/>
                      <a:pPr/>
                      <a:t>[CELLRANGE]</a:t>
                    </a:fld>
                    <a:r>
                      <a:rPr lang="en-US" baseline="0"/>
                      <a:t>
</a:t>
                    </a:r>
                    <a:fld id="{6839563B-917D-4635-85CF-7DB5974D23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3CA9A0A8-1A8F-4AA2-97A8-57A58DBC8394}" type="CELLRANGE">
                      <a:rPr lang="en-US" baseline="0"/>
                      <a:pPr/>
                      <a:t>[CELLRANGE]</a:t>
                    </a:fld>
                    <a:r>
                      <a:rPr lang="en-US" baseline="0"/>
                      <a:t>
</a:t>
                    </a:r>
                    <a:fld id="{16E83A73-1A2F-4987-8EE8-C99C37AF453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40384DF5-AFBE-4463-B8EE-2959A8467A68}" type="CELLRANGE">
                      <a:rPr lang="en-US" baseline="0"/>
                      <a:pPr/>
                      <a:t>[CELLRANGE]</a:t>
                    </a:fld>
                    <a:r>
                      <a:rPr lang="en-US" baseline="0"/>
                      <a:t>
</a:t>
                    </a:r>
                    <a:fld id="{A3D71630-8119-4902-90F0-7DA8D5ED78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22DE8FCB-4632-441A-B76D-65B6754FDA18}" type="CELLRANGE">
                      <a:rPr lang="en-US" baseline="0"/>
                      <a:pPr/>
                      <a:t>[CELLRANGE]</a:t>
                    </a:fld>
                    <a:r>
                      <a:rPr lang="en-US" baseline="0"/>
                      <a:t>
</a:t>
                    </a:r>
                    <a:fld id="{7E0DCD2E-97E3-445D-B1E4-2329FAE8DF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CDF93E7D-C149-4E81-B522-B9106BCA1C0A}" type="CELLRANGE">
                      <a:rPr lang="en-US" baseline="0"/>
                      <a:pPr/>
                      <a:t>[CELLRANGE]</a:t>
                    </a:fld>
                    <a:r>
                      <a:rPr lang="en-US" baseline="0"/>
                      <a:t>
</a:t>
                    </a:r>
                    <a:fld id="{031BF604-55FC-4704-958A-4CB89F406B1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98DDA414-3866-4AA3-B162-DC5F0B09D50C}" type="CELLRANGE">
                      <a:rPr lang="en-US" baseline="0"/>
                      <a:pPr/>
                      <a:t>[CELLRANGE]</a:t>
                    </a:fld>
                    <a:r>
                      <a:rPr lang="en-US" baseline="0"/>
                      <a:t>
</a:t>
                    </a:r>
                    <a:fld id="{4DCE2D37-7665-41AD-B7D8-342BEDBAC8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1AA00866-448F-4B43-B789-2EDEEB5560EF}" type="CELLRANGE">
                      <a:rPr lang="en-US" baseline="0"/>
                      <a:pPr/>
                      <a:t>[CELLRANGE]</a:t>
                    </a:fld>
                    <a:r>
                      <a:rPr lang="en-US" baseline="0"/>
                      <a:t>
</a:t>
                    </a:r>
                    <a:fld id="{E11BDCF2-FAB2-419A-8A3F-FA6EABCCFA4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E8A7AE1A-E6E3-4C07-A74E-6C978957A018}" type="CELLRANGE">
                      <a:rPr lang="en-US" baseline="0"/>
                      <a:pPr/>
                      <a:t>[CELLRANGE]</a:t>
                    </a:fld>
                    <a:r>
                      <a:rPr lang="en-US" baseline="0"/>
                      <a:t>
</a:t>
                    </a:r>
                    <a:fld id="{CF0B7D3E-A830-42E2-AB3D-EFFD8EC16D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B8713F57-ED8B-4F2D-81AD-8B471068AFC8}" type="CELLRANGE">
                      <a:rPr lang="en-US" baseline="0"/>
                      <a:pPr/>
                      <a:t>[CELLRANGE]</a:t>
                    </a:fld>
                    <a:r>
                      <a:rPr lang="en-US" baseline="0"/>
                      <a:t>
</a:t>
                    </a:r>
                    <a:fld id="{93C252CB-D575-464E-A045-5D1B4CD8530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F5805590-93FA-42CD-8E86-621BA76EB67C}" type="CELLRANGE">
                      <a:rPr lang="en-US" baseline="0"/>
                      <a:pPr/>
                      <a:t>[CELLRANGE]</a:t>
                    </a:fld>
                    <a:r>
                      <a:rPr lang="en-US" baseline="0"/>
                      <a:t>
</a:t>
                    </a:r>
                    <a:fld id="{6B95126C-1598-4F9C-8241-4786EAEC5D6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5.1708319068812048E-5"/>
                  <c:y val="-3.4423267185059814E-4"/>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8E53536F-E557-49DA-84E8-3B501AC58599}" type="CELLRANGE">
                      <a:rPr lang="en-US" baseline="0">
                        <a:solidFill>
                          <a:schemeClr val="bg1"/>
                        </a:solidFill>
                      </a:rPr>
                      <a:pPr>
                        <a:defRPr b="1">
                          <a:solidFill>
                            <a:schemeClr val="bg1"/>
                          </a:solidFill>
                        </a:defRPr>
                      </a:pPr>
                      <a:t>[CELLRANGE]</a:t>
                    </a:fld>
                    <a:r>
                      <a:rPr lang="en-US" baseline="0">
                        <a:solidFill>
                          <a:schemeClr val="bg1"/>
                        </a:solidFill>
                      </a:rPr>
                      <a:t>
</a:t>
                    </a:r>
                    <a:fld id="{5F717CB3-3D85-4141-890D-CE67F5F9EEB9}"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1.9317912363758412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F4AD8D2C-FB24-4CD8-BF0A-B0421DD8A13F}" type="CELLRANGE">
                      <a:rPr lang="en-US" baseline="0">
                        <a:solidFill>
                          <a:schemeClr val="tx1"/>
                        </a:solidFill>
                      </a:rPr>
                      <a:pPr>
                        <a:defRPr b="1">
                          <a:solidFill>
                            <a:schemeClr val="tx1"/>
                          </a:solidFill>
                        </a:defRPr>
                      </a:pPr>
                      <a:t>[CELLRANGE]</a:t>
                    </a:fld>
                    <a:r>
                      <a:rPr lang="en-US" baseline="0">
                        <a:solidFill>
                          <a:schemeClr val="tx1"/>
                        </a:solidFill>
                      </a:rPr>
                      <a:t>
</a:t>
                    </a:r>
                    <a:fld id="{A29AB11B-B311-443D-B2DF-68C7F4D47A41}"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D1A46FDA-3426-44DE-A2BF-286EE4484527}" type="CELLRANGE">
                      <a:rPr lang="en-US" baseline="0"/>
                      <a:pPr/>
                      <a:t>[CELLRANGE]</a:t>
                    </a:fld>
                    <a:r>
                      <a:rPr lang="en-US" baseline="0"/>
                      <a:t>
</a:t>
                    </a:r>
                    <a:fld id="{87526FA0-48C4-40A3-9A55-D068640742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A2500EF6-2F9B-4175-A598-AFC15E76DC32}" type="CELLRANGE">
                      <a:rPr lang="en-US" baseline="0"/>
                      <a:pPr/>
                      <a:t>[CELLRANGE]</a:t>
                    </a:fld>
                    <a:r>
                      <a:rPr lang="en-US" baseline="0"/>
                      <a:t>
</a:t>
                    </a:r>
                    <a:fld id="{56E7E6C9-AC30-4405-8283-EEB3E426B7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D892B03F-1850-4704-8FF7-682B44942E95}" type="CELLRANGE">
                      <a:rPr lang="en-US" baseline="0"/>
                      <a:pPr/>
                      <a:t>[CELLRANGE]</a:t>
                    </a:fld>
                    <a:r>
                      <a:rPr lang="en-US" baseline="0"/>
                      <a:t>
</a:t>
                    </a:r>
                    <a:fld id="{A2AB1BED-C920-4969-A0BD-994BE22DEB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BDBA60D8-F067-49C4-A1AF-65EB82A4E467}" type="CELLRANGE">
                      <a:rPr lang="en-US" baseline="0"/>
                      <a:pPr/>
                      <a:t>[CELLRANGE]</a:t>
                    </a:fld>
                    <a:r>
                      <a:rPr lang="en-US" baseline="0"/>
                      <a:t>
</a:t>
                    </a:r>
                    <a:fld id="{3A3B390E-5CF4-4C37-BFC1-9F79F7A6A8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B2F2556C-8989-4DF7-907D-55AB3D760A4A}" type="CELLRANGE">
                      <a:rPr lang="en-US" baseline="0"/>
                      <a:pPr/>
                      <a:t>[CELLRANGE]</a:t>
                    </a:fld>
                    <a:r>
                      <a:rPr lang="en-US" baseline="0"/>
                      <a:t>
</a:t>
                    </a:r>
                    <a:fld id="{35C1108D-617A-40D3-BFE6-F7DA027258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BFD7B3CC-AE49-48BF-ADC0-5FA996B7698A}" type="CELLRANGE">
                      <a:rPr lang="en-US" baseline="0"/>
                      <a:pPr/>
                      <a:t>[CELLRANGE]</a:t>
                    </a:fld>
                    <a:r>
                      <a:rPr lang="en-US" baseline="0"/>
                      <a:t>
</a:t>
                    </a:r>
                    <a:fld id="{14FB3D91-1D05-42B9-979B-ABB962BD8C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DEA05ED7-A185-40C2-8835-4AA035C2BBD3}" type="CELLRANGE">
                      <a:rPr lang="en-US" baseline="0"/>
                      <a:pPr/>
                      <a:t>[CELLRANGE]</a:t>
                    </a:fld>
                    <a:r>
                      <a:rPr lang="en-US" baseline="0"/>
                      <a:t>
</a:t>
                    </a:r>
                    <a:fld id="{6748D4DC-109C-42EF-AFB6-2B6B297A63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2DE7092D-16BD-4B42-8812-0E9322113072}" type="CELLRANGE">
                      <a:rPr lang="en-US" baseline="0"/>
                      <a:pPr/>
                      <a:t>[CELLRANGE]</a:t>
                    </a:fld>
                    <a:r>
                      <a:rPr lang="en-US" baseline="0"/>
                      <a:t>
</a:t>
                    </a:r>
                    <a:fld id="{558F6E1D-B7B3-40BE-B60C-801CBF88C9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Asturias, Principado de</c:v>
                </c:pt>
                <c:pt idx="4">
                  <c:v>Navarra, Comunidad Foral de</c:v>
                </c:pt>
                <c:pt idx="5">
                  <c:v>Ceuta</c:v>
                </c:pt>
                <c:pt idx="6">
                  <c:v>Castilla - La Mancha</c:v>
                </c:pt>
                <c:pt idx="7">
                  <c:v>Madrid, Comunidad de</c:v>
                </c:pt>
                <c:pt idx="8">
                  <c:v>Comunitat Valenciana</c:v>
                </c:pt>
                <c:pt idx="9">
                  <c:v>Andalucía</c:v>
                </c:pt>
                <c:pt idx="10">
                  <c:v>Media Nacional</c:v>
                </c:pt>
                <c:pt idx="11">
                  <c:v>Cantabria</c:v>
                </c:pt>
                <c:pt idx="12">
                  <c:v>Rioja, La</c:v>
                </c:pt>
                <c:pt idx="13">
                  <c:v>Murcia, Región de</c:v>
                </c:pt>
                <c:pt idx="14">
                  <c:v>Melilla</c:v>
                </c:pt>
                <c:pt idx="15">
                  <c:v>Balears, Illes</c:v>
                </c:pt>
                <c:pt idx="16">
                  <c:v>Canarias</c:v>
                </c:pt>
                <c:pt idx="17">
                  <c:v>Extremadura</c:v>
                </c:pt>
                <c:pt idx="18">
                  <c:v>País Vasco</c:v>
                </c:pt>
                <c:pt idx="19">
                  <c:v>Cataluña</c:v>
                </c:pt>
              </c:strCache>
            </c:strRef>
          </c:cat>
          <c:val>
            <c:numRef>
              <c:f>'11ListaEspera'!$P$13:$P$32</c:f>
              <c:numCache>
                <c:formatCode>0.00%</c:formatCode>
                <c:ptCount val="20"/>
                <c:pt idx="0">
                  <c:v>1.3383427124820614E-3</c:v>
                </c:pt>
                <c:pt idx="1">
                  <c:v>2.8846153846153848E-3</c:v>
                </c:pt>
                <c:pt idx="2">
                  <c:v>2.0893505392299744E-2</c:v>
                </c:pt>
                <c:pt idx="3">
                  <c:v>2.2203511398010415E-2</c:v>
                </c:pt>
                <c:pt idx="4">
                  <c:v>3.6213017751479289E-2</c:v>
                </c:pt>
                <c:pt idx="5">
                  <c:v>3.7406483790523692E-2</c:v>
                </c:pt>
                <c:pt idx="6">
                  <c:v>5.068796457377827E-2</c:v>
                </c:pt>
                <c:pt idx="7">
                  <c:v>7.0361413338995246E-2</c:v>
                </c:pt>
                <c:pt idx="8">
                  <c:v>8.0328149034353105E-2</c:v>
                </c:pt>
                <c:pt idx="9">
                  <c:v>8.5350854273278223E-2</c:v>
                </c:pt>
                <c:pt idx="10">
                  <c:v>9.5635842059045947E-2</c:v>
                </c:pt>
                <c:pt idx="11">
                  <c:v>9.7118062995500326E-2</c:v>
                </c:pt>
                <c:pt idx="12">
                  <c:v>0.12257756563245824</c:v>
                </c:pt>
                <c:pt idx="13">
                  <c:v>0.12646517079705291</c:v>
                </c:pt>
                <c:pt idx="14">
                  <c:v>0.12975391498881431</c:v>
                </c:pt>
                <c:pt idx="15">
                  <c:v>0.13334518623877678</c:v>
                </c:pt>
                <c:pt idx="16">
                  <c:v>0.15002013266365735</c:v>
                </c:pt>
                <c:pt idx="17">
                  <c:v>0.15678306363304539</c:v>
                </c:pt>
                <c:pt idx="18">
                  <c:v>0.17540022956563764</c:v>
                </c:pt>
                <c:pt idx="19">
                  <c:v>0.18930988408070601</c:v>
                </c:pt>
              </c:numCache>
            </c:numRef>
          </c:val>
          <c:extLst>
            <c:ext xmlns:c15="http://schemas.microsoft.com/office/drawing/2012/chart" uri="{02D57815-91ED-43cb-92C2-25804820EDAC}">
              <c15:datalabelsRange>
                <c15:f>'11ListaEspera'!$N$13:$N$32</c15:f>
                <c15:dlblRangeCache>
                  <c:ptCount val="20"/>
                  <c:pt idx="0">
                    <c:v>166</c:v>
                  </c:pt>
                  <c:pt idx="1">
                    <c:v>117</c:v>
                  </c:pt>
                  <c:pt idx="2">
                    <c:v>1.577</c:v>
                  </c:pt>
                  <c:pt idx="3">
                    <c:v>712</c:v>
                  </c:pt>
                  <c:pt idx="4">
                    <c:v>612</c:v>
                  </c:pt>
                  <c:pt idx="5">
                    <c:v>60</c:v>
                  </c:pt>
                  <c:pt idx="6">
                    <c:v>3.846</c:v>
                  </c:pt>
                  <c:pt idx="7">
                    <c:v>13.587</c:v>
                  </c:pt>
                  <c:pt idx="8">
                    <c:v>13.160</c:v>
                  </c:pt>
                  <c:pt idx="9">
                    <c:v>26.786</c:v>
                  </c:pt>
                  <c:pt idx="10">
                    <c:v>150.621</c:v>
                  </c:pt>
                  <c:pt idx="11">
                    <c:v>1.813</c:v>
                  </c:pt>
                  <c:pt idx="12">
                    <c:v>1.284</c:v>
                  </c:pt>
                  <c:pt idx="13">
                    <c:v>6.042</c:v>
                  </c:pt>
                  <c:pt idx="14">
                    <c:v>290</c:v>
                  </c:pt>
                  <c:pt idx="15">
                    <c:v>4.500</c:v>
                  </c:pt>
                  <c:pt idx="16">
                    <c:v>7.079</c:v>
                  </c:pt>
                  <c:pt idx="17">
                    <c:v>6.443</c:v>
                  </c:pt>
                  <c:pt idx="18">
                    <c:v>14.517</c:v>
                  </c:pt>
                  <c:pt idx="19">
                    <c:v>48.030</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Galicia</c:v>
                </c:pt>
                <c:pt idx="3">
                  <c:v>Asturias, Principado de</c:v>
                </c:pt>
                <c:pt idx="4">
                  <c:v>Navarra, Comunidad Foral de</c:v>
                </c:pt>
                <c:pt idx="5">
                  <c:v>Ceuta</c:v>
                </c:pt>
                <c:pt idx="6">
                  <c:v>Castilla - La Mancha</c:v>
                </c:pt>
                <c:pt idx="7">
                  <c:v>Madrid, Comunidad de</c:v>
                </c:pt>
                <c:pt idx="8">
                  <c:v>Comunitat Valenciana</c:v>
                </c:pt>
                <c:pt idx="9">
                  <c:v>Andalucía</c:v>
                </c:pt>
                <c:pt idx="10">
                  <c:v>Media Nacional</c:v>
                </c:pt>
                <c:pt idx="11">
                  <c:v>Cantabria</c:v>
                </c:pt>
                <c:pt idx="12">
                  <c:v>Rioja, La</c:v>
                </c:pt>
                <c:pt idx="13">
                  <c:v>Murcia, Región de</c:v>
                </c:pt>
                <c:pt idx="14">
                  <c:v>Melilla</c:v>
                </c:pt>
                <c:pt idx="15">
                  <c:v>Balears, Illes</c:v>
                </c:pt>
                <c:pt idx="16">
                  <c:v>Canarias</c:v>
                </c:pt>
                <c:pt idx="17">
                  <c:v>Extremadura</c:v>
                </c:pt>
                <c:pt idx="18">
                  <c:v>País Vasco</c:v>
                </c:pt>
                <c:pt idx="19">
                  <c:v>Cataluña</c:v>
                </c:pt>
              </c:strCache>
            </c:strRef>
          </c:cat>
          <c:val>
            <c:numRef>
              <c:f>'11ListaEspera'!$Q$13:$Q$32</c:f>
              <c:numCache>
                <c:formatCode>0.00%</c:formatCode>
                <c:ptCount val="20"/>
                <c:pt idx="0">
                  <c:v>0.90436415794095404</c:v>
                </c:pt>
                <c:pt idx="1">
                  <c:v>0.90436415794095404</c:v>
                </c:pt>
                <c:pt idx="2">
                  <c:v>0.90436415794095404</c:v>
                </c:pt>
                <c:pt idx="3">
                  <c:v>0.90436415794095404</c:v>
                </c:pt>
                <c:pt idx="4">
                  <c:v>0.90436415794095404</c:v>
                </c:pt>
                <c:pt idx="5">
                  <c:v>0.90436415794095404</c:v>
                </c:pt>
                <c:pt idx="6">
                  <c:v>0.90436415794095404</c:v>
                </c:pt>
                <c:pt idx="7">
                  <c:v>0.90436415794095404</c:v>
                </c:pt>
                <c:pt idx="8">
                  <c:v>0.90436415794095404</c:v>
                </c:pt>
                <c:pt idx="9">
                  <c:v>0.90436415794095404</c:v>
                </c:pt>
                <c:pt idx="10">
                  <c:v>0.90436415794095404</c:v>
                </c:pt>
                <c:pt idx="11">
                  <c:v>0.90436415794095404</c:v>
                </c:pt>
                <c:pt idx="12">
                  <c:v>0.90436415794095404</c:v>
                </c:pt>
                <c:pt idx="13">
                  <c:v>0.90436415794095404</c:v>
                </c:pt>
                <c:pt idx="14">
                  <c:v>0.90436415794095404</c:v>
                </c:pt>
                <c:pt idx="15">
                  <c:v>0.90436415794095404</c:v>
                </c:pt>
                <c:pt idx="16">
                  <c:v>0.90436415794095404</c:v>
                </c:pt>
                <c:pt idx="17">
                  <c:v>0.90436415794095404</c:v>
                </c:pt>
                <c:pt idx="18">
                  <c:v>0.90436415794095404</c:v>
                </c:pt>
                <c:pt idx="19">
                  <c:v>0.90436415794095404</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8"/>
            <c:invertIfNegative val="0"/>
            <c:bubble3D val="0"/>
            <c:spPr>
              <a:solidFill>
                <a:schemeClr val="accent1"/>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chemeClr val="accent1">
                  <a:lumMod val="50000"/>
                </a:schemeClr>
              </a:solidFill>
              <a:ln>
                <a:noFill/>
              </a:ln>
              <a:effectLst/>
            </c:spPr>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ABEEF69D-4405-40C5-AE64-1CA1306D3E57}" type="CELLRANGE">
                      <a:rPr lang="en-US" baseline="0"/>
                      <a:pPr/>
                      <a:t>[CELLRANGE]</a:t>
                    </a:fld>
                    <a:r>
                      <a:rPr lang="en-US" baseline="0"/>
                      <a:t>
</a:t>
                    </a:r>
                    <a:fld id="{9BB4B713-F55E-4C04-8661-AC940E2F95D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876D5ABD-298A-450D-8923-906C8CB5EA54}" type="CELLRANGE">
                      <a:rPr lang="en-US" baseline="0"/>
                      <a:pPr/>
                      <a:t>[CELLRANGE]</a:t>
                    </a:fld>
                    <a:r>
                      <a:rPr lang="en-US" baseline="0"/>
                      <a:t>
</a:t>
                    </a:r>
                    <a:fld id="{8BBCC754-6371-4C03-B923-FE5E095C9B6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222362E1-BE5A-4CC7-92C3-1FE1D03B1406}" type="CELLRANGE">
                      <a:rPr lang="en-US" baseline="0"/>
                      <a:pPr/>
                      <a:t>[CELLRANGE]</a:t>
                    </a:fld>
                    <a:r>
                      <a:rPr lang="en-US" baseline="0"/>
                      <a:t>
</a:t>
                    </a:r>
                    <a:fld id="{CBA8358D-E638-4276-8701-603B30C0DF3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836F5AA0-E078-4D26-BC26-278BEF1D4489}" type="CELLRANGE">
                      <a:rPr lang="en-US" baseline="0"/>
                      <a:pPr/>
                      <a:t>[CELLRANGE]</a:t>
                    </a:fld>
                    <a:r>
                      <a:rPr lang="en-US" baseline="0"/>
                      <a:t>
</a:t>
                    </a:r>
                    <a:fld id="{C3C7FF81-DC02-42BF-95AD-7A5C6E12295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C139FB31-09CE-4EB7-B385-277E2D607801}" type="CELLRANGE">
                      <a:rPr lang="en-US" baseline="0"/>
                      <a:pPr/>
                      <a:t>[CELLRANGE]</a:t>
                    </a:fld>
                    <a:r>
                      <a:rPr lang="en-US" baseline="0"/>
                      <a:t>
</a:t>
                    </a:r>
                    <a:fld id="{D3B80ED1-2EBA-4344-89E4-1F5A49C3E9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57FB7264-6BE3-4951-8A92-E43AAE1DA6F3}" type="CELLRANGE">
                      <a:rPr lang="en-US" baseline="0"/>
                      <a:pPr/>
                      <a:t>[CELLRANGE]</a:t>
                    </a:fld>
                    <a:r>
                      <a:rPr lang="en-US" baseline="0"/>
                      <a:t>
</a:t>
                    </a:r>
                    <a:fld id="{6642A703-C38B-45FD-9972-13285172E6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0A1902EC-3D94-497B-A221-C4C0209D5EF4}" type="CELLRANGE">
                      <a:rPr lang="en-US" baseline="0"/>
                      <a:pPr/>
                      <a:t>[CELLRANGE]</a:t>
                    </a:fld>
                    <a:r>
                      <a:rPr lang="en-US" baseline="0"/>
                      <a:t>
</a:t>
                    </a:r>
                    <a:fld id="{F1483C36-F71C-47B4-82E0-44431354B5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4057DA19-C00E-4C69-AD9D-D8FDC88CEEAD}" type="CELLRANGE">
                      <a:rPr lang="en-US" baseline="0"/>
                      <a:pPr/>
                      <a:t>[CELLRANGE]</a:t>
                    </a:fld>
                    <a:r>
                      <a:rPr lang="en-US" baseline="0"/>
                      <a:t>
</a:t>
                    </a:r>
                    <a:fld id="{489B5104-88AF-4212-BDA9-E693D286A8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EB7D1256-89CC-438C-884A-8481CE11AB8D}" type="CELLRANGE">
                      <a:rPr lang="en-US" baseline="0">
                        <a:solidFill>
                          <a:sysClr val="windowText" lastClr="000000"/>
                        </a:solidFill>
                      </a:rPr>
                      <a:pPr/>
                      <a:t>[CELLRANGE]</a:t>
                    </a:fld>
                    <a:r>
                      <a:rPr lang="en-US" baseline="0">
                        <a:solidFill>
                          <a:sysClr val="windowText" lastClr="000000"/>
                        </a:solidFill>
                      </a:rPr>
                      <a:t>
</a:t>
                    </a:r>
                    <a:fld id="{6AA27EA5-B0D4-4558-B64A-7056BAD73196}"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1CE13CD3-1307-4F35-AA37-10E80D02EC0B}" type="CELLRANGE">
                      <a:rPr lang="en-US" baseline="0">
                        <a:solidFill>
                          <a:schemeClr val="bg1"/>
                        </a:solidFill>
                      </a:rPr>
                      <a:pPr>
                        <a:defRPr b="1">
                          <a:solidFill>
                            <a:schemeClr val="bg1"/>
                          </a:solidFill>
                        </a:defRPr>
                      </a:pPr>
                      <a:t>[CELLRANGE]</a:t>
                    </a:fld>
                    <a:r>
                      <a:rPr lang="en-US" baseline="0">
                        <a:solidFill>
                          <a:schemeClr val="bg1"/>
                        </a:solidFill>
                      </a:rPr>
                      <a:t>
</a:t>
                    </a:r>
                    <a:fld id="{6D3FD46E-3BAA-422E-9AD0-E42688197BC8}"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BE6154D4-5647-4264-AE5F-BBF994220C1F}" type="CELLRANGE">
                      <a:rPr lang="en-US" baseline="0"/>
                      <a:pPr/>
                      <a:t>[CELLRANGE]</a:t>
                    </a:fld>
                    <a:r>
                      <a:rPr lang="en-US" baseline="0"/>
                      <a:t>
</a:t>
                    </a:r>
                    <a:fld id="{4FA2B7F7-E70E-484C-9F93-76DB0E4C18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B4474ED5-257B-4619-A35E-96EC0F69B9BE}" type="CELLRANGE">
                      <a:rPr lang="en-US" baseline="0"/>
                      <a:pPr/>
                      <a:t>[CELLRANGE]</a:t>
                    </a:fld>
                    <a:r>
                      <a:rPr lang="en-US" baseline="0"/>
                      <a:t>
</a:t>
                    </a:r>
                    <a:fld id="{F4C3A35B-C8A9-4E96-8B54-DC895CAADB2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095C9984-2FCD-4362-A1AE-9EEC3602764E}" type="CELLRANGE">
                      <a:rPr lang="en-US" baseline="0"/>
                      <a:pPr/>
                      <a:t>[CELLRANGE]</a:t>
                    </a:fld>
                    <a:r>
                      <a:rPr lang="en-US" baseline="0"/>
                      <a:t>
</a:t>
                    </a:r>
                    <a:fld id="{A4DAD795-1B47-46C0-81D7-73B22D9E3E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7368107C-EC37-4B7F-9D93-5286080FD9BC}" type="CELLRANGE">
                      <a:rPr lang="en-US" baseline="0"/>
                      <a:pPr/>
                      <a:t>[CELLRANGE]</a:t>
                    </a:fld>
                    <a:r>
                      <a:rPr lang="en-US" baseline="0"/>
                      <a:t>
</a:t>
                    </a:r>
                    <a:fld id="{F264A5BB-1E49-4429-ACBD-973C81870F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F35EC4AF-90DF-4D02-97D5-405DEA9E84FF}" type="CELLRANGE">
                      <a:rPr lang="en-US" baseline="0"/>
                      <a:pPr/>
                      <a:t>[CELLRANGE]</a:t>
                    </a:fld>
                    <a:r>
                      <a:rPr lang="en-US" baseline="0"/>
                      <a:t>
</a:t>
                    </a:r>
                    <a:fld id="{77EEC7D9-9361-4900-BA6C-314757E5A9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B8BECD9B-D502-4020-8BB5-215F43141EFF}" type="CELLRANGE">
                      <a:rPr lang="en-US" baseline="0"/>
                      <a:pPr/>
                      <a:t>[CELLRANGE]</a:t>
                    </a:fld>
                    <a:r>
                      <a:rPr lang="en-US" baseline="0"/>
                      <a:t>
</a:t>
                    </a:r>
                    <a:fld id="{77C044CA-E133-499B-A213-35BD9F38744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07E99F55-4A5A-45A6-B635-9149A8CD899C}" type="CELLRANGE">
                      <a:rPr lang="en-US" baseline="0"/>
                      <a:pPr/>
                      <a:t>[CELLRANGE]</a:t>
                    </a:fld>
                    <a:r>
                      <a:rPr lang="en-US" baseline="0"/>
                      <a:t>
</a:t>
                    </a:r>
                    <a:fld id="{A611939B-68F1-4C08-B256-B734FACE05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75D657F4-E3EC-4879-BE84-485E1C0103DD}" type="CELLRANGE">
                      <a:rPr lang="en-US" baseline="0"/>
                      <a:pPr/>
                      <a:t>[CELLRANGE]</a:t>
                    </a:fld>
                    <a:r>
                      <a:rPr lang="en-US" baseline="0"/>
                      <a:t>
</a:t>
                    </a:r>
                    <a:fld id="{ECF740E3-DA40-409D-9843-B8C2D563CA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52BF3300-C933-41CB-837C-2883F14BC2DD}" type="CELLRANGE">
                      <a:rPr lang="en-US" baseline="0"/>
                      <a:pPr/>
                      <a:t>[CELLRANGE]</a:t>
                    </a:fld>
                    <a:r>
                      <a:rPr lang="en-US" baseline="0"/>
                      <a:t>
</a:t>
                    </a:r>
                    <a:fld id="{CC6AEE08-7713-4764-8572-9DC18D7538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8E08D58E-2875-4807-9363-C884519B5AFA}" type="CELLRANGE">
                      <a:rPr lang="en-US" baseline="0"/>
                      <a:pPr/>
                      <a:t>[CELLRANGE]</a:t>
                    </a:fld>
                    <a:r>
                      <a:rPr lang="en-US" baseline="0"/>
                      <a:t>
</a:t>
                    </a:r>
                    <a:fld id="{A3A69E2C-DCD8-4F84-9DD6-8A92BF9DE8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Asturias, Principado de</c:v>
                </c:pt>
                <c:pt idx="4">
                  <c:v>Navarra, Comunidad Foral de</c:v>
                </c:pt>
                <c:pt idx="5">
                  <c:v>Ceuta</c:v>
                </c:pt>
                <c:pt idx="6">
                  <c:v>Castilla - La Mancha</c:v>
                </c:pt>
                <c:pt idx="7">
                  <c:v>Madrid, Comunidad de</c:v>
                </c:pt>
                <c:pt idx="8">
                  <c:v>Andalucía</c:v>
                </c:pt>
                <c:pt idx="9">
                  <c:v>Media Nacional</c:v>
                </c:pt>
                <c:pt idx="10">
                  <c:v>Comunitat Valenciana</c:v>
                </c:pt>
                <c:pt idx="11">
                  <c:v>Rioja, La</c:v>
                </c:pt>
                <c:pt idx="12">
                  <c:v>Cantabria</c:v>
                </c:pt>
                <c:pt idx="13">
                  <c:v>Melilla</c:v>
                </c:pt>
                <c:pt idx="14">
                  <c:v>Balears, Illes</c:v>
                </c:pt>
                <c:pt idx="15">
                  <c:v>Murcia, Región de</c:v>
                </c:pt>
                <c:pt idx="16">
                  <c:v>Extremadura</c:v>
                </c:pt>
                <c:pt idx="17">
                  <c:v>Cataluña</c:v>
                </c:pt>
                <c:pt idx="18">
                  <c:v>País Vasco</c:v>
                </c:pt>
                <c:pt idx="19">
                  <c:v>Canarias</c:v>
                </c:pt>
              </c:strCache>
            </c:strRef>
          </c:cat>
          <c:val>
            <c:numRef>
              <c:f>'11ListaEsperaGIII'!$O$13:$O$32</c:f>
              <c:numCache>
                <c:formatCode>0.00%</c:formatCode>
                <c:ptCount val="20"/>
                <c:pt idx="0">
                  <c:v>0.99887221306497787</c:v>
                </c:pt>
                <c:pt idx="1">
                  <c:v>0.99874382380035176</c:v>
                </c:pt>
                <c:pt idx="2">
                  <c:v>0.99612313833870725</c:v>
                </c:pt>
                <c:pt idx="3">
                  <c:v>0.98701133324844004</c:v>
                </c:pt>
                <c:pt idx="4">
                  <c:v>0.97821667150740632</c:v>
                </c:pt>
                <c:pt idx="5">
                  <c:v>0.9675174013921114</c:v>
                </c:pt>
                <c:pt idx="6">
                  <c:v>0.96695667457597323</c:v>
                </c:pt>
                <c:pt idx="7">
                  <c:v>0.96691597708465948</c:v>
                </c:pt>
                <c:pt idx="8">
                  <c:v>0.94879960803527685</c:v>
                </c:pt>
                <c:pt idx="9">
                  <c:v>0.94469472339170746</c:v>
                </c:pt>
                <c:pt idx="10">
                  <c:v>0.94258565593718913</c:v>
                </c:pt>
                <c:pt idx="11">
                  <c:v>0.9373513084853291</c:v>
                </c:pt>
                <c:pt idx="12">
                  <c:v>0.92519903721533048</c:v>
                </c:pt>
                <c:pt idx="13">
                  <c:v>0.92086330935251803</c:v>
                </c:pt>
                <c:pt idx="14">
                  <c:v>0.91221328209439179</c:v>
                </c:pt>
                <c:pt idx="15">
                  <c:v>0.90420512820512822</c:v>
                </c:pt>
                <c:pt idx="16">
                  <c:v>0.90221178609301622</c:v>
                </c:pt>
                <c:pt idx="17">
                  <c:v>0.90104466562474295</c:v>
                </c:pt>
                <c:pt idx="18">
                  <c:v>0.86940774371269702</c:v>
                </c:pt>
                <c:pt idx="19">
                  <c:v>0.86080562243769121</c:v>
                </c:pt>
              </c:numCache>
            </c:numRef>
          </c:val>
          <c:extLst>
            <c:ext xmlns:c15="http://schemas.microsoft.com/office/drawing/2012/chart" uri="{02D57815-91ED-43cb-92C2-25804820EDAC}">
              <c15:datalabelsRange>
                <c15:f>'11ListaEsperaGIII'!$M$13:$M$32</c15:f>
                <c15:dlblRangeCache>
                  <c:ptCount val="20"/>
                  <c:pt idx="0">
                    <c:v>34.542</c:v>
                  </c:pt>
                  <c:pt idx="1">
                    <c:v>11.926</c:v>
                  </c:pt>
                  <c:pt idx="2">
                    <c:v>25.951</c:v>
                  </c:pt>
                  <c:pt idx="3">
                    <c:v>7.751</c:v>
                  </c:pt>
                  <c:pt idx="4">
                    <c:v>3.368</c:v>
                  </c:pt>
                  <c:pt idx="5">
                    <c:v>417</c:v>
                  </c:pt>
                  <c:pt idx="6">
                    <c:v>22.006</c:v>
                  </c:pt>
                  <c:pt idx="7">
                    <c:v>60.761</c:v>
                  </c:pt>
                  <c:pt idx="8">
                    <c:v>77.460</c:v>
                  </c:pt>
                  <c:pt idx="9">
                    <c:v>403.669</c:v>
                  </c:pt>
                  <c:pt idx="10">
                    <c:v>44.540</c:v>
                  </c:pt>
                  <c:pt idx="11">
                    <c:v>2.364</c:v>
                  </c:pt>
                  <c:pt idx="12">
                    <c:v>4.997</c:v>
                  </c:pt>
                  <c:pt idx="13">
                    <c:v>768</c:v>
                  </c:pt>
                  <c:pt idx="14">
                    <c:v>7.596</c:v>
                  </c:pt>
                  <c:pt idx="15">
                    <c:v>13.224</c:v>
                  </c:pt>
                  <c:pt idx="16">
                    <c:v>11.911</c:v>
                  </c:pt>
                  <c:pt idx="17">
                    <c:v>43.816</c:v>
                  </c:pt>
                  <c:pt idx="18">
                    <c:v>17.043</c:v>
                  </c:pt>
                  <c:pt idx="19">
                    <c:v>13.228</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a:ln>
              <a:noFill/>
            </a:ln>
            <a:effectLst/>
          </c:spPr>
          <c:invertIfNegative val="0"/>
          <c:dPt>
            <c:idx val="8"/>
            <c:invertIfNegative val="0"/>
            <c:bubble3D val="0"/>
            <c:spPr>
              <a:solidFill>
                <a:schemeClr val="accent2"/>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chemeClr val="accent2">
                  <a:lumMod val="50000"/>
                </a:schemeClr>
              </a:solidFill>
              <a:ln>
                <a:noFill/>
              </a:ln>
              <a:effectLst/>
            </c:spPr>
            <c:extLst>
              <c:ext xmlns:c16="http://schemas.microsoft.com/office/drawing/2014/chart" uri="{C3380CC4-5D6E-409C-BE32-E72D297353CC}">
                <c16:uniqueId val="{00000018-C55D-4E29-9CD8-90CA83D3C1E4}"/>
              </c:ext>
            </c:extLst>
          </c:dPt>
          <c:dPt>
            <c:idx val="10"/>
            <c:invertIfNegative val="0"/>
            <c:bubble3D val="0"/>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BC14454A-55F0-474A-8DB5-EF93842C2723}" type="CELLRANGE">
                      <a:rPr lang="en-US" baseline="0"/>
                      <a:pPr/>
                      <a:t>[CELLRANGE]</a:t>
                    </a:fld>
                    <a:r>
                      <a:rPr lang="en-US" baseline="0"/>
                      <a:t>
</a:t>
                    </a:r>
                    <a:fld id="{1FF96BA9-0694-4A85-8C69-A6EB5D820E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C521DBDF-C447-4BB9-8493-0C9538BDFF2F}" type="CELLRANGE">
                      <a:rPr lang="en-US" baseline="0"/>
                      <a:pPr/>
                      <a:t>[CELLRANGE]</a:t>
                    </a:fld>
                    <a:r>
                      <a:rPr lang="en-US" baseline="0"/>
                      <a:t>
</a:t>
                    </a:r>
                    <a:fld id="{B89092B6-4415-4A5A-853D-197F4BDA27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A5828172-7FCC-4A39-83D0-84ADD910A2C5}" type="CELLRANGE">
                      <a:rPr lang="en-US" baseline="0"/>
                      <a:pPr/>
                      <a:t>[CELLRANGE]</a:t>
                    </a:fld>
                    <a:r>
                      <a:rPr lang="en-US" baseline="0"/>
                      <a:t>
</a:t>
                    </a:r>
                    <a:fld id="{C88B928E-FB12-486D-95DB-43358E39014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8FED1576-0777-41CC-9F30-35409677FAED}" type="CELLRANGE">
                      <a:rPr lang="en-US" baseline="0"/>
                      <a:pPr/>
                      <a:t>[CELLRANGE]</a:t>
                    </a:fld>
                    <a:r>
                      <a:rPr lang="en-US" baseline="0"/>
                      <a:t>
</a:t>
                    </a:r>
                    <a:fld id="{14AD961E-636A-4B0B-94FB-B44EC3A1E9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C132E845-D5D6-4BDB-B40F-EA6F0C46C95D}" type="CELLRANGE">
                      <a:rPr lang="en-US" baseline="0"/>
                      <a:pPr/>
                      <a:t>[CELLRANGE]</a:t>
                    </a:fld>
                    <a:r>
                      <a:rPr lang="en-US" baseline="0"/>
                      <a:t>
</a:t>
                    </a:r>
                    <a:fld id="{4D318A44-74C7-434D-BE2E-D406983EDB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BFDDA7C1-DBA5-4CB9-B48D-ABEAA478E6BC}" type="CELLRANGE">
                      <a:rPr lang="en-US" baseline="0"/>
                      <a:pPr/>
                      <a:t>[CELLRANGE]</a:t>
                    </a:fld>
                    <a:r>
                      <a:rPr lang="en-US" baseline="0"/>
                      <a:t>
</a:t>
                    </a:r>
                    <a:fld id="{F7E662A5-DC12-42F8-B1FE-786F198D44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72F05560-8F2D-4F1C-BF3E-FD5E3F5927DD}" type="CELLRANGE">
                      <a:rPr lang="en-US" baseline="0"/>
                      <a:pPr/>
                      <a:t>[CELLRANGE]</a:t>
                    </a:fld>
                    <a:r>
                      <a:rPr lang="en-US" baseline="0"/>
                      <a:t>
</a:t>
                    </a:r>
                    <a:fld id="{0EEE4572-74A9-462D-B566-3C1D767444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80277926-B8F4-42DA-806B-73101CC1004E}" type="CELLRANGE">
                      <a:rPr lang="en-US" baseline="0"/>
                      <a:pPr/>
                      <a:t>[CELLRANGE]</a:t>
                    </a:fld>
                    <a:r>
                      <a:rPr lang="en-US" baseline="0"/>
                      <a:t>
</a:t>
                    </a:r>
                    <a:fld id="{39D2008C-7D06-44A3-B7EE-A50168B767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a:lstStyle/>
                  <a:p>
                    <a:fld id="{D6710FF0-28C9-40B8-B36B-C938E0E18844}" type="CELLRANGE">
                      <a:rPr lang="en-US" sz="600" baseline="0">
                        <a:solidFill>
                          <a:sysClr val="windowText" lastClr="000000"/>
                        </a:solidFill>
                      </a:rPr>
                      <a:pPr/>
                      <a:t>[CELLRANGE]</a:t>
                    </a:fld>
                    <a:r>
                      <a:rPr lang="en-US" sz="600" baseline="0">
                        <a:solidFill>
                          <a:sysClr val="windowText" lastClr="000000"/>
                        </a:solidFill>
                      </a:rPr>
                      <a:t>
</a:t>
                    </a:r>
                    <a:fld id="{DD6C16C3-EEEF-443D-8F77-83BF86C884F1}"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4043409791167408E-3"/>
                  <c:y val="-1.6181977252843439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97AFC919-78A3-4D9C-94B7-BB913EC4915E}" type="CELLRANGE">
                      <a:rPr lang="en-US" sz="600" baseline="0">
                        <a:solidFill>
                          <a:schemeClr val="bg1"/>
                        </a:solidFill>
                      </a:rPr>
                      <a:pPr>
                        <a:defRPr b="1">
                          <a:solidFill>
                            <a:schemeClr val="bg1"/>
                          </a:solidFill>
                        </a:defRPr>
                      </a:pPr>
                      <a:t>[CELLRANGE]</a:t>
                    </a:fld>
                    <a:r>
                      <a:rPr lang="en-US" sz="600" baseline="0">
                        <a:solidFill>
                          <a:schemeClr val="bg1"/>
                        </a:solidFill>
                      </a:rPr>
                      <a:t>
</a:t>
                    </a:r>
                    <a:fld id="{BF05108A-E33D-4960-B1D7-C30FEFC47FCD}" type="VALUE">
                      <a:rPr lang="en-US" sz="600" baseline="0">
                        <a:solidFill>
                          <a:schemeClr val="bg1"/>
                        </a:solidFill>
                      </a:rPr>
                      <a:pPr>
                        <a:defRPr b="1">
                          <a:solidFill>
                            <a:schemeClr val="bg1"/>
                          </a:solidFill>
                        </a:defRPr>
                      </a:pPr>
                      <a:t>[VALOR]</a:t>
                    </a:fld>
                    <a:endParaRPr lang="en-US" sz="6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684765124386241E-5"/>
                  <c:y val="-2.6043591157198349E-3"/>
                </c:manualLayout>
              </c:layout>
              <c:tx>
                <c:rich>
                  <a:bodyPr/>
                  <a:lstStyle/>
                  <a:p>
                    <a:fld id="{677E068B-5029-4AC5-BB65-1F1D675B8E25}" type="CELLRANGE">
                      <a:rPr lang="en-US" sz="600" baseline="0"/>
                      <a:pPr/>
                      <a:t>[CELLRANGE]</a:t>
                    </a:fld>
                    <a:r>
                      <a:rPr lang="en-US" sz="600" baseline="0"/>
                      <a:t>
</a:t>
                    </a:r>
                    <a:fld id="{02F5AC0E-97A7-40E8-96ED-FA17B23EA9E8}"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a:lstStyle/>
                  <a:p>
                    <a:fld id="{DDBC5D8D-4DF6-4E66-AB1B-9E427FCEB7A9}" type="CELLRANGE">
                      <a:rPr lang="en-US" baseline="0"/>
                      <a:pPr/>
                      <a:t>[CELLRANGE]</a:t>
                    </a:fld>
                    <a:r>
                      <a:rPr lang="en-US" baseline="0"/>
                      <a:t>
</a:t>
                    </a:r>
                    <a:fld id="{FCFD7D30-AD5B-4330-87A6-DF9C5D51496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83760212-3E5E-42C0-A7AA-59600F85B326}" type="CELLRANGE">
                      <a:rPr lang="en-US" baseline="0"/>
                      <a:pPr/>
                      <a:t>[CELLRANGE]</a:t>
                    </a:fld>
                    <a:r>
                      <a:rPr lang="en-US" baseline="0"/>
                      <a:t>
</a:t>
                    </a:r>
                    <a:fld id="{5A6607B8-081D-48CA-A8D3-5086ED1DB2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AF7525DF-D2B7-4101-B17C-2457A70B5570}" type="CELLRANGE">
                      <a:rPr lang="en-US" baseline="0"/>
                      <a:pPr/>
                      <a:t>[CELLRANGE]</a:t>
                    </a:fld>
                    <a:r>
                      <a:rPr lang="en-US" baseline="0"/>
                      <a:t>
</a:t>
                    </a:r>
                    <a:fld id="{DB112766-538A-4A91-A100-016724082B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CEA16A64-5975-4A61-B01E-B57DA669DEB7}" type="CELLRANGE">
                      <a:rPr lang="en-US" baseline="0"/>
                      <a:pPr/>
                      <a:t>[CELLRANGE]</a:t>
                    </a:fld>
                    <a:r>
                      <a:rPr lang="en-US" baseline="0"/>
                      <a:t>
</a:t>
                    </a:r>
                    <a:fld id="{EF1D1F0D-BBA7-40ED-BBBF-909A640748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44E8D25E-EB67-435E-9359-6F80934F35C8}" type="CELLRANGE">
                      <a:rPr lang="en-US" baseline="0"/>
                      <a:pPr/>
                      <a:t>[CELLRANGE]</a:t>
                    </a:fld>
                    <a:r>
                      <a:rPr lang="en-US" baseline="0"/>
                      <a:t>
</a:t>
                    </a:r>
                    <a:fld id="{AD35D5EB-BEDA-40B4-8019-42E3317BDB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96B19B9D-6A3C-442F-A904-DC819C518C16}" type="CELLRANGE">
                      <a:rPr lang="en-US" baseline="0"/>
                      <a:pPr/>
                      <a:t>[CELLRANGE]</a:t>
                    </a:fld>
                    <a:r>
                      <a:rPr lang="en-US" baseline="0"/>
                      <a:t>
</a:t>
                    </a:r>
                    <a:fld id="{13BEA29D-3CC5-486A-A49B-51F701399D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D8CC84A9-5AAF-40ED-ACCC-18DA704BBDAA}" type="CELLRANGE">
                      <a:rPr lang="en-US" baseline="0"/>
                      <a:pPr/>
                      <a:t>[CELLRANGE]</a:t>
                    </a:fld>
                    <a:r>
                      <a:rPr lang="en-US" baseline="0"/>
                      <a:t>
</a:t>
                    </a:r>
                    <a:fld id="{BAF1AC6E-8E99-48E2-9EF3-2DEB90012B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7D46C794-AF62-406B-BC10-0663E5382204}" type="CELLRANGE">
                      <a:rPr lang="en-US" baseline="0"/>
                      <a:pPr/>
                      <a:t>[CELLRANGE]</a:t>
                    </a:fld>
                    <a:r>
                      <a:rPr lang="en-US" baseline="0"/>
                      <a:t>
</a:t>
                    </a:r>
                    <a:fld id="{F1F50FF7-FEDD-49DB-8936-95BCFF960F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DE2ECBFE-A936-450B-A6CD-30DBF84DFBB4}" type="CELLRANGE">
                      <a:rPr lang="en-US" baseline="0"/>
                      <a:pPr/>
                      <a:t>[CELLRANGE]</a:t>
                    </a:fld>
                    <a:r>
                      <a:rPr lang="en-US" baseline="0"/>
                      <a:t>
</a:t>
                    </a:r>
                    <a:fld id="{3ABDDE24-98B7-4484-9FD4-0F540A29D7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Asturias, Principado de</c:v>
                </c:pt>
                <c:pt idx="4">
                  <c:v>Navarra, Comunidad Foral de</c:v>
                </c:pt>
                <c:pt idx="5">
                  <c:v>Ceuta</c:v>
                </c:pt>
                <c:pt idx="6">
                  <c:v>Castilla - La Mancha</c:v>
                </c:pt>
                <c:pt idx="7">
                  <c:v>Madrid, Comunidad de</c:v>
                </c:pt>
                <c:pt idx="8">
                  <c:v>Andalucía</c:v>
                </c:pt>
                <c:pt idx="9">
                  <c:v>Media Nacional</c:v>
                </c:pt>
                <c:pt idx="10">
                  <c:v>Comunitat Valenciana</c:v>
                </c:pt>
                <c:pt idx="11">
                  <c:v>Rioja, La</c:v>
                </c:pt>
                <c:pt idx="12">
                  <c:v>Cantabria</c:v>
                </c:pt>
                <c:pt idx="13">
                  <c:v>Melilla</c:v>
                </c:pt>
                <c:pt idx="14">
                  <c:v>Balears, Illes</c:v>
                </c:pt>
                <c:pt idx="15">
                  <c:v>Murcia, Región de</c:v>
                </c:pt>
                <c:pt idx="16">
                  <c:v>Extremadura</c:v>
                </c:pt>
                <c:pt idx="17">
                  <c:v>Cataluña</c:v>
                </c:pt>
                <c:pt idx="18">
                  <c:v>País Vasco</c:v>
                </c:pt>
                <c:pt idx="19">
                  <c:v>Canarias</c:v>
                </c:pt>
              </c:strCache>
            </c:strRef>
          </c:cat>
          <c:val>
            <c:numRef>
              <c:f>'11ListaEsperaGIII'!$P$13:$P$32</c:f>
              <c:numCache>
                <c:formatCode>0.00%</c:formatCode>
                <c:ptCount val="20"/>
                <c:pt idx="0">
                  <c:v>1.127786935022122E-3</c:v>
                </c:pt>
                <c:pt idx="1">
                  <c:v>1.2561761996482707E-3</c:v>
                </c:pt>
                <c:pt idx="2">
                  <c:v>3.8768616612927988E-3</c:v>
                </c:pt>
                <c:pt idx="3">
                  <c:v>1.2988666751559913E-2</c:v>
                </c:pt>
                <c:pt idx="4">
                  <c:v>2.1783328492593668E-2</c:v>
                </c:pt>
                <c:pt idx="5">
                  <c:v>3.248259860788863E-2</c:v>
                </c:pt>
                <c:pt idx="6">
                  <c:v>3.3043325424026715E-2</c:v>
                </c:pt>
                <c:pt idx="7">
                  <c:v>3.3084022915340544E-2</c:v>
                </c:pt>
                <c:pt idx="8">
                  <c:v>5.1200391964723174E-2</c:v>
                </c:pt>
                <c:pt idx="9">
                  <c:v>5.5305276608292514E-2</c:v>
                </c:pt>
                <c:pt idx="10">
                  <c:v>5.7414344062810825E-2</c:v>
                </c:pt>
                <c:pt idx="11">
                  <c:v>6.2648691514670896E-2</c:v>
                </c:pt>
                <c:pt idx="12">
                  <c:v>7.4800962784669509E-2</c:v>
                </c:pt>
                <c:pt idx="13">
                  <c:v>7.9136690647482008E-2</c:v>
                </c:pt>
                <c:pt idx="14">
                  <c:v>8.7786717905608269E-2</c:v>
                </c:pt>
                <c:pt idx="15">
                  <c:v>9.5794871794871797E-2</c:v>
                </c:pt>
                <c:pt idx="16">
                  <c:v>9.7788213906983792E-2</c:v>
                </c:pt>
                <c:pt idx="17">
                  <c:v>9.8955334375257054E-2</c:v>
                </c:pt>
                <c:pt idx="18">
                  <c:v>0.13059225628730298</c:v>
                </c:pt>
                <c:pt idx="19">
                  <c:v>0.13919437756230885</c:v>
                </c:pt>
              </c:numCache>
            </c:numRef>
          </c:val>
          <c:extLst>
            <c:ext xmlns:c15="http://schemas.microsoft.com/office/drawing/2012/chart" uri="{02D57815-91ED-43cb-92C2-25804820EDAC}">
              <c15:datalabelsRange>
                <c15:f>'11ListaEsperaGIII'!$N$13:$N$32</c15:f>
                <c15:dlblRangeCache>
                  <c:ptCount val="20"/>
                  <c:pt idx="0">
                    <c:v>39</c:v>
                  </c:pt>
                  <c:pt idx="1">
                    <c:v>15</c:v>
                  </c:pt>
                  <c:pt idx="2">
                    <c:v>101</c:v>
                  </c:pt>
                  <c:pt idx="3">
                    <c:v>102</c:v>
                  </c:pt>
                  <c:pt idx="4">
                    <c:v>75</c:v>
                  </c:pt>
                  <c:pt idx="5">
                    <c:v>14</c:v>
                  </c:pt>
                  <c:pt idx="6">
                    <c:v>752</c:v>
                  </c:pt>
                  <c:pt idx="7">
                    <c:v>2.079</c:v>
                  </c:pt>
                  <c:pt idx="8">
                    <c:v>4.180</c:v>
                  </c:pt>
                  <c:pt idx="9">
                    <c:v>23.632</c:v>
                  </c:pt>
                  <c:pt idx="10">
                    <c:v>2.713</c:v>
                  </c:pt>
                  <c:pt idx="11">
                    <c:v>158</c:v>
                  </c:pt>
                  <c:pt idx="12">
                    <c:v>404</c:v>
                  </c:pt>
                  <c:pt idx="13">
                    <c:v>66</c:v>
                  </c:pt>
                  <c:pt idx="14">
                    <c:v>731</c:v>
                  </c:pt>
                  <c:pt idx="15">
                    <c:v>1.401</c:v>
                  </c:pt>
                  <c:pt idx="16">
                    <c:v>1.291</c:v>
                  </c:pt>
                  <c:pt idx="17">
                    <c:v>4.812</c:v>
                  </c:pt>
                  <c:pt idx="18">
                    <c:v>2.560</c:v>
                  </c:pt>
                  <c:pt idx="19">
                    <c:v>2.139</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Castilla y León</c:v>
                </c:pt>
                <c:pt idx="1">
                  <c:v>Aragón</c:v>
                </c:pt>
                <c:pt idx="2">
                  <c:v>Galicia</c:v>
                </c:pt>
                <c:pt idx="3">
                  <c:v>Asturias, Principado de</c:v>
                </c:pt>
                <c:pt idx="4">
                  <c:v>Navarra, Comunidad Foral de</c:v>
                </c:pt>
                <c:pt idx="5">
                  <c:v>Ceuta</c:v>
                </c:pt>
                <c:pt idx="6">
                  <c:v>Castilla - La Mancha</c:v>
                </c:pt>
                <c:pt idx="7">
                  <c:v>Madrid, Comunidad de</c:v>
                </c:pt>
                <c:pt idx="8">
                  <c:v>Andalucía</c:v>
                </c:pt>
                <c:pt idx="9">
                  <c:v>Media Nacional</c:v>
                </c:pt>
                <c:pt idx="10">
                  <c:v>Comunitat Valenciana</c:v>
                </c:pt>
                <c:pt idx="11">
                  <c:v>Rioja, La</c:v>
                </c:pt>
                <c:pt idx="12">
                  <c:v>Cantabria</c:v>
                </c:pt>
                <c:pt idx="13">
                  <c:v>Melilla</c:v>
                </c:pt>
                <c:pt idx="14">
                  <c:v>Balears, Illes</c:v>
                </c:pt>
                <c:pt idx="15">
                  <c:v>Murcia, Región de</c:v>
                </c:pt>
                <c:pt idx="16">
                  <c:v>Extremadura</c:v>
                </c:pt>
                <c:pt idx="17">
                  <c:v>Cataluña</c:v>
                </c:pt>
                <c:pt idx="18">
                  <c:v>País Vasco</c:v>
                </c:pt>
                <c:pt idx="19">
                  <c:v>Canarias</c:v>
                </c:pt>
              </c:strCache>
            </c:strRef>
          </c:cat>
          <c:val>
            <c:numRef>
              <c:f>'11ListaEsperaGIII'!$Q$13:$Q$32</c:f>
              <c:numCache>
                <c:formatCode>0.00%</c:formatCode>
                <c:ptCount val="20"/>
                <c:pt idx="0">
                  <c:v>0.94469472339170746</c:v>
                </c:pt>
                <c:pt idx="1">
                  <c:v>0.94469472339170746</c:v>
                </c:pt>
                <c:pt idx="2">
                  <c:v>0.94469472339170746</c:v>
                </c:pt>
                <c:pt idx="3">
                  <c:v>0.94469472339170746</c:v>
                </c:pt>
                <c:pt idx="4">
                  <c:v>0.94469472339170746</c:v>
                </c:pt>
                <c:pt idx="5">
                  <c:v>0.94469472339170746</c:v>
                </c:pt>
                <c:pt idx="6">
                  <c:v>0.94469472339170746</c:v>
                </c:pt>
                <c:pt idx="7">
                  <c:v>0.94469472339170746</c:v>
                </c:pt>
                <c:pt idx="8">
                  <c:v>0.94469472339170746</c:v>
                </c:pt>
                <c:pt idx="9">
                  <c:v>0.94469472339170746</c:v>
                </c:pt>
                <c:pt idx="10">
                  <c:v>0.94469472339170746</c:v>
                </c:pt>
                <c:pt idx="11">
                  <c:v>0.94469472339170746</c:v>
                </c:pt>
                <c:pt idx="12">
                  <c:v>0.94469472339170746</c:v>
                </c:pt>
                <c:pt idx="13">
                  <c:v>0.94469472339170746</c:v>
                </c:pt>
                <c:pt idx="14">
                  <c:v>0.94469472339170746</c:v>
                </c:pt>
                <c:pt idx="15">
                  <c:v>0.94469472339170746</c:v>
                </c:pt>
                <c:pt idx="16">
                  <c:v>0.94469472339170746</c:v>
                </c:pt>
                <c:pt idx="17">
                  <c:v>0.94469472339170746</c:v>
                </c:pt>
                <c:pt idx="18">
                  <c:v>0.94469472339170746</c:v>
                </c:pt>
                <c:pt idx="19">
                  <c:v>0.94469472339170746</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86A072CD-D8F6-4825-A9AF-45325F440A3D}" type="CELLRANGE">
                      <a:rPr lang="en-US" baseline="0"/>
                      <a:pPr/>
                      <a:t>[CELLRANGE]</a:t>
                    </a:fld>
                    <a:r>
                      <a:rPr lang="en-US" baseline="0"/>
                      <a:t>
</a:t>
                    </a:r>
                    <a:fld id="{39557755-1D33-4F8C-B662-7733AF1BA6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6D8C55CB-DDC6-4977-ABF4-1A77AF473A8D}" type="CELLRANGE">
                      <a:rPr lang="en-US" baseline="0"/>
                      <a:pPr/>
                      <a:t>[CELLRANGE]</a:t>
                    </a:fld>
                    <a:r>
                      <a:rPr lang="en-US" baseline="0"/>
                      <a:t>
</a:t>
                    </a:r>
                    <a:fld id="{69DBC6A4-31CD-485D-B179-63E13905D0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1B656C9B-54F9-4D03-A786-AD23F19A112C}" type="CELLRANGE">
                      <a:rPr lang="en-US" baseline="0"/>
                      <a:pPr/>
                      <a:t>[CELLRANGE]</a:t>
                    </a:fld>
                    <a:r>
                      <a:rPr lang="en-US" baseline="0"/>
                      <a:t>
</a:t>
                    </a:r>
                    <a:fld id="{9CC6E75F-9E2C-481E-B2BC-1026296E4D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DEDDEA6C-D713-4C2A-973D-ACCF0AE0F649}" type="CELLRANGE">
                      <a:rPr lang="en-US" baseline="0"/>
                      <a:pPr/>
                      <a:t>[CELLRANGE]</a:t>
                    </a:fld>
                    <a:r>
                      <a:rPr lang="en-US" baseline="0"/>
                      <a:t>
</a:t>
                    </a:r>
                    <a:fld id="{C8A91585-9FBF-42F7-9259-D1F30F8A92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925370A0-A437-4FF3-A786-08F51AA7C900}" type="CELLRANGE">
                      <a:rPr lang="en-US" baseline="0"/>
                      <a:pPr/>
                      <a:t>[CELLRANGE]</a:t>
                    </a:fld>
                    <a:r>
                      <a:rPr lang="en-US" baseline="0"/>
                      <a:t>
</a:t>
                    </a:r>
                    <a:fld id="{23B803C4-046B-4578-9B72-1F858AE0C3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FE6D0ABA-5D26-4403-A693-C77F680C6424}" type="CELLRANGE">
                      <a:rPr lang="en-US" baseline="0"/>
                      <a:pPr/>
                      <a:t>[CELLRANGE]</a:t>
                    </a:fld>
                    <a:r>
                      <a:rPr lang="en-US" baseline="0"/>
                      <a:t>
</a:t>
                    </a:r>
                    <a:fld id="{14E2C508-A733-42FB-AAC8-2627BF88AD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A05C0588-8BA2-438E-B8B3-5ED32E958DF3}" type="CELLRANGE">
                      <a:rPr lang="en-US" baseline="0"/>
                      <a:pPr/>
                      <a:t>[CELLRANGE]</a:t>
                    </a:fld>
                    <a:r>
                      <a:rPr lang="en-US" baseline="0"/>
                      <a:t>
</a:t>
                    </a:r>
                    <a:fld id="{9B091C25-5A8E-4534-AF62-971CE04217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222ABF7B-98A3-457A-98EE-291F8581C06F}" type="CELLRANGE">
                      <a:rPr lang="en-US" baseline="0"/>
                      <a:pPr/>
                      <a:t>[CELLRANGE]</a:t>
                    </a:fld>
                    <a:r>
                      <a:rPr lang="en-US" baseline="0"/>
                      <a:t>
</a:t>
                    </a:r>
                    <a:fld id="{E89A0D29-22F2-401F-92FC-58915F89741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BFEDFF6F-DABB-4D3E-A4AF-2743B7297E61}" type="CELLRANGE">
                      <a:rPr lang="en-US" baseline="0"/>
                      <a:pPr/>
                      <a:t>[CELLRANGE]</a:t>
                    </a:fld>
                    <a:r>
                      <a:rPr lang="en-US" baseline="0"/>
                      <a:t>
</a:t>
                    </a:r>
                    <a:fld id="{050A3E0B-3553-4F92-8183-272C1885B81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DC0A329B-DF46-49A0-8DEC-8163FAAE90F6}" type="CELLRANGE">
                      <a:rPr lang="en-US" baseline="0"/>
                      <a:pPr/>
                      <a:t>[CELLRANGE]</a:t>
                    </a:fld>
                    <a:r>
                      <a:rPr lang="en-US" baseline="0"/>
                      <a:t>
</a:t>
                    </a:r>
                    <a:fld id="{F14A3183-0D93-46EC-8C2C-9AF43580D1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A7AAD0FC-C473-4F25-9995-1FBDD2898C0F}" type="CELLRANGE">
                      <a:rPr lang="en-US" baseline="0">
                        <a:solidFill>
                          <a:schemeClr val="bg1"/>
                        </a:solidFill>
                      </a:rPr>
                      <a:pPr>
                        <a:defRPr b="1">
                          <a:solidFill>
                            <a:schemeClr val="bg1"/>
                          </a:solidFill>
                        </a:defRPr>
                      </a:pPr>
                      <a:t>[CELLRANGE]</a:t>
                    </a:fld>
                    <a:r>
                      <a:rPr lang="en-US" baseline="0">
                        <a:solidFill>
                          <a:schemeClr val="bg1"/>
                        </a:solidFill>
                      </a:rPr>
                      <a:t>
</a:t>
                    </a:r>
                    <a:fld id="{B56FD07C-5CCF-4AA9-A409-C6C07C7F34A5}"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FF6ED37B-7FBB-4EFC-8036-C5304C0E6819}" type="CELLRANGE">
                      <a:rPr lang="en-US" baseline="0"/>
                      <a:pPr/>
                      <a:t>[CELLRANGE]</a:t>
                    </a:fld>
                    <a:r>
                      <a:rPr lang="en-US" baseline="0"/>
                      <a:t>
</a:t>
                    </a:r>
                    <a:fld id="{8CED9B5A-B87B-40F4-9F75-4D7C784DFB9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080A32E8-D79C-46D5-9399-32FF93A89DC2}" type="CELLRANGE">
                      <a:rPr lang="en-US" baseline="0"/>
                      <a:pPr/>
                      <a:t>[CELLRANGE]</a:t>
                    </a:fld>
                    <a:r>
                      <a:rPr lang="en-US" baseline="0"/>
                      <a:t>
</a:t>
                    </a:r>
                    <a:fld id="{4073221E-417E-4096-9DEF-357B3D0831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F6422010-7F4E-4E07-B90B-BC6227DC6735}" type="CELLRANGE">
                      <a:rPr lang="en-US" baseline="0"/>
                      <a:pPr/>
                      <a:t>[CELLRANGE]</a:t>
                    </a:fld>
                    <a:r>
                      <a:rPr lang="en-US" baseline="0"/>
                      <a:t>
</a:t>
                    </a:r>
                    <a:fld id="{EA9B45BE-0D33-4A11-9944-0DF28EF8A0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C8C70ABF-27E2-4E0E-A380-408544E37EDA}" type="CELLRANGE">
                      <a:rPr lang="en-US" baseline="0"/>
                      <a:pPr/>
                      <a:t>[CELLRANGE]</a:t>
                    </a:fld>
                    <a:r>
                      <a:rPr lang="en-US" baseline="0"/>
                      <a:t>
</a:t>
                    </a:r>
                    <a:fld id="{4F867BC7-314A-4BAB-A668-3B6609B889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D00DE1FE-974F-45D9-9A8B-3A4E0A04C57A}" type="CELLRANGE">
                      <a:rPr lang="en-US" baseline="0"/>
                      <a:pPr/>
                      <a:t>[CELLRANGE]</a:t>
                    </a:fld>
                    <a:r>
                      <a:rPr lang="en-US" baseline="0"/>
                      <a:t>
</a:t>
                    </a:r>
                    <a:fld id="{C715C86F-6A96-4DCE-AB39-4F212FA36C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01332607-0E91-4764-B651-88227D64F57B}" type="CELLRANGE">
                      <a:rPr lang="en-US" baseline="0"/>
                      <a:pPr/>
                      <a:t>[CELLRANGE]</a:t>
                    </a:fld>
                    <a:r>
                      <a:rPr lang="en-US" baseline="0"/>
                      <a:t>
</a:t>
                    </a:r>
                    <a:fld id="{0D930E59-83D5-49B9-92F1-EEC09BD835A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4B299056-326C-40BA-B63F-BCC9BAA21E89}" type="CELLRANGE">
                      <a:rPr lang="en-US" baseline="0"/>
                      <a:pPr/>
                      <a:t>[CELLRANGE]</a:t>
                    </a:fld>
                    <a:r>
                      <a:rPr lang="en-US" baseline="0"/>
                      <a:t>
</a:t>
                    </a:r>
                    <a:fld id="{6E10F1DD-01E3-4AD7-B9E5-A1B70936A4A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1CB90B35-CA84-42F6-B289-B04CF33FE875}" type="CELLRANGE">
                      <a:rPr lang="en-US" baseline="0"/>
                      <a:pPr/>
                      <a:t>[CELLRANGE]</a:t>
                    </a:fld>
                    <a:r>
                      <a:rPr lang="en-US" baseline="0"/>
                      <a:t>
</a:t>
                    </a:r>
                    <a:fld id="{ED73AEBF-B470-41DB-B757-F0CC51B4C5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2B020CC5-54EB-4D0D-8BC4-CACD55ED60E4}" type="CELLRANGE">
                      <a:rPr lang="en-US" baseline="0"/>
                      <a:pPr/>
                      <a:t>[CELLRANGE]</a:t>
                    </a:fld>
                    <a:r>
                      <a:rPr lang="en-US" baseline="0"/>
                      <a:t>
</a:t>
                    </a:r>
                    <a:fld id="{81D98BFA-20BC-42C0-BBE2-DDD40E4468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Asturias, Principado de</c:v>
                </c:pt>
                <c:pt idx="4">
                  <c:v>Navarra, Comunidad Foral de</c:v>
                </c:pt>
                <c:pt idx="5">
                  <c:v>Ceuta</c:v>
                </c:pt>
                <c:pt idx="6">
                  <c:v>Castilla - La Mancha</c:v>
                </c:pt>
                <c:pt idx="7">
                  <c:v>Andalucía</c:v>
                </c:pt>
                <c:pt idx="8">
                  <c:v>Madrid, Comunidad de</c:v>
                </c:pt>
                <c:pt idx="9">
                  <c:v>Comunitat Valenciana</c:v>
                </c:pt>
                <c:pt idx="10">
                  <c:v>Media Nacional</c:v>
                </c:pt>
                <c:pt idx="11">
                  <c:v>Cantabria</c:v>
                </c:pt>
                <c:pt idx="12">
                  <c:v>Rioja, La</c:v>
                </c:pt>
                <c:pt idx="13">
                  <c:v>Murcia, Región de</c:v>
                </c:pt>
                <c:pt idx="14">
                  <c:v>Balears, Illes</c:v>
                </c:pt>
                <c:pt idx="15">
                  <c:v>País Vasco</c:v>
                </c:pt>
                <c:pt idx="16">
                  <c:v>Melilla</c:v>
                </c:pt>
                <c:pt idx="17">
                  <c:v>Extremadura</c:v>
                </c:pt>
                <c:pt idx="18">
                  <c:v>Cataluña</c:v>
                </c:pt>
                <c:pt idx="19">
                  <c:v>Canarias</c:v>
                </c:pt>
              </c:strCache>
            </c:strRef>
          </c:cat>
          <c:val>
            <c:numRef>
              <c:f>'11ListaEsperaGII'!$O$13:$O$32</c:f>
              <c:numCache>
                <c:formatCode>0.00%</c:formatCode>
                <c:ptCount val="20"/>
                <c:pt idx="0">
                  <c:v>0.99823187053363127</c:v>
                </c:pt>
                <c:pt idx="1">
                  <c:v>0.99781166655269093</c:v>
                </c:pt>
                <c:pt idx="2">
                  <c:v>0.99028002777134927</c:v>
                </c:pt>
                <c:pt idx="3">
                  <c:v>0.97963528649449227</c:v>
                </c:pt>
                <c:pt idx="4">
                  <c:v>0.97553708640426529</c:v>
                </c:pt>
                <c:pt idx="5">
                  <c:v>0.95612431444241319</c:v>
                </c:pt>
                <c:pt idx="6">
                  <c:v>0.95277083165281928</c:v>
                </c:pt>
                <c:pt idx="7">
                  <c:v>0.93575281651500364</c:v>
                </c:pt>
                <c:pt idx="8">
                  <c:v>0.93346774193548387</c:v>
                </c:pt>
                <c:pt idx="9">
                  <c:v>0.92396953551466021</c:v>
                </c:pt>
                <c:pt idx="10">
                  <c:v>0.92254487474134206</c:v>
                </c:pt>
                <c:pt idx="11">
                  <c:v>0.92155864001018717</c:v>
                </c:pt>
                <c:pt idx="12">
                  <c:v>0.91820088557445811</c:v>
                </c:pt>
                <c:pt idx="13">
                  <c:v>0.89640201877679493</c:v>
                </c:pt>
                <c:pt idx="14">
                  <c:v>0.88788394376287272</c:v>
                </c:pt>
                <c:pt idx="15">
                  <c:v>0.87247917373440387</c:v>
                </c:pt>
                <c:pt idx="16">
                  <c:v>0.86706586826347309</c:v>
                </c:pt>
                <c:pt idx="17">
                  <c:v>0.8632826972952945</c:v>
                </c:pt>
                <c:pt idx="18">
                  <c:v>0.8588123135590614</c:v>
                </c:pt>
                <c:pt idx="19">
                  <c:v>0.85603818039026158</c:v>
                </c:pt>
              </c:numCache>
            </c:numRef>
          </c:val>
          <c:extLst>
            <c:ext xmlns:c15="http://schemas.microsoft.com/office/drawing/2012/chart" uri="{02D57815-91ED-43cb-92C2-25804820EDAC}">
              <c15:datalabelsRange>
                <c15:f>'11ListaEsperaGII'!$M$13:$M$32</c15:f>
                <c15:dlblRangeCache>
                  <c:ptCount val="20"/>
                  <c:pt idx="0">
                    <c:v>40.649</c:v>
                  </c:pt>
                  <c:pt idx="1">
                    <c:v>14.591</c:v>
                  </c:pt>
                  <c:pt idx="2">
                    <c:v>25.674</c:v>
                  </c:pt>
                  <c:pt idx="3">
                    <c:v>10.583</c:v>
                  </c:pt>
                  <c:pt idx="4">
                    <c:v>6.221</c:v>
                  </c:pt>
                  <c:pt idx="5">
                    <c:v>523</c:v>
                  </c:pt>
                  <c:pt idx="6">
                    <c:v>23.623</c:v>
                  </c:pt>
                  <c:pt idx="7">
                    <c:v>131.317</c:v>
                  </c:pt>
                  <c:pt idx="8">
                    <c:v>67.135</c:v>
                  </c:pt>
                  <c:pt idx="9">
                    <c:v>56.534</c:v>
                  </c:pt>
                  <c:pt idx="10">
                    <c:v>547.928</c:v>
                  </c:pt>
                  <c:pt idx="11">
                    <c:v>7.237</c:v>
                  </c:pt>
                  <c:pt idx="12">
                    <c:v>3.940</c:v>
                  </c:pt>
                  <c:pt idx="13">
                    <c:v>16.518</c:v>
                  </c:pt>
                  <c:pt idx="14">
                    <c:v>9.915</c:v>
                  </c:pt>
                  <c:pt idx="15">
                    <c:v>23.146</c:v>
                  </c:pt>
                  <c:pt idx="16">
                    <c:v>724</c:v>
                  </c:pt>
                  <c:pt idx="17">
                    <c:v>11.650</c:v>
                  </c:pt>
                  <c:pt idx="18">
                    <c:v>83.778</c:v>
                  </c:pt>
                  <c:pt idx="19">
                    <c:v>14.170</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43DA2AFE-E55B-47B3-BE49-0C629DF96F62}" type="CELLRANGE">
                      <a:rPr lang="en-US" baseline="0"/>
                      <a:pPr/>
                      <a:t>[CELLRANGE]</a:t>
                    </a:fld>
                    <a:r>
                      <a:rPr lang="en-US" baseline="0"/>
                      <a:t>
</a:t>
                    </a:r>
                    <a:fld id="{A3167603-4F7F-4D73-AD13-6E3506506B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837BE83B-CBB1-49AE-B0DF-474157C3FC54}" type="CELLRANGE">
                      <a:rPr lang="en-US" baseline="0"/>
                      <a:pPr/>
                      <a:t>[CELLRANGE]</a:t>
                    </a:fld>
                    <a:r>
                      <a:rPr lang="en-US" baseline="0"/>
                      <a:t>
</a:t>
                    </a:r>
                    <a:fld id="{C8E02322-CDE9-4569-89B6-6E1585439A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83591D5F-D053-442F-83A1-5F62D1A113E1}" type="CELLRANGE">
                      <a:rPr lang="en-US" baseline="0"/>
                      <a:pPr/>
                      <a:t>[CELLRANGE]</a:t>
                    </a:fld>
                    <a:r>
                      <a:rPr lang="en-US" baseline="0"/>
                      <a:t>
</a:t>
                    </a:r>
                    <a:fld id="{83000A00-5FB7-406D-9C77-024F3F846EA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C16AB258-E487-4F2B-8D1C-3F8A464E9511}" type="CELLRANGE">
                      <a:rPr lang="en-US" baseline="0"/>
                      <a:pPr/>
                      <a:t>[CELLRANGE]</a:t>
                    </a:fld>
                    <a:r>
                      <a:rPr lang="en-US" baseline="0"/>
                      <a:t>
</a:t>
                    </a:r>
                    <a:fld id="{3158F635-62CC-4522-8997-836F2EB8B4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6D8CD557-F383-4BDF-898C-9797BB950F8D}" type="CELLRANGE">
                      <a:rPr lang="en-US" baseline="0"/>
                      <a:pPr/>
                      <a:t>[CELLRANGE]</a:t>
                    </a:fld>
                    <a:r>
                      <a:rPr lang="en-US" baseline="0"/>
                      <a:t>
</a:t>
                    </a:r>
                    <a:fld id="{9575ADED-5465-4C5E-9F4E-442DBF4D7CA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33BBF716-BF04-475E-A9EF-B5EEB6E6436B}" type="CELLRANGE">
                      <a:rPr lang="en-US" baseline="0"/>
                      <a:pPr/>
                      <a:t>[CELLRANGE]</a:t>
                    </a:fld>
                    <a:r>
                      <a:rPr lang="en-US" baseline="0"/>
                      <a:t>
</a:t>
                    </a:r>
                    <a:fld id="{4800366E-DF7D-41A6-9AAE-5C7724AED3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F6A04DB4-E9ED-45F6-853D-FDB4D27A40B7}" type="CELLRANGE">
                      <a:rPr lang="en-US" baseline="0"/>
                      <a:pPr/>
                      <a:t>[CELLRANGE]</a:t>
                    </a:fld>
                    <a:r>
                      <a:rPr lang="en-US" baseline="0"/>
                      <a:t>
</a:t>
                    </a:r>
                    <a:fld id="{AEB9096E-C89F-43C2-A34C-6ED5102497F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BF5112DA-C9DB-42EF-B0EA-E6F39A5DB970}" type="CELLRANGE">
                      <a:rPr lang="en-US" baseline="0"/>
                      <a:pPr/>
                      <a:t>[CELLRANGE]</a:t>
                    </a:fld>
                    <a:r>
                      <a:rPr lang="en-US" baseline="0"/>
                      <a:t>
</a:t>
                    </a:r>
                    <a:fld id="{E520D401-6F5D-4E5C-9129-8636F9F435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E38A4D6D-A7E8-4635-83E0-0EDF81AEFCB9}" type="CELLRANGE">
                      <a:rPr lang="en-US" baseline="0"/>
                      <a:pPr/>
                      <a:t>[CELLRANGE]</a:t>
                    </a:fld>
                    <a:r>
                      <a:rPr lang="en-US" baseline="0"/>
                      <a:t>
</a:t>
                    </a:r>
                    <a:fld id="{37CCFD38-C507-4A4A-9F0C-C9713A8F07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3E530D72-E10D-43CB-80A8-32B8A2C64A2E}" type="CELLRANGE">
                      <a:rPr lang="en-US" baseline="0"/>
                      <a:pPr/>
                      <a:t>[CELLRANGE]</a:t>
                    </a:fld>
                    <a:r>
                      <a:rPr lang="en-US" baseline="0"/>
                      <a:t>
</a:t>
                    </a:r>
                    <a:fld id="{CE51F687-2E59-4461-A140-E7D05372B5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1.7324469955274139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EB8EDF57-39A3-4A4C-94A2-22EFE5866AC2}" type="CELLRANGE">
                      <a:rPr lang="en-US" sz="800" baseline="0">
                        <a:solidFill>
                          <a:schemeClr val="bg1"/>
                        </a:solidFill>
                      </a:rPr>
                      <a:pPr>
                        <a:defRPr sz="800" b="1">
                          <a:solidFill>
                            <a:schemeClr val="bg1"/>
                          </a:solidFill>
                        </a:defRPr>
                      </a:pPr>
                      <a:t>[CELLRANGE]</a:t>
                    </a:fld>
                    <a:r>
                      <a:rPr lang="en-US" sz="800" baseline="0">
                        <a:solidFill>
                          <a:schemeClr val="bg1"/>
                        </a:solidFill>
                      </a:rPr>
                      <a:t>
</a:t>
                    </a:r>
                    <a:fld id="{070E7E28-A3A5-4614-A928-43413DB04EB4}" type="VALUE">
                      <a:rPr lang="en-US" sz="800" baseline="0">
                        <a:solidFill>
                          <a:schemeClr val="bg1"/>
                        </a:solidFill>
                      </a:rPr>
                      <a:pPr>
                        <a:defRPr sz="800" b="1">
                          <a:solidFill>
                            <a:schemeClr val="bg1"/>
                          </a:solidFill>
                        </a:defRPr>
                      </a:pPr>
                      <a:t>[VALOR]</a:t>
                    </a:fld>
                    <a:endParaRPr lang="en-US" sz="8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48001E63-7ED9-48E0-8D75-C6A0F2894AE0}" type="CELLRANGE">
                      <a:rPr lang="en-US" baseline="0"/>
                      <a:pPr/>
                      <a:t>[CELLRANGE]</a:t>
                    </a:fld>
                    <a:r>
                      <a:rPr lang="en-US" baseline="0"/>
                      <a:t>
</a:t>
                    </a:r>
                    <a:fld id="{A803ED21-30D2-429D-B831-2BC418FA4B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E312E9F1-51C7-49BF-AEC1-4A722D69A7D2}" type="CELLRANGE">
                      <a:rPr lang="en-US" baseline="0"/>
                      <a:pPr/>
                      <a:t>[CELLRANGE]</a:t>
                    </a:fld>
                    <a:r>
                      <a:rPr lang="en-US" baseline="0"/>
                      <a:t>
</a:t>
                    </a:r>
                    <a:fld id="{7C8F2757-41A5-403E-9C53-4A75F5F0B6A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8CE85349-8639-4B30-A78C-48DC382DCC0B}" type="CELLRANGE">
                      <a:rPr lang="en-US" baseline="0"/>
                      <a:pPr/>
                      <a:t>[CELLRANGE]</a:t>
                    </a:fld>
                    <a:r>
                      <a:rPr lang="en-US" baseline="0"/>
                      <a:t>
</a:t>
                    </a:r>
                    <a:fld id="{B0193265-6241-4460-9ECA-F561D6E0BE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8E3BFBDD-EF1F-4830-88C5-CF9D6A910A19}" type="CELLRANGE">
                      <a:rPr lang="en-US" baseline="0"/>
                      <a:pPr/>
                      <a:t>[CELLRANGE]</a:t>
                    </a:fld>
                    <a:r>
                      <a:rPr lang="en-US" baseline="0"/>
                      <a:t>
</a:t>
                    </a:r>
                    <a:fld id="{757374C8-2EC6-4C33-B9E9-3634C5897A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697281E7-C389-4725-BC80-D5DA94F74215}" type="CELLRANGE">
                      <a:rPr lang="en-US" baseline="0"/>
                      <a:pPr/>
                      <a:t>[CELLRANGE]</a:t>
                    </a:fld>
                    <a:r>
                      <a:rPr lang="en-US" baseline="0"/>
                      <a:t>
</a:t>
                    </a:r>
                    <a:fld id="{C0B13D67-8782-4759-812A-30433DFC98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6B542830-4761-4735-9AE1-73E58C37107C}" type="CELLRANGE">
                      <a:rPr lang="en-US" baseline="0"/>
                      <a:pPr/>
                      <a:t>[CELLRANGE]</a:t>
                    </a:fld>
                    <a:r>
                      <a:rPr lang="en-US" baseline="0"/>
                      <a:t>
</a:t>
                    </a:r>
                    <a:fld id="{3A18182C-62C0-4A6D-90BC-A4113FE491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2B4290F0-17F8-4E08-8F1C-D092434C8C3C}" type="CELLRANGE">
                      <a:rPr lang="en-US" baseline="0"/>
                      <a:pPr/>
                      <a:t>[CELLRANGE]</a:t>
                    </a:fld>
                    <a:r>
                      <a:rPr lang="en-US" baseline="0"/>
                      <a:t>
</a:t>
                    </a:r>
                    <a:fld id="{2907035A-FD48-4675-AC0C-F29BA5D807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BEF4590F-5486-45F2-BA9C-26AECABF19F4}" type="CELLRANGE">
                      <a:rPr lang="en-US" baseline="0"/>
                      <a:pPr/>
                      <a:t>[CELLRANGE]</a:t>
                    </a:fld>
                    <a:r>
                      <a:rPr lang="en-US" baseline="0"/>
                      <a:t>
</a:t>
                    </a:r>
                    <a:fld id="{71E9BBE5-D189-4E10-AD16-1E1E44E1ED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EC965BAC-A2AB-4DC8-9307-491B72A0EE7F}" type="CELLRANGE">
                      <a:rPr lang="en-US" baseline="0"/>
                      <a:pPr/>
                      <a:t>[CELLRANGE]</a:t>
                    </a:fld>
                    <a:r>
                      <a:rPr lang="en-US" baseline="0"/>
                      <a:t>
</a:t>
                    </a:r>
                    <a:fld id="{F4051EA3-E3C9-42A5-91FA-38A2D361F4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Asturias, Principado de</c:v>
                </c:pt>
                <c:pt idx="4">
                  <c:v>Navarra, Comunidad Foral de</c:v>
                </c:pt>
                <c:pt idx="5">
                  <c:v>Ceuta</c:v>
                </c:pt>
                <c:pt idx="6">
                  <c:v>Castilla - La Mancha</c:v>
                </c:pt>
                <c:pt idx="7">
                  <c:v>Andalucía</c:v>
                </c:pt>
                <c:pt idx="8">
                  <c:v>Madrid, Comunidad de</c:v>
                </c:pt>
                <c:pt idx="9">
                  <c:v>Comunitat Valenciana</c:v>
                </c:pt>
                <c:pt idx="10">
                  <c:v>Media Nacional</c:v>
                </c:pt>
                <c:pt idx="11">
                  <c:v>Cantabria</c:v>
                </c:pt>
                <c:pt idx="12">
                  <c:v>Rioja, La</c:v>
                </c:pt>
                <c:pt idx="13">
                  <c:v>Murcia, Región de</c:v>
                </c:pt>
                <c:pt idx="14">
                  <c:v>Balears, Illes</c:v>
                </c:pt>
                <c:pt idx="15">
                  <c:v>País Vasco</c:v>
                </c:pt>
                <c:pt idx="16">
                  <c:v>Melilla</c:v>
                </c:pt>
                <c:pt idx="17">
                  <c:v>Extremadura</c:v>
                </c:pt>
                <c:pt idx="18">
                  <c:v>Cataluña</c:v>
                </c:pt>
                <c:pt idx="19">
                  <c:v>Canarias</c:v>
                </c:pt>
              </c:strCache>
            </c:strRef>
          </c:cat>
          <c:val>
            <c:numRef>
              <c:f>'11ListaEsperaGII'!$P$13:$P$32</c:f>
              <c:numCache>
                <c:formatCode>0.00%</c:formatCode>
                <c:ptCount val="20"/>
                <c:pt idx="0">
                  <c:v>1.7681294663687041E-3</c:v>
                </c:pt>
                <c:pt idx="1">
                  <c:v>2.1883334473090338E-3</c:v>
                </c:pt>
                <c:pt idx="2">
                  <c:v>9.7199722286507757E-3</c:v>
                </c:pt>
                <c:pt idx="3">
                  <c:v>2.0364713505507729E-2</c:v>
                </c:pt>
                <c:pt idx="4">
                  <c:v>2.4462913595734673E-2</c:v>
                </c:pt>
                <c:pt idx="5">
                  <c:v>4.3875685557586835E-2</c:v>
                </c:pt>
                <c:pt idx="6">
                  <c:v>4.7229168347180772E-2</c:v>
                </c:pt>
                <c:pt idx="7">
                  <c:v>6.4247183484996404E-2</c:v>
                </c:pt>
                <c:pt idx="8">
                  <c:v>6.6532258064516125E-2</c:v>
                </c:pt>
                <c:pt idx="9">
                  <c:v>7.6030464485339788E-2</c:v>
                </c:pt>
                <c:pt idx="10">
                  <c:v>7.7455125258657997E-2</c:v>
                </c:pt>
                <c:pt idx="11">
                  <c:v>7.8441359989812817E-2</c:v>
                </c:pt>
                <c:pt idx="12">
                  <c:v>8.179911442554183E-2</c:v>
                </c:pt>
                <c:pt idx="13">
                  <c:v>0.10359798122320509</c:v>
                </c:pt>
                <c:pt idx="14">
                  <c:v>0.11211605623712725</c:v>
                </c:pt>
                <c:pt idx="15">
                  <c:v>0.12752082626559613</c:v>
                </c:pt>
                <c:pt idx="16">
                  <c:v>0.13293413173652693</c:v>
                </c:pt>
                <c:pt idx="17">
                  <c:v>0.13671730270470545</c:v>
                </c:pt>
                <c:pt idx="18">
                  <c:v>0.1411876864409386</c:v>
                </c:pt>
                <c:pt idx="19">
                  <c:v>0.14396181960973842</c:v>
                </c:pt>
              </c:numCache>
            </c:numRef>
          </c:val>
          <c:extLst>
            <c:ext xmlns:c15="http://schemas.microsoft.com/office/drawing/2012/chart" uri="{02D57815-91ED-43cb-92C2-25804820EDAC}">
              <c15:datalabelsRange>
                <c15:f>'11ListaEsperaGII'!$N$13:$N$32</c15:f>
                <c15:dlblRangeCache>
                  <c:ptCount val="20"/>
                  <c:pt idx="0">
                    <c:v>72</c:v>
                  </c:pt>
                  <c:pt idx="1">
                    <c:v>32</c:v>
                  </c:pt>
                  <c:pt idx="2">
                    <c:v>252</c:v>
                  </c:pt>
                  <c:pt idx="3">
                    <c:v>220</c:v>
                  </c:pt>
                  <c:pt idx="4">
                    <c:v>156</c:v>
                  </c:pt>
                  <c:pt idx="5">
                    <c:v>24</c:v>
                  </c:pt>
                  <c:pt idx="6">
                    <c:v>1.171</c:v>
                  </c:pt>
                  <c:pt idx="7">
                    <c:v>9.016</c:v>
                  </c:pt>
                  <c:pt idx="8">
                    <c:v>4.785</c:v>
                  </c:pt>
                  <c:pt idx="9">
                    <c:v>4.652</c:v>
                  </c:pt>
                  <c:pt idx="10">
                    <c:v>46.003</c:v>
                  </c:pt>
                  <c:pt idx="11">
                    <c:v>616</c:v>
                  </c:pt>
                  <c:pt idx="12">
                    <c:v>351</c:v>
                  </c:pt>
                  <c:pt idx="13">
                    <c:v>1.909</c:v>
                  </c:pt>
                  <c:pt idx="14">
                    <c:v>1.252</c:v>
                  </c:pt>
                  <c:pt idx="15">
                    <c:v>3.383</c:v>
                  </c:pt>
                  <c:pt idx="16">
                    <c:v>111</c:v>
                  </c:pt>
                  <c:pt idx="17">
                    <c:v>1.845</c:v>
                  </c:pt>
                  <c:pt idx="18">
                    <c:v>13.773</c:v>
                  </c:pt>
                  <c:pt idx="19">
                    <c:v>2.383</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Castilla y León</c:v>
                </c:pt>
                <c:pt idx="1">
                  <c:v>Aragón</c:v>
                </c:pt>
                <c:pt idx="2">
                  <c:v>Galicia</c:v>
                </c:pt>
                <c:pt idx="3">
                  <c:v>Asturias, Principado de</c:v>
                </c:pt>
                <c:pt idx="4">
                  <c:v>Navarra, Comunidad Foral de</c:v>
                </c:pt>
                <c:pt idx="5">
                  <c:v>Ceuta</c:v>
                </c:pt>
                <c:pt idx="6">
                  <c:v>Castilla - La Mancha</c:v>
                </c:pt>
                <c:pt idx="7">
                  <c:v>Andalucía</c:v>
                </c:pt>
                <c:pt idx="8">
                  <c:v>Madrid, Comunidad de</c:v>
                </c:pt>
                <c:pt idx="9">
                  <c:v>Comunitat Valenciana</c:v>
                </c:pt>
                <c:pt idx="10">
                  <c:v>Media Nacional</c:v>
                </c:pt>
                <c:pt idx="11">
                  <c:v>Cantabria</c:v>
                </c:pt>
                <c:pt idx="12">
                  <c:v>Rioja, La</c:v>
                </c:pt>
                <c:pt idx="13">
                  <c:v>Murcia, Región de</c:v>
                </c:pt>
                <c:pt idx="14">
                  <c:v>Balears, Illes</c:v>
                </c:pt>
                <c:pt idx="15">
                  <c:v>País Vasco</c:v>
                </c:pt>
                <c:pt idx="16">
                  <c:v>Melilla</c:v>
                </c:pt>
                <c:pt idx="17">
                  <c:v>Extremadura</c:v>
                </c:pt>
                <c:pt idx="18">
                  <c:v>Cataluña</c:v>
                </c:pt>
                <c:pt idx="19">
                  <c:v>Canarias</c:v>
                </c:pt>
              </c:strCache>
            </c:strRef>
          </c:cat>
          <c:val>
            <c:numRef>
              <c:f>'11ListaEsperaGII'!$Q$13:$Q$32</c:f>
              <c:numCache>
                <c:formatCode>0.00%</c:formatCode>
                <c:ptCount val="20"/>
                <c:pt idx="0">
                  <c:v>0.92254487474134206</c:v>
                </c:pt>
                <c:pt idx="1">
                  <c:v>0.92254487474134206</c:v>
                </c:pt>
                <c:pt idx="2">
                  <c:v>0.92254487474134206</c:v>
                </c:pt>
                <c:pt idx="3">
                  <c:v>0.92254487474134206</c:v>
                </c:pt>
                <c:pt idx="4">
                  <c:v>0.92254487474134206</c:v>
                </c:pt>
                <c:pt idx="5">
                  <c:v>0.92254487474134206</c:v>
                </c:pt>
                <c:pt idx="6">
                  <c:v>0.92254487474134206</c:v>
                </c:pt>
                <c:pt idx="7">
                  <c:v>0.92254487474134206</c:v>
                </c:pt>
                <c:pt idx="8">
                  <c:v>0.92254487474134206</c:v>
                </c:pt>
                <c:pt idx="9">
                  <c:v>0.92254487474134206</c:v>
                </c:pt>
                <c:pt idx="10">
                  <c:v>0.92254487474134206</c:v>
                </c:pt>
                <c:pt idx="11">
                  <c:v>0.92254487474134206</c:v>
                </c:pt>
                <c:pt idx="12">
                  <c:v>0.92254487474134206</c:v>
                </c:pt>
                <c:pt idx="13">
                  <c:v>0.92254487474134206</c:v>
                </c:pt>
                <c:pt idx="14">
                  <c:v>0.92254487474134206</c:v>
                </c:pt>
                <c:pt idx="15">
                  <c:v>0.92254487474134206</c:v>
                </c:pt>
                <c:pt idx="16">
                  <c:v>0.92254487474134206</c:v>
                </c:pt>
                <c:pt idx="17">
                  <c:v>0.92254487474134206</c:v>
                </c:pt>
                <c:pt idx="18">
                  <c:v>0.92254487474134206</c:v>
                </c:pt>
                <c:pt idx="19">
                  <c:v>0.92254487474134206</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E6BD-407D-8DB5-88274B443806}"/>
              </c:ext>
            </c:extLst>
          </c:dPt>
          <c:dPt>
            <c:idx val="12"/>
            <c:invertIfNegative val="0"/>
            <c:bubble3D val="0"/>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C8792436-EB08-41FD-ACAE-954DD815DAAB}" type="CELLRANGE">
                      <a:rPr lang="en-US" baseline="0"/>
                      <a:pPr/>
                      <a:t>[CELLRANGE]</a:t>
                    </a:fld>
                    <a:r>
                      <a:rPr lang="en-US" baseline="0"/>
                      <a:t>
</a:t>
                    </a:r>
                    <a:fld id="{B718ABF5-2FAA-4003-9F18-E863EB8EBE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3B039DA1-10BC-47F1-87AE-092DFBF2AEC6}" type="CELLRANGE">
                      <a:rPr lang="en-US" baseline="0"/>
                      <a:pPr/>
                      <a:t>[CELLRANGE]</a:t>
                    </a:fld>
                    <a:r>
                      <a:rPr lang="en-US" baseline="0"/>
                      <a:t>
</a:t>
                    </a:r>
                    <a:fld id="{E0B28E5D-D730-41FA-9A06-4176DF91ED2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94F4124F-15A3-4F9A-B91C-415E1910EBF7}" type="CELLRANGE">
                      <a:rPr lang="en-US" baseline="0"/>
                      <a:pPr/>
                      <a:t>[CELLRANGE]</a:t>
                    </a:fld>
                    <a:r>
                      <a:rPr lang="en-US" baseline="0"/>
                      <a:t>
</a:t>
                    </a:r>
                    <a:fld id="{6F96EE91-C307-4508-B3B5-BD31DE5DB0B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E17E6709-1FD5-4155-9BF6-43BB2BED79D5}" type="CELLRANGE">
                      <a:rPr lang="en-US" baseline="0"/>
                      <a:pPr/>
                      <a:t>[CELLRANGE]</a:t>
                    </a:fld>
                    <a:r>
                      <a:rPr lang="en-US" baseline="0"/>
                      <a:t>
</a:t>
                    </a:r>
                    <a:fld id="{52D6F297-F7B5-4BD3-BED8-11891C9DB20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E7F93044-1A4F-4821-84BF-89B4F5EB8A6B}" type="CELLRANGE">
                      <a:rPr lang="en-US" baseline="0"/>
                      <a:pPr/>
                      <a:t>[CELLRANGE]</a:t>
                    </a:fld>
                    <a:r>
                      <a:rPr lang="en-US" baseline="0"/>
                      <a:t>
</a:t>
                    </a:r>
                    <a:fld id="{E6264470-47D5-4111-BA77-7DDF46FCFD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BB059B52-5358-40B9-86E4-29BCCA2D542B}" type="CELLRANGE">
                      <a:rPr lang="en-US" baseline="0"/>
                      <a:pPr/>
                      <a:t>[CELLRANGE]</a:t>
                    </a:fld>
                    <a:r>
                      <a:rPr lang="en-US" baseline="0"/>
                      <a:t>
</a:t>
                    </a:r>
                    <a:fld id="{8297CEF9-840E-4513-AEF0-2555CF3CDB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B493638A-2CA0-475F-89F9-B85D19B96CF6}" type="CELLRANGE">
                      <a:rPr lang="en-US" baseline="0"/>
                      <a:pPr/>
                      <a:t>[CELLRANGE]</a:t>
                    </a:fld>
                    <a:r>
                      <a:rPr lang="en-US" baseline="0"/>
                      <a:t>
</a:t>
                    </a:r>
                    <a:fld id="{B137E43D-039B-404F-BB0C-FE3EA802C6D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EB12C61E-9913-45E3-BD73-4950CDCBAEE1}" type="CELLRANGE">
                      <a:rPr lang="en-US" baseline="0"/>
                      <a:pPr/>
                      <a:t>[CELLRANGE]</a:t>
                    </a:fld>
                    <a:r>
                      <a:rPr lang="en-US" baseline="0"/>
                      <a:t>
</a:t>
                    </a:r>
                    <a:fld id="{D23FBC42-8963-4160-9B37-2C89F96230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9B7DEEC7-712E-47C7-862D-CEB5E77CD094}" type="CELLRANGE">
                      <a:rPr lang="en-US" baseline="0"/>
                      <a:pPr/>
                      <a:t>[CELLRANGE]</a:t>
                    </a:fld>
                    <a:r>
                      <a:rPr lang="en-US" baseline="0"/>
                      <a:t>
</a:t>
                    </a:r>
                    <a:fld id="{D7FA0F4A-1940-4034-A60C-C9A717AF50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DC8F4CC7-7E4E-4BA7-A198-BE39032C8DEE}" type="CELLRANGE">
                      <a:rPr lang="en-US" baseline="0"/>
                      <a:pPr/>
                      <a:t>[CELLRANGE]</a:t>
                    </a:fld>
                    <a:r>
                      <a:rPr lang="en-US" baseline="0"/>
                      <a:t>
</a:t>
                    </a:r>
                    <a:fld id="{0115D72A-3B8E-460C-91F2-9D295041254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904D4EC1-8C55-4934-8E8A-50CDB70F5FF8}" type="CELLRANGE">
                      <a:rPr lang="en-US" baseline="0"/>
                      <a:pPr/>
                      <a:t>[CELLRANGE]</a:t>
                    </a:fld>
                    <a:r>
                      <a:rPr lang="en-US" baseline="0"/>
                      <a:t>
</a:t>
                    </a:r>
                    <a:fld id="{210E1E5F-3B7A-44ED-A233-4024ECB719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86364C0E-E16C-4BDC-AAAB-2F2287D61A7A}" type="CELLRANGE">
                      <a:rPr lang="en-US" baseline="0">
                        <a:solidFill>
                          <a:schemeClr val="bg1"/>
                        </a:solidFill>
                      </a:rPr>
                      <a:pPr>
                        <a:defRPr b="1">
                          <a:solidFill>
                            <a:schemeClr val="bg1"/>
                          </a:solidFill>
                        </a:defRPr>
                      </a:pPr>
                      <a:t>[CELLRANGE]</a:t>
                    </a:fld>
                    <a:r>
                      <a:rPr lang="en-US" baseline="0">
                        <a:solidFill>
                          <a:schemeClr val="bg1"/>
                        </a:solidFill>
                      </a:rPr>
                      <a:t>
</a:t>
                    </a:r>
                    <a:fld id="{16BC597B-42EC-4C10-9F65-84B49B5476EF}"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6D92E642-40BD-4BC9-AD7C-C627CFD7B311}" type="CELLRANGE">
                      <a:rPr lang="en-US" baseline="0"/>
                      <a:pPr/>
                      <a:t>[CELLRANGE]</a:t>
                    </a:fld>
                    <a:r>
                      <a:rPr lang="en-US" baseline="0"/>
                      <a:t>
</a:t>
                    </a:r>
                    <a:fld id="{AC398398-8BA0-4A50-AF0F-6B3A75B747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3549CC2C-F25C-4606-89BE-C550D2D1CB04}" type="CELLRANGE">
                      <a:rPr lang="en-US" baseline="0"/>
                      <a:pPr/>
                      <a:t>[CELLRANGE]</a:t>
                    </a:fld>
                    <a:r>
                      <a:rPr lang="en-US" baseline="0"/>
                      <a:t>
</a:t>
                    </a:r>
                    <a:fld id="{FF40BFBA-E94F-45B5-B39B-6181640236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0F477063-9CEA-495E-8662-5071E086D2F5}" type="CELLRANGE">
                      <a:rPr lang="en-US" baseline="0"/>
                      <a:pPr/>
                      <a:t>[CELLRANGE]</a:t>
                    </a:fld>
                    <a:r>
                      <a:rPr lang="en-US" baseline="0"/>
                      <a:t>
</a:t>
                    </a:r>
                    <a:fld id="{57762344-0718-4844-B094-2FCE514CFC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FFA9F67B-3FFB-43FB-9B5A-E42F14817BA3}" type="CELLRANGE">
                      <a:rPr lang="en-US" baseline="0"/>
                      <a:pPr/>
                      <a:t>[CELLRANGE]</a:t>
                    </a:fld>
                    <a:r>
                      <a:rPr lang="en-US" baseline="0"/>
                      <a:t>
</a:t>
                    </a:r>
                    <a:fld id="{99FD3669-E72F-4BED-B776-F2C995FAC9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DAEA634B-40ED-438B-AFBA-D153EEC60DB5}" type="CELLRANGE">
                      <a:rPr lang="en-US" baseline="0"/>
                      <a:pPr/>
                      <a:t>[CELLRANGE]</a:t>
                    </a:fld>
                    <a:r>
                      <a:rPr lang="en-US" baseline="0"/>
                      <a:t>
</a:t>
                    </a:r>
                    <a:fld id="{49FED424-CFE1-4630-B042-9E27E6479B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0DB8B2B3-4D89-42BE-8565-51BAB10255B6}" type="CELLRANGE">
                      <a:rPr lang="en-US" baseline="0"/>
                      <a:pPr/>
                      <a:t>[CELLRANGE]</a:t>
                    </a:fld>
                    <a:r>
                      <a:rPr lang="en-US" baseline="0"/>
                      <a:t>
</a:t>
                    </a:r>
                    <a:fld id="{11830EC9-D221-4A18-AF7C-8945CA4AED9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26CE5643-211D-4C3F-85B1-3602920AEC51}" type="CELLRANGE">
                      <a:rPr lang="en-US" baseline="0"/>
                      <a:pPr/>
                      <a:t>[CELLRANGE]</a:t>
                    </a:fld>
                    <a:r>
                      <a:rPr lang="en-US" baseline="0"/>
                      <a:t>
</a:t>
                    </a:r>
                    <a:fld id="{E72E2434-B89A-4EA4-A8EC-16727B09AF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2756E610-09F8-4BA0-9BBD-F292620617DC}" type="CELLRANGE">
                      <a:rPr lang="en-US" baseline="0"/>
                      <a:pPr/>
                      <a:t>[CELLRANGE]</a:t>
                    </a:fld>
                    <a:r>
                      <a:rPr lang="en-US" baseline="0"/>
                      <a:t>
</a:t>
                    </a:r>
                    <a:fld id="{6CC0CCAE-4C5A-4F55-B19C-21D12ECF28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Ceuta</c:v>
                </c:pt>
                <c:pt idx="4">
                  <c:v>Galicia</c:v>
                </c:pt>
                <c:pt idx="5">
                  <c:v>Navarra, Comunidad Foral de</c:v>
                </c:pt>
                <c:pt idx="6">
                  <c:v>Castilla - La Mancha</c:v>
                </c:pt>
                <c:pt idx="7">
                  <c:v>Comunitat Valenciana</c:v>
                </c:pt>
                <c:pt idx="8">
                  <c:v>Madrid, Comunidad de</c:v>
                </c:pt>
                <c:pt idx="9">
                  <c:v>Media Nacional</c:v>
                </c:pt>
                <c:pt idx="10">
                  <c:v>Cantabria</c:v>
                </c:pt>
                <c:pt idx="11">
                  <c:v>Andalucía</c:v>
                </c:pt>
                <c:pt idx="12">
                  <c:v>Canarias</c:v>
                </c:pt>
                <c:pt idx="13">
                  <c:v>Balears, Illes</c:v>
                </c:pt>
                <c:pt idx="14">
                  <c:v>Murcia, Región de</c:v>
                </c:pt>
                <c:pt idx="15">
                  <c:v>Melilla</c:v>
                </c:pt>
                <c:pt idx="16">
                  <c:v>Rioja, La</c:v>
                </c:pt>
                <c:pt idx="17">
                  <c:v>Extremadura</c:v>
                </c:pt>
                <c:pt idx="18">
                  <c:v>País Vasco</c:v>
                </c:pt>
                <c:pt idx="19">
                  <c:v>Cataluña</c:v>
                </c:pt>
              </c:strCache>
            </c:strRef>
          </c:cat>
          <c:val>
            <c:numRef>
              <c:f>'11ListaEsperaGI'!$O$13:$O$32</c:f>
              <c:numCache>
                <c:formatCode>0.00%</c:formatCode>
                <c:ptCount val="20"/>
                <c:pt idx="0">
                  <c:v>0.99887137814988103</c:v>
                </c:pt>
                <c:pt idx="1">
                  <c:v>0.99499857102029154</c:v>
                </c:pt>
                <c:pt idx="2">
                  <c:v>0.97091939452688092</c:v>
                </c:pt>
                <c:pt idx="3">
                  <c:v>0.96485623003194887</c:v>
                </c:pt>
                <c:pt idx="4">
                  <c:v>0.9479148936170213</c:v>
                </c:pt>
                <c:pt idx="5">
                  <c:v>0.94618644067796609</c:v>
                </c:pt>
                <c:pt idx="6">
                  <c:v>0.932107047027256</c:v>
                </c:pt>
                <c:pt idx="7">
                  <c:v>0.89537633826210983</c:v>
                </c:pt>
                <c:pt idx="8">
                  <c:v>0.88476766707231369</c:v>
                </c:pt>
                <c:pt idx="9">
                  <c:v>0.85373958617401502</c:v>
                </c:pt>
                <c:pt idx="10">
                  <c:v>0.85352789065386037</c:v>
                </c:pt>
                <c:pt idx="11">
                  <c:v>0.85205908927618901</c:v>
                </c:pt>
                <c:pt idx="12">
                  <c:v>0.83251457391760009</c:v>
                </c:pt>
                <c:pt idx="13">
                  <c:v>0.82340559882130082</c:v>
                </c:pt>
                <c:pt idx="14">
                  <c:v>0.81445259440369466</c:v>
                </c:pt>
                <c:pt idx="15">
                  <c:v>0.80035335689045939</c:v>
                </c:pt>
                <c:pt idx="16">
                  <c:v>0.78836701256144182</c:v>
                </c:pt>
                <c:pt idx="17">
                  <c:v>0.77031532157244065</c:v>
                </c:pt>
                <c:pt idx="18">
                  <c:v>0.76594873474735892</c:v>
                </c:pt>
                <c:pt idx="19">
                  <c:v>0.72617453409217725</c:v>
                </c:pt>
              </c:numCache>
            </c:numRef>
          </c:val>
          <c:extLst>
            <c:ext xmlns:c15="http://schemas.microsoft.com/office/drawing/2012/chart" uri="{02D57815-91ED-43cb-92C2-25804820EDAC}">
              <c15:datalabelsRange>
                <c15:f>'11ListaEsperaGI'!$M$13:$M$32</c15:f>
                <c15:dlblRangeCache>
                  <c:ptCount val="20"/>
                  <c:pt idx="0">
                    <c:v>48.677</c:v>
                  </c:pt>
                  <c:pt idx="1">
                    <c:v>13.926</c:v>
                  </c:pt>
                  <c:pt idx="2">
                    <c:v>13.021</c:v>
                  </c:pt>
                  <c:pt idx="3">
                    <c:v>604</c:v>
                  </c:pt>
                  <c:pt idx="4">
                    <c:v>22.276</c:v>
                  </c:pt>
                  <c:pt idx="5">
                    <c:v>6.699</c:v>
                  </c:pt>
                  <c:pt idx="6">
                    <c:v>26.401</c:v>
                  </c:pt>
                  <c:pt idx="7">
                    <c:v>49.594</c:v>
                  </c:pt>
                  <c:pt idx="8">
                    <c:v>51.620</c:v>
                  </c:pt>
                  <c:pt idx="9">
                    <c:v>472.725</c:v>
                  </c:pt>
                  <c:pt idx="10">
                    <c:v>4.621</c:v>
                  </c:pt>
                  <c:pt idx="11">
                    <c:v>78.271</c:v>
                  </c:pt>
                  <c:pt idx="12">
                    <c:v>12.710</c:v>
                  </c:pt>
                  <c:pt idx="13">
                    <c:v>11.736</c:v>
                  </c:pt>
                  <c:pt idx="14">
                    <c:v>11.992</c:v>
                  </c:pt>
                  <c:pt idx="15">
                    <c:v>453</c:v>
                  </c:pt>
                  <c:pt idx="16">
                    <c:v>2.887</c:v>
                  </c:pt>
                  <c:pt idx="17">
                    <c:v>11.091</c:v>
                  </c:pt>
                  <c:pt idx="18">
                    <c:v>28.059</c:v>
                  </c:pt>
                  <c:pt idx="19">
                    <c:v>78.087</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E6BD-407D-8DB5-88274B443806}"/>
              </c:ext>
            </c:extLst>
          </c:dPt>
          <c:dPt>
            <c:idx val="12"/>
            <c:invertIfNegative val="0"/>
            <c:bubble3D val="0"/>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66A06077-F45D-447C-8460-FFDDAA03B207}" type="CELLRANGE">
                      <a:rPr lang="en-US" baseline="0"/>
                      <a:pPr/>
                      <a:t>[CELLRANGE]</a:t>
                    </a:fld>
                    <a:r>
                      <a:rPr lang="en-US" baseline="0"/>
                      <a:t>
</a:t>
                    </a:r>
                    <a:fld id="{FF43171C-99B0-4EA6-8BEF-A9815DD135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A6ECF891-F63B-43C7-BB1A-86049ACE600E}" type="CELLRANGE">
                      <a:rPr lang="en-US" baseline="0"/>
                      <a:pPr/>
                      <a:t>[CELLRANGE]</a:t>
                    </a:fld>
                    <a:r>
                      <a:rPr lang="en-US" baseline="0"/>
                      <a:t>
</a:t>
                    </a:r>
                    <a:fld id="{37428BA9-4F77-4FD9-9022-B8D8289611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CB72B52D-FE98-4962-B627-C9DEA67D7AB0}" type="CELLRANGE">
                      <a:rPr lang="en-US" baseline="0"/>
                      <a:pPr/>
                      <a:t>[CELLRANGE]</a:t>
                    </a:fld>
                    <a:r>
                      <a:rPr lang="en-US" baseline="0"/>
                      <a:t>
</a:t>
                    </a:r>
                    <a:fld id="{C6405E89-2E19-4070-A744-1A73717649B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E9D918C3-6606-4D9B-906C-7FB47D5DC049}" type="CELLRANGE">
                      <a:rPr lang="en-US" baseline="0"/>
                      <a:pPr/>
                      <a:t>[CELLRANGE]</a:t>
                    </a:fld>
                    <a:r>
                      <a:rPr lang="en-US" baseline="0"/>
                      <a:t>
</a:t>
                    </a:r>
                    <a:fld id="{7FD6DEF7-F3E3-4F5F-B8FE-8EEBFE5CDDF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6CA0F4E7-C625-4DB9-9E91-38AC8889DA4B}" type="CELLRANGE">
                      <a:rPr lang="en-US" baseline="0"/>
                      <a:pPr/>
                      <a:t>[CELLRANGE]</a:t>
                    </a:fld>
                    <a:r>
                      <a:rPr lang="en-US" baseline="0"/>
                      <a:t>
</a:t>
                    </a:r>
                    <a:fld id="{DBDDA48C-E36A-41C5-B4F3-427F94EF01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33969182-FDF2-4A80-9F21-BEE74F25FE71}" type="CELLRANGE">
                      <a:rPr lang="en-US" baseline="0"/>
                      <a:pPr/>
                      <a:t>[CELLRANGE]</a:t>
                    </a:fld>
                    <a:r>
                      <a:rPr lang="en-US" baseline="0"/>
                      <a:t>
</a:t>
                    </a:r>
                    <a:fld id="{7A77A7E8-E941-4629-AE61-C1D0243669B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CE2B90D8-F119-4046-BAA6-CDA52D6DA620}" type="CELLRANGE">
                      <a:rPr lang="en-US" baseline="0"/>
                      <a:pPr/>
                      <a:t>[CELLRANGE]</a:t>
                    </a:fld>
                    <a:r>
                      <a:rPr lang="en-US" baseline="0"/>
                      <a:t>
</a:t>
                    </a:r>
                    <a:fld id="{5B6BBA48-7DB1-4201-AB0F-1616C803DD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5BFBF1DC-91E7-43B5-966C-B59DF6474B3F}" type="CELLRANGE">
                      <a:rPr lang="en-US" baseline="0"/>
                      <a:pPr/>
                      <a:t>[CELLRANGE]</a:t>
                    </a:fld>
                    <a:r>
                      <a:rPr lang="en-US" baseline="0"/>
                      <a:t>
</a:t>
                    </a:r>
                    <a:fld id="{5E0454A8-5A73-4AFC-A838-FF50A0958ED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9999EA6E-2B2F-4DB1-8252-A157BC33CA73}" type="CELLRANGE">
                      <a:rPr lang="en-US" baseline="0"/>
                      <a:pPr/>
                      <a:t>[CELLRANGE]</a:t>
                    </a:fld>
                    <a:r>
                      <a:rPr lang="en-US" baseline="0"/>
                      <a:t>
</a:t>
                    </a:r>
                    <a:fld id="{7EC88B10-D8D8-49CF-865A-6954DFF37F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93BE72A5-E241-4F34-A64C-889492C3AD72}" type="CELLRANGE">
                      <a:rPr lang="en-US" baseline="0"/>
                      <a:pPr/>
                      <a:t>[CELLRANGE]</a:t>
                    </a:fld>
                    <a:r>
                      <a:rPr lang="en-US" baseline="0"/>
                      <a:t>
</a:t>
                    </a:r>
                    <a:fld id="{A2738612-C135-455F-AD70-0BB5CFB9F1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336C70FB-8A64-49FF-9814-BB366B19D7B6}" type="CELLRANGE">
                      <a:rPr lang="en-US" baseline="0"/>
                      <a:pPr/>
                      <a:t>[CELLRANGE]</a:t>
                    </a:fld>
                    <a:r>
                      <a:rPr lang="en-US" baseline="0"/>
                      <a:t>
</a:t>
                    </a:r>
                    <a:fld id="{B9CD914A-98EC-4F9A-A5CB-211C140946E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4.0086344347143622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70A39BE0-466F-48E5-BB80-6052307D6C6D}" type="CELLRANGE">
                      <a:rPr lang="en-US" baseline="0">
                        <a:solidFill>
                          <a:schemeClr val="bg1"/>
                        </a:solidFill>
                      </a:rPr>
                      <a:pPr>
                        <a:defRPr b="1">
                          <a:solidFill>
                            <a:schemeClr val="bg1"/>
                          </a:solidFill>
                        </a:defRPr>
                      </a:pPr>
                      <a:t>[CELLRANGE]</a:t>
                    </a:fld>
                    <a:r>
                      <a:rPr lang="en-US" baseline="0">
                        <a:solidFill>
                          <a:schemeClr val="bg1"/>
                        </a:solidFill>
                      </a:rPr>
                      <a:t>
</a:t>
                    </a:r>
                    <a:fld id="{A4007E41-2163-4EDE-8287-2651B37A9D63}"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67A9D30D-E94F-4F82-9CCC-2A9624077B2C}" type="CELLRANGE">
                      <a:rPr lang="en-US" baseline="0"/>
                      <a:pPr/>
                      <a:t>[CELLRANGE]</a:t>
                    </a:fld>
                    <a:r>
                      <a:rPr lang="en-US" baseline="0"/>
                      <a:t>
</a:t>
                    </a:r>
                    <a:fld id="{BCBAE8CC-4526-4C9C-9B20-EFA366E43EA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EE2A06CA-F055-4E11-B42D-ACB27B8846F8}" type="CELLRANGE">
                      <a:rPr lang="en-US" baseline="0"/>
                      <a:pPr/>
                      <a:t>[CELLRANGE]</a:t>
                    </a:fld>
                    <a:r>
                      <a:rPr lang="en-US" baseline="0"/>
                      <a:t>
</a:t>
                    </a:r>
                    <a:fld id="{3162E569-9F1D-4B8F-BD50-6511323D4E6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32472C71-E678-4C19-88E3-113EBCDBEF77}" type="CELLRANGE">
                      <a:rPr lang="en-US" baseline="0"/>
                      <a:pPr/>
                      <a:t>[CELLRANGE]</a:t>
                    </a:fld>
                    <a:r>
                      <a:rPr lang="en-US" baseline="0"/>
                      <a:t>
</a:t>
                    </a:r>
                    <a:fld id="{9D8CADB9-472B-4E20-8D60-9F9EFEFC63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BCF48370-B6CD-41FE-86F9-69B1D11EA86F}" type="CELLRANGE">
                      <a:rPr lang="en-US" baseline="0"/>
                      <a:pPr/>
                      <a:t>[CELLRANGE]</a:t>
                    </a:fld>
                    <a:r>
                      <a:rPr lang="en-US" baseline="0"/>
                      <a:t>
</a:t>
                    </a:r>
                    <a:fld id="{0BD2218A-37C9-4002-9B08-25B11BC6E7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3E0CDE0D-52F2-44E1-9DC4-C629FBEB7B7C}" type="CELLRANGE">
                      <a:rPr lang="en-US" baseline="0"/>
                      <a:pPr/>
                      <a:t>[CELLRANGE]</a:t>
                    </a:fld>
                    <a:r>
                      <a:rPr lang="en-US" baseline="0"/>
                      <a:t>
</a:t>
                    </a:r>
                    <a:fld id="{01FBBB50-3C1B-41C5-93EC-D29325342F2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A053331C-6D3D-4ABE-BA15-5E1FE2FF2790}" type="CELLRANGE">
                      <a:rPr lang="en-US" baseline="0"/>
                      <a:pPr/>
                      <a:t>[CELLRANGE]</a:t>
                    </a:fld>
                    <a:r>
                      <a:rPr lang="en-US" baseline="0"/>
                      <a:t>
</a:t>
                    </a:r>
                    <a:fld id="{CDFF087F-0DFB-4231-B2FF-982651B37A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a:lstStyle/>
                  <a:p>
                    <a:fld id="{D4E627D2-FA9F-47A2-A4DA-45424E9E9D04}" type="CELLRANGE">
                      <a:rPr lang="en-US" baseline="0"/>
                      <a:pPr/>
                      <a:t>[CELLRANGE]</a:t>
                    </a:fld>
                    <a:r>
                      <a:rPr lang="en-US" baseline="0"/>
                      <a:t>
</a:t>
                    </a:r>
                    <a:fld id="{9E312440-63BC-4CEF-A014-F25E97E55B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a:lstStyle/>
                  <a:p>
                    <a:fld id="{CC61BB45-33EA-49D1-9C87-9AA597C61893}" type="CELLRANGE">
                      <a:rPr lang="en-US" baseline="0"/>
                      <a:pPr/>
                      <a:t>[CELLRANGE]</a:t>
                    </a:fld>
                    <a:r>
                      <a:rPr lang="en-US" baseline="0"/>
                      <a:t>
</a:t>
                    </a:r>
                    <a:fld id="{4F0F0112-6541-4761-991B-7B8FE4FBC6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Ceuta</c:v>
                </c:pt>
                <c:pt idx="4">
                  <c:v>Galicia</c:v>
                </c:pt>
                <c:pt idx="5">
                  <c:v>Navarra, Comunidad Foral de</c:v>
                </c:pt>
                <c:pt idx="6">
                  <c:v>Castilla - La Mancha</c:v>
                </c:pt>
                <c:pt idx="7">
                  <c:v>Comunitat Valenciana</c:v>
                </c:pt>
                <c:pt idx="8">
                  <c:v>Madrid, Comunidad de</c:v>
                </c:pt>
                <c:pt idx="9">
                  <c:v>Media Nacional</c:v>
                </c:pt>
                <c:pt idx="10">
                  <c:v>Cantabria</c:v>
                </c:pt>
                <c:pt idx="11">
                  <c:v>Andalucía</c:v>
                </c:pt>
                <c:pt idx="12">
                  <c:v>Canarias</c:v>
                </c:pt>
                <c:pt idx="13">
                  <c:v>Balears, Illes</c:v>
                </c:pt>
                <c:pt idx="14">
                  <c:v>Murcia, Región de</c:v>
                </c:pt>
                <c:pt idx="15">
                  <c:v>Melilla</c:v>
                </c:pt>
                <c:pt idx="16">
                  <c:v>Rioja, La</c:v>
                </c:pt>
                <c:pt idx="17">
                  <c:v>Extremadura</c:v>
                </c:pt>
                <c:pt idx="18">
                  <c:v>País Vasco</c:v>
                </c:pt>
                <c:pt idx="19">
                  <c:v>Cataluña</c:v>
                </c:pt>
              </c:strCache>
            </c:strRef>
          </c:cat>
          <c:val>
            <c:numRef>
              <c:f>'11ListaEsperaGI'!$P$13:$P$32</c:f>
              <c:numCache>
                <c:formatCode>0.00%</c:formatCode>
                <c:ptCount val="20"/>
                <c:pt idx="0">
                  <c:v>1.1286218501190184E-3</c:v>
                </c:pt>
                <c:pt idx="1">
                  <c:v>5.0014289797084884E-3</c:v>
                </c:pt>
                <c:pt idx="2">
                  <c:v>2.9080605473119081E-2</c:v>
                </c:pt>
                <c:pt idx="3">
                  <c:v>3.5143769968051117E-2</c:v>
                </c:pt>
                <c:pt idx="4">
                  <c:v>5.2085106382978724E-2</c:v>
                </c:pt>
                <c:pt idx="5">
                  <c:v>5.3813559322033896E-2</c:v>
                </c:pt>
                <c:pt idx="6">
                  <c:v>6.7892952972743961E-2</c:v>
                </c:pt>
                <c:pt idx="7">
                  <c:v>0.1046236617378902</c:v>
                </c:pt>
                <c:pt idx="8">
                  <c:v>0.11523233292768627</c:v>
                </c:pt>
                <c:pt idx="9">
                  <c:v>0.14626041382598504</c:v>
                </c:pt>
                <c:pt idx="10">
                  <c:v>0.14647210934613963</c:v>
                </c:pt>
                <c:pt idx="11">
                  <c:v>0.14794091072381096</c:v>
                </c:pt>
                <c:pt idx="12">
                  <c:v>0.16748542608239994</c:v>
                </c:pt>
                <c:pt idx="13">
                  <c:v>0.17659440117869923</c:v>
                </c:pt>
                <c:pt idx="14">
                  <c:v>0.18554740559630536</c:v>
                </c:pt>
                <c:pt idx="15">
                  <c:v>0.19964664310954064</c:v>
                </c:pt>
                <c:pt idx="16">
                  <c:v>0.21163298743855816</c:v>
                </c:pt>
                <c:pt idx="17">
                  <c:v>0.22968467842755938</c:v>
                </c:pt>
                <c:pt idx="18">
                  <c:v>0.23405126525264106</c:v>
                </c:pt>
                <c:pt idx="19">
                  <c:v>0.27382546590782281</c:v>
                </c:pt>
              </c:numCache>
            </c:numRef>
          </c:val>
          <c:extLst>
            <c:ext xmlns:c15="http://schemas.microsoft.com/office/drawing/2012/chart" uri="{02D57815-91ED-43cb-92C2-25804820EDAC}">
              <c15:datalabelsRange>
                <c15:f>'11ListaEsperaGI'!$N$13:$N$32</c15:f>
                <c15:dlblRangeCache>
                  <c:ptCount val="20"/>
                  <c:pt idx="0">
                    <c:v>55</c:v>
                  </c:pt>
                  <c:pt idx="1">
                    <c:v>70</c:v>
                  </c:pt>
                  <c:pt idx="2">
                    <c:v>390</c:v>
                  </c:pt>
                  <c:pt idx="3">
                    <c:v>22</c:v>
                  </c:pt>
                  <c:pt idx="4">
                    <c:v>1.224</c:v>
                  </c:pt>
                  <c:pt idx="5">
                    <c:v>381</c:v>
                  </c:pt>
                  <c:pt idx="6">
                    <c:v>1.923</c:v>
                  </c:pt>
                  <c:pt idx="7">
                    <c:v>5.795</c:v>
                  </c:pt>
                  <c:pt idx="8">
                    <c:v>6.723</c:v>
                  </c:pt>
                  <c:pt idx="9">
                    <c:v>80.986</c:v>
                  </c:pt>
                  <c:pt idx="10">
                    <c:v>793</c:v>
                  </c:pt>
                  <c:pt idx="11">
                    <c:v>13.590</c:v>
                  </c:pt>
                  <c:pt idx="12">
                    <c:v>2.557</c:v>
                  </c:pt>
                  <c:pt idx="13">
                    <c:v>2.517</c:v>
                  </c:pt>
                  <c:pt idx="14">
                    <c:v>2.732</c:v>
                  </c:pt>
                  <c:pt idx="15">
                    <c:v>113</c:v>
                  </c:pt>
                  <c:pt idx="16">
                    <c:v>775</c:v>
                  </c:pt>
                  <c:pt idx="17">
                    <c:v>3.307</c:v>
                  </c:pt>
                  <c:pt idx="18">
                    <c:v>8.574</c:v>
                  </c:pt>
                  <c:pt idx="19">
                    <c:v>29.445</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Ceuta</c:v>
                </c:pt>
                <c:pt idx="4">
                  <c:v>Galicia</c:v>
                </c:pt>
                <c:pt idx="5">
                  <c:v>Navarra, Comunidad Foral de</c:v>
                </c:pt>
                <c:pt idx="6">
                  <c:v>Castilla - La Mancha</c:v>
                </c:pt>
                <c:pt idx="7">
                  <c:v>Comunitat Valenciana</c:v>
                </c:pt>
                <c:pt idx="8">
                  <c:v>Madrid, Comunidad de</c:v>
                </c:pt>
                <c:pt idx="9">
                  <c:v>Media Nacional</c:v>
                </c:pt>
                <c:pt idx="10">
                  <c:v>Cantabria</c:v>
                </c:pt>
                <c:pt idx="11">
                  <c:v>Andalucía</c:v>
                </c:pt>
                <c:pt idx="12">
                  <c:v>Canarias</c:v>
                </c:pt>
                <c:pt idx="13">
                  <c:v>Balears, Illes</c:v>
                </c:pt>
                <c:pt idx="14">
                  <c:v>Murcia, Región de</c:v>
                </c:pt>
                <c:pt idx="15">
                  <c:v>Melilla</c:v>
                </c:pt>
                <c:pt idx="16">
                  <c:v>Rioja, La</c:v>
                </c:pt>
                <c:pt idx="17">
                  <c:v>Extremadura</c:v>
                </c:pt>
                <c:pt idx="18">
                  <c:v>País Vasco</c:v>
                </c:pt>
                <c:pt idx="19">
                  <c:v>Cataluña</c:v>
                </c:pt>
              </c:strCache>
            </c:strRef>
          </c:cat>
          <c:val>
            <c:numRef>
              <c:f>'11ListaEsperaGI'!$Q$13:$Q$32</c:f>
              <c:numCache>
                <c:formatCode>0.00%</c:formatCode>
                <c:ptCount val="20"/>
                <c:pt idx="0">
                  <c:v>0.85373958617401502</c:v>
                </c:pt>
                <c:pt idx="1">
                  <c:v>0.85373958617401502</c:v>
                </c:pt>
                <c:pt idx="2">
                  <c:v>0.85373958617401502</c:v>
                </c:pt>
                <c:pt idx="3">
                  <c:v>0.85373958617401502</c:v>
                </c:pt>
                <c:pt idx="4">
                  <c:v>0.85373958617401502</c:v>
                </c:pt>
                <c:pt idx="5">
                  <c:v>0.85373958617401502</c:v>
                </c:pt>
                <c:pt idx="6">
                  <c:v>0.85373958617401502</c:v>
                </c:pt>
                <c:pt idx="7">
                  <c:v>0.85373958617401502</c:v>
                </c:pt>
                <c:pt idx="8">
                  <c:v>0.85373958617401502</c:v>
                </c:pt>
                <c:pt idx="9">
                  <c:v>0.85373958617401502</c:v>
                </c:pt>
                <c:pt idx="10">
                  <c:v>0.85373958617401502</c:v>
                </c:pt>
                <c:pt idx="11">
                  <c:v>0.85373958617401502</c:v>
                </c:pt>
                <c:pt idx="12">
                  <c:v>0.85373958617401502</c:v>
                </c:pt>
                <c:pt idx="13">
                  <c:v>0.85373958617401502</c:v>
                </c:pt>
                <c:pt idx="14">
                  <c:v>0.85373958617401502</c:v>
                </c:pt>
                <c:pt idx="15">
                  <c:v>0.85373958617401502</c:v>
                </c:pt>
                <c:pt idx="16">
                  <c:v>0.85373958617401502</c:v>
                </c:pt>
                <c:pt idx="17">
                  <c:v>0.85373958617401502</c:v>
                </c:pt>
                <c:pt idx="18">
                  <c:v>0.85373958617401502</c:v>
                </c:pt>
                <c:pt idx="19">
                  <c:v>0.85373958617401502</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5.2782581307771317E-2"/>
          <c:y val="0.90938248274521238"/>
          <c:w val="0.89999994522423832"/>
          <c:h val="3.33335666375036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Extremadura</c:v>
                </c:pt>
                <c:pt idx="3">
                  <c:v>Cataluña</c:v>
                </c:pt>
                <c:pt idx="4">
                  <c:v>Balears, Illes</c:v>
                </c:pt>
                <c:pt idx="5">
                  <c:v>Castilla y León</c:v>
                </c:pt>
                <c:pt idx="6">
                  <c:v>Castilla - La Mancha</c:v>
                </c:pt>
                <c:pt idx="7">
                  <c:v>TOTAL</c:v>
                </c:pt>
                <c:pt idx="8">
                  <c:v>País Vasco</c:v>
                </c:pt>
                <c:pt idx="9">
                  <c:v>Ceuta y Melilla</c:v>
                </c:pt>
                <c:pt idx="10">
                  <c:v>Comunitat Valenciana</c:v>
                </c:pt>
                <c:pt idx="11">
                  <c:v>Rioja, La</c:v>
                </c:pt>
                <c:pt idx="12">
                  <c:v>Asturias, Principado de</c:v>
                </c:pt>
                <c:pt idx="13">
                  <c:v>Madrid, Comunidad de</c:v>
                </c:pt>
                <c:pt idx="14">
                  <c:v>Aragón</c:v>
                </c:pt>
                <c:pt idx="15">
                  <c:v>Cantabria</c:v>
                </c:pt>
                <c:pt idx="16">
                  <c:v>Canarias</c:v>
                </c:pt>
                <c:pt idx="17">
                  <c:v>Navarra, Comunidad Foral de</c:v>
                </c:pt>
                <c:pt idx="18">
                  <c:v>Galicia</c:v>
                </c:pt>
              </c:strCache>
            </c:strRef>
          </c:cat>
          <c:val>
            <c:numRef>
              <c:f>'24asolcasaad_pobl'!$AR$11:$AR$29</c:f>
              <c:numCache>
                <c:formatCode>0.00</c:formatCode>
                <c:ptCount val="19"/>
                <c:pt idx="0">
                  <c:v>8.8392086572637059</c:v>
                </c:pt>
                <c:pt idx="1">
                  <c:v>8.2552757425525378</c:v>
                </c:pt>
                <c:pt idx="2">
                  <c:v>8.2387664749885499</c:v>
                </c:pt>
                <c:pt idx="3">
                  <c:v>7.6958458544961896</c:v>
                </c:pt>
                <c:pt idx="4">
                  <c:v>7.0969014391033491</c:v>
                </c:pt>
                <c:pt idx="5">
                  <c:v>7.0664981232220159</c:v>
                </c:pt>
                <c:pt idx="6">
                  <c:v>6.9363273964085872</c:v>
                </c:pt>
                <c:pt idx="7">
                  <c:v>6.6178427511347691</c:v>
                </c:pt>
                <c:pt idx="8">
                  <c:v>6.3683866753755716</c:v>
                </c:pt>
                <c:pt idx="9">
                  <c:v>6.3520294734167564</c:v>
                </c:pt>
                <c:pt idx="10">
                  <c:v>5.9375645459408215</c:v>
                </c:pt>
                <c:pt idx="11">
                  <c:v>5.6672418452838818</c:v>
                </c:pt>
                <c:pt idx="12">
                  <c:v>5.479792231442584</c:v>
                </c:pt>
                <c:pt idx="13">
                  <c:v>5.4082331413688971</c:v>
                </c:pt>
                <c:pt idx="14">
                  <c:v>5.3743165184857187</c:v>
                </c:pt>
                <c:pt idx="15">
                  <c:v>5.3387353197599881</c:v>
                </c:pt>
                <c:pt idx="16">
                  <c:v>5.2031245120118816</c:v>
                </c:pt>
                <c:pt idx="17">
                  <c:v>4.2738168632901079</c:v>
                </c:pt>
                <c:pt idx="18">
                  <c:v>3.1427267116976219</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Castilla - La Mancha</c:v>
                </c:pt>
                <c:pt idx="4">
                  <c:v>Cataluña</c:v>
                </c:pt>
                <c:pt idx="5">
                  <c:v>Balears, Illes</c:v>
                </c:pt>
                <c:pt idx="6">
                  <c:v>País Vasco</c:v>
                </c:pt>
                <c:pt idx="7">
                  <c:v>Murcia, Región de</c:v>
                </c:pt>
                <c:pt idx="8">
                  <c:v>TOTAL</c:v>
                </c:pt>
                <c:pt idx="9">
                  <c:v>Rioja, La</c:v>
                </c:pt>
                <c:pt idx="10">
                  <c:v>Madrid, Comunidad de</c:v>
                </c:pt>
                <c:pt idx="11">
                  <c:v>Comunitat Valenciana</c:v>
                </c:pt>
                <c:pt idx="12">
                  <c:v>Aragón</c:v>
                </c:pt>
                <c:pt idx="13">
                  <c:v>Asturias, Principado de</c:v>
                </c:pt>
                <c:pt idx="14">
                  <c:v>Ceuta y Melilla</c:v>
                </c:pt>
                <c:pt idx="15">
                  <c:v>Navarra, Comunidad Foral de</c:v>
                </c:pt>
                <c:pt idx="16">
                  <c:v>Cantabria</c:v>
                </c:pt>
                <c:pt idx="17">
                  <c:v>Canarias</c:v>
                </c:pt>
                <c:pt idx="18">
                  <c:v>Galicia</c:v>
                </c:pt>
              </c:strCache>
            </c:strRef>
          </c:cat>
          <c:val>
            <c:numRef>
              <c:f>'24asolcasaad_pobl'!$AX$11:$AX$29</c:f>
              <c:numCache>
                <c:formatCode>0.00</c:formatCode>
                <c:ptCount val="19"/>
                <c:pt idx="0">
                  <c:v>46.307769214549538</c:v>
                </c:pt>
                <c:pt idx="1">
                  <c:v>45.024034591411947</c:v>
                </c:pt>
                <c:pt idx="2">
                  <c:v>44.228637128895826</c:v>
                </c:pt>
                <c:pt idx="3">
                  <c:v>42.333175579744442</c:v>
                </c:pt>
                <c:pt idx="4">
                  <c:v>41.612765074417311</c:v>
                </c:pt>
                <c:pt idx="5">
                  <c:v>40.228353948620359</c:v>
                </c:pt>
                <c:pt idx="6">
                  <c:v>38.508632840028191</c:v>
                </c:pt>
                <c:pt idx="7">
                  <c:v>38.149462199722336</c:v>
                </c:pt>
                <c:pt idx="8">
                  <c:v>37.970593212607604</c:v>
                </c:pt>
                <c:pt idx="9">
                  <c:v>37.844202898550726</c:v>
                </c:pt>
                <c:pt idx="10">
                  <c:v>37.399267594238694</c:v>
                </c:pt>
                <c:pt idx="11">
                  <c:v>35.891917415434307</c:v>
                </c:pt>
                <c:pt idx="12">
                  <c:v>34.854305256254101</c:v>
                </c:pt>
                <c:pt idx="13">
                  <c:v>31.194497753090246</c:v>
                </c:pt>
                <c:pt idx="14">
                  <c:v>31.133045445198437</c:v>
                </c:pt>
                <c:pt idx="15">
                  <c:v>30.291122559003234</c:v>
                </c:pt>
                <c:pt idx="16">
                  <c:v>29.711391907173411</c:v>
                </c:pt>
                <c:pt idx="17">
                  <c:v>27.605871470103889</c:v>
                </c:pt>
                <c:pt idx="18">
                  <c:v>18.777602323872895</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'25solaltabaja'!$AA$11:$AA$47</c:f>
              <c:numCache>
                <c:formatCode>0</c:formatCode>
                <c:ptCount val="3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numCache>
            </c:numRef>
          </c:cat>
          <c:val>
            <c:numRef>
              <c:f>'25solaltabaja'!$AB$11:$AB$47</c:f>
              <c:numCache>
                <c:formatCode>0</c:formatCode>
                <c:ptCount val="37"/>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'25solaltabaja'!$AA$11:$AA$47</c:f>
              <c:numCache>
                <c:formatCode>0</c:formatCode>
                <c:ptCount val="37"/>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numCache>
            </c:numRef>
          </c:cat>
          <c:val>
            <c:numRef>
              <c:f>'25solaltabaja'!$AC$11:$AC$47</c:f>
              <c:numCache>
                <c:formatCode>0</c:formatCode>
                <c:ptCount val="37"/>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6560</c:v>
                </c:pt>
                <c:pt idx="1">
                  <c:v>133402</c:v>
                </c:pt>
                <c:pt idx="2">
                  <c:v>67627</c:v>
                </c:pt>
                <c:pt idx="3">
                  <c:v>85920</c:v>
                </c:pt>
                <c:pt idx="4">
                  <c:v>95234</c:v>
                </c:pt>
                <c:pt idx="5">
                  <c:v>152799</c:v>
                </c:pt>
                <c:pt idx="6">
                  <c:v>451067</c:v>
                </c:pt>
                <c:pt idx="7">
                  <c:v>1090460</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6.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7.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2.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7.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2.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2.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3.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504989</xdr:colOff>
      <xdr:row>17</xdr:row>
      <xdr:rowOff>60079</xdr:rowOff>
    </xdr:to>
    <xdr:pic>
      <xdr:nvPicPr>
        <xdr:cNvPr id="9" name="Imagen 8">
          <a:extLst>
            <a:ext uri="{FF2B5EF4-FFF2-40B4-BE49-F238E27FC236}">
              <a16:creationId xmlns:a16="http://schemas.microsoft.com/office/drawing/2014/main" id="{99AFE836-802F-7880-1286-9E27D48AA56A}"/>
            </a:ext>
          </a:extLst>
        </xdr:cNvPr>
        <xdr:cNvPicPr>
          <a:picLocks noChangeAspect="1"/>
        </xdr:cNvPicPr>
      </xdr:nvPicPr>
      <xdr:blipFill>
        <a:blip xmlns:r="http://schemas.openxmlformats.org/officeDocument/2006/relationships" r:embed="rId3"/>
        <a:stretch>
          <a:fillRect/>
        </a:stretch>
      </xdr:blipFill>
      <xdr:spPr>
        <a:xfrm>
          <a:off x="0" y="0"/>
          <a:ext cx="10687214" cy="7413379"/>
        </a:xfrm>
        <a:prstGeom prst="rect">
          <a:avLst/>
        </a:prstGeom>
      </xdr:spPr>
    </xdr:pic>
    <xdr:clientData/>
  </xdr:twoCellAnchor>
  <xdr:twoCellAnchor>
    <xdr:from>
      <xdr:col>14</xdr:col>
      <xdr:colOff>95251</xdr:colOff>
      <xdr:row>9</xdr:row>
      <xdr:rowOff>13608</xdr:rowOff>
    </xdr:from>
    <xdr:to>
      <xdr:col>22</xdr:col>
      <xdr:colOff>540295</xdr:colOff>
      <xdr:row>13</xdr:row>
      <xdr:rowOff>48533</xdr:rowOff>
    </xdr:to>
    <xdr:sp macro="" textlink="">
      <xdr:nvSpPr>
        <xdr:cNvPr id="10" name="Cuadro de texto 2">
          <a:extLst>
            <a:ext uri="{FF2B5EF4-FFF2-40B4-BE49-F238E27FC236}">
              <a16:creationId xmlns:a16="http://schemas.microsoft.com/office/drawing/2014/main" id="{8973E156-930A-4601-9018-994825972BD8}"/>
            </a:ext>
          </a:extLst>
        </xdr:cNvPr>
        <xdr:cNvSpPr txBox="1"/>
      </xdr:nvSpPr>
      <xdr:spPr>
        <a:xfrm>
          <a:off x="6381751" y="4721679"/>
          <a:ext cx="4323080" cy="19399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editAs="oneCell">
    <xdr:from>
      <xdr:col>14</xdr:col>
      <xdr:colOff>136072</xdr:colOff>
      <xdr:row>12</xdr:row>
      <xdr:rowOff>136072</xdr:rowOff>
    </xdr:from>
    <xdr:to>
      <xdr:col>22</xdr:col>
      <xdr:colOff>31841</xdr:colOff>
      <xdr:row>13</xdr:row>
      <xdr:rowOff>3357</xdr:rowOff>
    </xdr:to>
    <xdr:pic>
      <xdr:nvPicPr>
        <xdr:cNvPr id="11" name="Imagen 10">
          <a:extLst>
            <a:ext uri="{FF2B5EF4-FFF2-40B4-BE49-F238E27FC236}">
              <a16:creationId xmlns:a16="http://schemas.microsoft.com/office/drawing/2014/main" id="{4E032464-F30C-4E92-8305-F21FE09325A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22572" y="6558643"/>
          <a:ext cx="3773805" cy="57785"/>
        </a:xfrm>
        <a:prstGeom prst="rect">
          <a:avLst/>
        </a:prstGeom>
      </xdr:spPr>
    </xdr:pic>
    <xdr:clientData/>
  </xdr:twoCellAnchor>
  <xdr:twoCellAnchor>
    <xdr:from>
      <xdr:col>14</xdr:col>
      <xdr:colOff>68035</xdr:colOff>
      <xdr:row>13</xdr:row>
      <xdr:rowOff>149679</xdr:rowOff>
    </xdr:from>
    <xdr:to>
      <xdr:col>22</xdr:col>
      <xdr:colOff>193039</xdr:colOff>
      <xdr:row>15</xdr:row>
      <xdr:rowOff>78378</xdr:rowOff>
    </xdr:to>
    <xdr:sp macro="" textlink="">
      <xdr:nvSpPr>
        <xdr:cNvPr id="12" name="Cuadro de texto 2">
          <a:extLst>
            <a:ext uri="{FF2B5EF4-FFF2-40B4-BE49-F238E27FC236}">
              <a16:creationId xmlns:a16="http://schemas.microsoft.com/office/drawing/2014/main" id="{EB5749B9-9FF8-4587-A9BE-37DE70FAF6E6}"/>
            </a:ext>
          </a:extLst>
        </xdr:cNvPr>
        <xdr:cNvSpPr txBox="1"/>
      </xdr:nvSpPr>
      <xdr:spPr>
        <a:xfrm>
          <a:off x="6354535" y="6762750"/>
          <a:ext cx="4003040" cy="30969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31 de marzo del 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60854</xdr:colOff>
      <xdr:row>1</xdr:row>
      <xdr:rowOff>652121</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461621</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652121</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652121</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50988</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275167</xdr:colOff>
      <xdr:row>3</xdr:row>
      <xdr:rowOff>48871</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349250</xdr:colOff>
      <xdr:row>3</xdr:row>
      <xdr:rowOff>48871</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276225</xdr:colOff>
      <xdr:row>3</xdr:row>
      <xdr:rowOff>13946</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9525</xdr:colOff>
      <xdr:row>1</xdr:row>
      <xdr:rowOff>652121</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548016</xdr:colOff>
      <xdr:row>2</xdr:row>
      <xdr:rowOff>405408</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101416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615233</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80581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600075</xdr:colOff>
      <xdr:row>2</xdr:row>
      <xdr:rowOff>32996</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613015</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180976</xdr:colOff>
      <xdr:row>1</xdr:row>
      <xdr:rowOff>621885</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12</xdr:col>
      <xdr:colOff>19050</xdr:colOff>
      <xdr:row>7</xdr:row>
      <xdr:rowOff>47625</xdr:rowOff>
    </xdr:from>
    <xdr:to>
      <xdr:col>18</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66993</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689667</xdr:colOff>
      <xdr:row>1</xdr:row>
      <xdr:rowOff>617175</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368927</xdr:colOff>
      <xdr:row>1</xdr:row>
      <xdr:rowOff>615555</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431889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523875</xdr:colOff>
      <xdr:row>2</xdr:row>
      <xdr:rowOff>25842</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5884</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504825</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14754</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10320</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24085</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4574</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605304</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450273</xdr:colOff>
      <xdr:row>1</xdr:row>
      <xdr:rowOff>600870</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202531</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47943</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26,8%</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73,2%</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21</xdr:row>
      <xdr:rowOff>0</xdr:rowOff>
    </xdr:from>
    <xdr:to>
      <xdr:col>7</xdr:col>
      <xdr:colOff>57150</xdr:colOff>
      <xdr:row>36</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21</xdr:row>
      <xdr:rowOff>57150</xdr:rowOff>
    </xdr:from>
    <xdr:to>
      <xdr:col>12</xdr:col>
      <xdr:colOff>95250</xdr:colOff>
      <xdr:row>39</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21</xdr:row>
      <xdr:rowOff>19050</xdr:rowOff>
    </xdr:from>
    <xdr:to>
      <xdr:col>18</xdr:col>
      <xdr:colOff>171450</xdr:colOff>
      <xdr:row>36</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428943</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47943</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5</xdr:row>
      <xdr:rowOff>66993</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201706</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5</xdr:row>
      <xdr:rowOff>66993</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47943</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162243</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32996</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47943</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0.01252</cdr:x>
      <cdr:y>0.93683</cdr:y>
    </cdr:from>
    <cdr:to>
      <cdr:x>0.99339</cdr:x>
      <cdr:y>0.98667</cdr:y>
    </cdr:to>
    <cdr:sp macro="" textlink="">
      <cdr:nvSpPr>
        <cdr:cNvPr id="2" name="CuadroTexto 1"/>
        <cdr:cNvSpPr txBox="1"/>
      </cdr:nvSpPr>
      <cdr:spPr>
        <a:xfrm xmlns:a="http://schemas.openxmlformats.org/drawingml/2006/main">
          <a:off x="114300" y="6023210"/>
          <a:ext cx="8953504" cy="3204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300162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80" zoomScaleNormal="80" workbookViewId="0">
      <selection activeCell="AA16" sqref="AA16"/>
    </sheetView>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6"/>
      <c r="H1"/>
    </row>
    <row r="2" spans="1:21" s="1345" customFormat="1" ht="93.75" customHeight="1" x14ac:dyDescent="0.2">
      <c r="A2" s="1346"/>
      <c r="B2" s="1349"/>
      <c r="C2" s="1349"/>
      <c r="D2" s="1349"/>
      <c r="E2" s="1349"/>
      <c r="F2" s="1349"/>
      <c r="G2" s="1349"/>
      <c r="H2" s="1349"/>
      <c r="I2" s="1349"/>
      <c r="J2" s="1349"/>
      <c r="K2" s="1349"/>
      <c r="L2" s="1349"/>
      <c r="M2" s="1349"/>
      <c r="N2" s="1349"/>
      <c r="O2" s="1349"/>
      <c r="P2" s="1349"/>
      <c r="Q2" s="1349"/>
      <c r="R2" s="1349"/>
      <c r="S2" s="1349"/>
      <c r="T2" s="1349"/>
      <c r="U2" s="1346"/>
    </row>
    <row r="3" spans="1:21" s="4" customFormat="1" ht="45.75" customHeight="1" x14ac:dyDescent="0.2">
      <c r="A3" s="5"/>
      <c r="B3" s="1350" t="s">
        <v>490</v>
      </c>
      <c r="C3" s="1350"/>
      <c r="D3" s="1350"/>
      <c r="E3" s="1350"/>
      <c r="F3" s="1350"/>
      <c r="G3" s="1350"/>
      <c r="H3" s="1350"/>
      <c r="I3" s="1350"/>
      <c r="J3" s="1350"/>
      <c r="K3" s="1350"/>
      <c r="L3" s="1350"/>
      <c r="M3" s="1350"/>
      <c r="N3" s="1350"/>
      <c r="O3" s="1350"/>
      <c r="P3" s="1350"/>
      <c r="Q3" s="1350"/>
      <c r="R3" s="1350"/>
      <c r="S3" s="1350"/>
      <c r="T3" s="1350"/>
      <c r="U3" s="5"/>
    </row>
    <row r="4" spans="1:21" s="4" customFormat="1" ht="45.75" customHeight="1" x14ac:dyDescent="0.2">
      <c r="A4" s="5"/>
      <c r="B4" s="1350" t="s">
        <v>489</v>
      </c>
      <c r="C4" s="1350"/>
      <c r="D4" s="1350"/>
      <c r="E4" s="1350"/>
      <c r="F4" s="1350"/>
      <c r="G4" s="1350"/>
      <c r="H4" s="1350"/>
      <c r="I4" s="1350"/>
      <c r="J4" s="1350"/>
      <c r="K4" s="1350"/>
      <c r="L4" s="1350"/>
      <c r="M4" s="1350"/>
      <c r="N4" s="1350"/>
      <c r="O4" s="1350"/>
      <c r="P4" s="1350"/>
      <c r="Q4" s="1350"/>
      <c r="R4" s="1350"/>
      <c r="S4" s="1350"/>
      <c r="T4" s="1350"/>
      <c r="U4" s="5"/>
    </row>
    <row r="5" spans="1:21" s="1342" customFormat="1" ht="9.75" customHeight="1" x14ac:dyDescent="0.2">
      <c r="A5" s="1343"/>
      <c r="B5" s="1344"/>
      <c r="C5" s="1344"/>
      <c r="D5" s="1344"/>
      <c r="E5" s="1344"/>
      <c r="F5" s="1344"/>
      <c r="G5" s="1344"/>
      <c r="H5" s="1344"/>
      <c r="I5" s="1344"/>
      <c r="J5" s="1344"/>
      <c r="K5" s="1344"/>
      <c r="L5" s="1344"/>
      <c r="M5" s="1344"/>
      <c r="N5" s="1344"/>
      <c r="O5" s="1344"/>
      <c r="P5" s="1344"/>
      <c r="Q5" s="1344"/>
      <c r="R5" s="1344"/>
      <c r="S5" s="1344"/>
      <c r="T5" s="1344"/>
      <c r="U5" s="1343"/>
    </row>
    <row r="6" spans="1:21" ht="23.25" customHeight="1" x14ac:dyDescent="0.2">
      <c r="B6" s="1351" t="s">
        <v>491</v>
      </c>
      <c r="C6" s="1351"/>
      <c r="D6" s="1351"/>
      <c r="E6" s="1351"/>
      <c r="F6" s="1351"/>
      <c r="G6" s="1351"/>
      <c r="H6" s="1351"/>
      <c r="I6" s="1351"/>
      <c r="J6" s="1351"/>
      <c r="K6" s="1351"/>
      <c r="L6" s="1351"/>
      <c r="M6" s="1351"/>
      <c r="N6" s="1351"/>
      <c r="O6" s="1351"/>
      <c r="P6" s="1351"/>
      <c r="Q6" s="1351"/>
      <c r="R6" s="1351"/>
      <c r="S6" s="1351"/>
      <c r="T6" s="1351"/>
      <c r="U6" s="1351"/>
    </row>
    <row r="7" spans="1:21" ht="74.099999999999994" customHeight="1" x14ac:dyDescent="0.25">
      <c r="B7" s="1352"/>
      <c r="C7" s="1352"/>
      <c r="D7" s="1352"/>
      <c r="E7" s="1352"/>
      <c r="F7" s="1352"/>
      <c r="G7" s="1352"/>
      <c r="H7" s="1352"/>
      <c r="I7" s="1352"/>
      <c r="J7" s="1352"/>
      <c r="K7" s="1352"/>
      <c r="L7" s="1352"/>
      <c r="M7" s="1352"/>
      <c r="N7" s="1352"/>
      <c r="O7" s="1352"/>
      <c r="P7" s="1352"/>
      <c r="Q7" s="1352"/>
      <c r="R7" s="1352"/>
      <c r="S7" s="1352"/>
      <c r="T7" s="1352"/>
      <c r="U7" s="1352"/>
    </row>
    <row r="8" spans="1:21" ht="48" customHeight="1" x14ac:dyDescent="0.25">
      <c r="B8" s="1341"/>
      <c r="C8" s="1341"/>
      <c r="D8" s="1341"/>
      <c r="E8" s="1341"/>
      <c r="F8" s="1341"/>
      <c r="G8" s="1341"/>
      <c r="H8" s="1341"/>
      <c r="I8" s="1341"/>
      <c r="J8" s="1341"/>
      <c r="K8" s="1341"/>
      <c r="L8" s="1341"/>
      <c r="M8" s="1341"/>
      <c r="N8" s="1341"/>
      <c r="O8" s="1341"/>
      <c r="P8" s="1341"/>
      <c r="Q8" s="1341"/>
      <c r="R8" s="1341"/>
      <c r="S8" s="1341"/>
      <c r="T8" s="1341"/>
      <c r="U8" s="1341"/>
    </row>
    <row r="9" spans="1:21" ht="15" customHeight="1" x14ac:dyDescent="0.2">
      <c r="B9" s="1353" t="s">
        <v>488</v>
      </c>
      <c r="C9" s="1353"/>
      <c r="D9" s="1353"/>
      <c r="E9" s="1353"/>
      <c r="F9" s="1353"/>
      <c r="G9" s="1353"/>
      <c r="H9" s="1353"/>
      <c r="I9" s="1353"/>
      <c r="J9" s="1353"/>
      <c r="K9" s="1353"/>
      <c r="L9" s="1353"/>
      <c r="M9" s="1353"/>
      <c r="N9" s="1353"/>
      <c r="O9" s="1353"/>
      <c r="P9" s="1353"/>
      <c r="Q9" s="1353"/>
      <c r="R9" s="1353"/>
      <c r="S9" s="1353"/>
    </row>
    <row r="10" spans="1:21" x14ac:dyDescent="0.2">
      <c r="B10" s="1353"/>
      <c r="C10" s="1353"/>
      <c r="D10" s="1353"/>
      <c r="E10" s="1353"/>
      <c r="F10" s="1353"/>
      <c r="G10" s="1353"/>
      <c r="H10" s="1353"/>
      <c r="I10" s="1353"/>
      <c r="J10" s="1353"/>
      <c r="K10" s="1353"/>
      <c r="L10" s="1353"/>
      <c r="M10" s="1353"/>
      <c r="N10" s="1353"/>
      <c r="O10" s="1353"/>
      <c r="P10" s="1353"/>
      <c r="Q10" s="1353"/>
      <c r="R10" s="1353"/>
      <c r="S10" s="1353"/>
    </row>
    <row r="11" spans="1:21" ht="42.6" customHeight="1" x14ac:dyDescent="0.2">
      <c r="B11" s="1340"/>
      <c r="C11" s="1340"/>
      <c r="D11" s="1340"/>
      <c r="E11" s="1340"/>
      <c r="F11" s="1340"/>
      <c r="G11" s="1340"/>
      <c r="H11" s="1340"/>
      <c r="I11" s="1340"/>
      <c r="J11" s="1340"/>
      <c r="K11" s="1340"/>
      <c r="L11" s="1340"/>
      <c r="M11" s="1340"/>
      <c r="N11" s="1340"/>
      <c r="O11" s="1340"/>
      <c r="P11" s="1340"/>
      <c r="Q11" s="1340"/>
      <c r="R11" s="1340"/>
      <c r="S11" s="1340"/>
    </row>
    <row r="12" spans="1:21" s="3" customFormat="1" ht="78" customHeight="1" x14ac:dyDescent="0.25">
      <c r="B12" s="1348" t="s">
        <v>487</v>
      </c>
      <c r="C12" s="1348"/>
      <c r="D12" s="1348"/>
      <c r="E12" s="1348"/>
      <c r="F12" s="1348"/>
      <c r="G12" s="1348"/>
      <c r="H12" s="1348"/>
      <c r="I12" s="1348"/>
      <c r="J12" s="1348"/>
      <c r="K12" s="1348"/>
      <c r="L12" s="1348"/>
      <c r="M12" s="1348"/>
      <c r="N12" s="1348"/>
      <c r="O12" s="1348"/>
      <c r="P12" s="1348"/>
      <c r="Q12" s="1348"/>
      <c r="R12" s="1348"/>
      <c r="S12" s="1348"/>
      <c r="T12" s="1348"/>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371</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25">
      <c r="B5" s="219"/>
      <c r="C5" s="219"/>
      <c r="D5" s="1374" t="s">
        <v>366</v>
      </c>
      <c r="E5" s="1374"/>
      <c r="F5" s="1374"/>
      <c r="G5" s="1374"/>
      <c r="H5" s="1374"/>
      <c r="I5" s="1374"/>
      <c r="J5" s="1374"/>
      <c r="K5" s="1374"/>
      <c r="L5" s="219"/>
      <c r="M5" s="1364" t="s">
        <v>340</v>
      </c>
      <c r="N5" s="1364"/>
      <c r="O5" s="1364"/>
      <c r="P5" s="1364"/>
      <c r="Q5" s="1364"/>
      <c r="R5" s="1364"/>
      <c r="S5" s="1364"/>
      <c r="T5" s="1364"/>
      <c r="U5" s="1364"/>
      <c r="V5" s="1364"/>
      <c r="W5" s="1364"/>
      <c r="X5" s="1364"/>
    </row>
    <row r="6" spans="1:26" ht="21" customHeight="1" x14ac:dyDescent="0.25">
      <c r="B6" s="219"/>
      <c r="C6" s="219"/>
      <c r="D6" s="1375"/>
      <c r="E6" s="1375"/>
      <c r="F6" s="1375"/>
      <c r="G6" s="1375"/>
      <c r="H6" s="1375"/>
      <c r="I6" s="1375"/>
      <c r="J6" s="1375"/>
      <c r="K6" s="1375"/>
      <c r="L6" s="219"/>
      <c r="M6" s="1365">
        <v>43830</v>
      </c>
      <c r="N6" s="1366"/>
      <c r="O6" s="1367">
        <v>44196</v>
      </c>
      <c r="P6" s="1368"/>
      <c r="Q6" s="1367">
        <v>44561</v>
      </c>
      <c r="R6" s="1368"/>
      <c r="S6" s="1371">
        <v>44926</v>
      </c>
      <c r="T6" s="1372"/>
      <c r="U6" s="1369">
        <v>45291</v>
      </c>
      <c r="V6" s="1373"/>
      <c r="W6" s="1369">
        <f>J7</f>
        <v>45382</v>
      </c>
      <c r="X6" s="1370"/>
    </row>
    <row r="7" spans="1:26" x14ac:dyDescent="0.25">
      <c r="B7" s="225"/>
      <c r="C7" s="219"/>
      <c r="D7" s="226">
        <v>43465</v>
      </c>
      <c r="E7" s="227">
        <v>43830</v>
      </c>
      <c r="F7" s="228">
        <v>44196</v>
      </c>
      <c r="G7" s="228">
        <v>44561</v>
      </c>
      <c r="H7" s="228">
        <v>44926</v>
      </c>
      <c r="I7" s="228">
        <v>45291</v>
      </c>
      <c r="J7" s="228">
        <f>EVO!J7</f>
        <v>45382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279274</v>
      </c>
      <c r="E9" s="300">
        <v>293661</v>
      </c>
      <c r="F9" s="300">
        <v>310424</v>
      </c>
      <c r="G9" s="254">
        <v>359285</v>
      </c>
      <c r="H9" s="254">
        <v>390413</v>
      </c>
      <c r="I9" s="254">
        <v>421261</v>
      </c>
      <c r="J9" s="301">
        <v>423155</v>
      </c>
      <c r="K9" s="302"/>
      <c r="L9" s="222"/>
      <c r="M9" s="278">
        <v>5.1515715748691182E-2</v>
      </c>
      <c r="N9" s="279">
        <v>14387</v>
      </c>
      <c r="O9" s="280">
        <v>5.7082826796884811E-2</v>
      </c>
      <c r="P9" s="279">
        <v>16763</v>
      </c>
      <c r="Q9" s="280">
        <v>0.15740084529546694</v>
      </c>
      <c r="R9" s="279">
        <f t="shared" ref="R9:R27" si="0">G9-F9</f>
        <v>48861</v>
      </c>
      <c r="S9" s="280">
        <f t="shared" ref="S9:S27" si="1">H9/G9-1</f>
        <v>8.6638740832486683E-2</v>
      </c>
      <c r="T9" s="279">
        <f t="shared" ref="T9:T27" si="2">H9-G9</f>
        <v>31128</v>
      </c>
      <c r="U9" s="280">
        <f>I9/H9-1</f>
        <v>7.9013762349102068E-2</v>
      </c>
      <c r="V9" s="279">
        <f>I9-H9</f>
        <v>30848</v>
      </c>
      <c r="W9" s="280">
        <v>8.2304284661974147E-2</v>
      </c>
      <c r="X9" s="279">
        <v>32179</v>
      </c>
    </row>
    <row r="10" spans="1:26" x14ac:dyDescent="0.25">
      <c r="B10" s="303" t="s">
        <v>7</v>
      </c>
      <c r="C10" s="219"/>
      <c r="D10" s="253">
        <v>34548</v>
      </c>
      <c r="E10" s="254">
        <v>39164</v>
      </c>
      <c r="F10" s="254">
        <v>37313</v>
      </c>
      <c r="G10" s="254">
        <v>41449</v>
      </c>
      <c r="H10" s="254">
        <v>43712</v>
      </c>
      <c r="I10" s="254">
        <v>51888</v>
      </c>
      <c r="J10" s="257">
        <v>50054</v>
      </c>
      <c r="K10" s="304"/>
      <c r="L10" s="219"/>
      <c r="M10" s="256">
        <v>0.13361120759522982</v>
      </c>
      <c r="N10" s="257">
        <v>4616</v>
      </c>
      <c r="O10" s="258">
        <v>-4.726279236033093E-2</v>
      </c>
      <c r="P10" s="257">
        <v>-1851</v>
      </c>
      <c r="Q10" s="258">
        <v>0.11084608581459543</v>
      </c>
      <c r="R10" s="257">
        <f t="shared" si="0"/>
        <v>4136</v>
      </c>
      <c r="S10" s="258">
        <f t="shared" si="1"/>
        <v>5.4597215855629821E-2</v>
      </c>
      <c r="T10" s="257">
        <f t="shared" si="2"/>
        <v>2263</v>
      </c>
      <c r="U10" s="258">
        <f t="shared" ref="U10:U26" si="3">I10/H10-1</f>
        <v>0.18704245973645683</v>
      </c>
      <c r="V10" s="257">
        <f t="shared" ref="V10:V26" si="4">I10-H10</f>
        <v>8176</v>
      </c>
      <c r="W10" s="258">
        <v>0.13901467743770612</v>
      </c>
      <c r="X10" s="257">
        <v>6109</v>
      </c>
    </row>
    <row r="11" spans="1:26" x14ac:dyDescent="0.25">
      <c r="B11" s="303" t="s">
        <v>37</v>
      </c>
      <c r="C11" s="219"/>
      <c r="D11" s="253">
        <v>28413</v>
      </c>
      <c r="E11" s="254">
        <v>27579</v>
      </c>
      <c r="F11" s="254">
        <v>30931</v>
      </c>
      <c r="G11" s="254">
        <v>35120</v>
      </c>
      <c r="H11" s="254">
        <v>36982</v>
      </c>
      <c r="I11" s="254">
        <v>40207</v>
      </c>
      <c r="J11" s="257">
        <v>41056</v>
      </c>
      <c r="L11" s="222"/>
      <c r="M11" s="256">
        <v>-2.9352761060078114E-2</v>
      </c>
      <c r="N11" s="257">
        <v>-834</v>
      </c>
      <c r="O11" s="258">
        <v>0.12154175278291457</v>
      </c>
      <c r="P11" s="257">
        <v>3352</v>
      </c>
      <c r="Q11" s="258">
        <v>0.13543047428146515</v>
      </c>
      <c r="R11" s="257">
        <f t="shared" si="0"/>
        <v>4189</v>
      </c>
      <c r="S11" s="258">
        <f t="shared" si="1"/>
        <v>5.3018223234624129E-2</v>
      </c>
      <c r="T11" s="257">
        <f t="shared" si="2"/>
        <v>1862</v>
      </c>
      <c r="U11" s="258">
        <f t="shared" si="3"/>
        <v>8.7204586014818064E-2</v>
      </c>
      <c r="V11" s="257">
        <f t="shared" si="4"/>
        <v>3225</v>
      </c>
      <c r="W11" s="258">
        <v>0.11250812920008668</v>
      </c>
      <c r="X11" s="257">
        <v>4152</v>
      </c>
    </row>
    <row r="12" spans="1:26" x14ac:dyDescent="0.25">
      <c r="B12" s="303" t="s">
        <v>38</v>
      </c>
      <c r="C12" s="219"/>
      <c r="D12" s="253">
        <v>22115</v>
      </c>
      <c r="E12" s="254">
        <v>28653</v>
      </c>
      <c r="F12" s="254">
        <v>36929</v>
      </c>
      <c r="G12" s="254">
        <v>39491</v>
      </c>
      <c r="H12" s="254">
        <v>42042</v>
      </c>
      <c r="I12" s="254">
        <v>47979</v>
      </c>
      <c r="J12" s="257">
        <v>48591</v>
      </c>
      <c r="L12" s="222"/>
      <c r="M12" s="256">
        <v>0.29563644585123217</v>
      </c>
      <c r="N12" s="257">
        <v>6538</v>
      </c>
      <c r="O12" s="258">
        <v>0.28883537500436263</v>
      </c>
      <c r="P12" s="257">
        <v>8276</v>
      </c>
      <c r="Q12" s="258">
        <v>6.9376370873839077E-2</v>
      </c>
      <c r="R12" s="257">
        <f t="shared" si="0"/>
        <v>2562</v>
      </c>
      <c r="S12" s="258">
        <f t="shared" si="1"/>
        <v>6.4596996784077376E-2</v>
      </c>
      <c r="T12" s="257">
        <f t="shared" si="2"/>
        <v>2551</v>
      </c>
      <c r="U12" s="258">
        <f t="shared" si="3"/>
        <v>0.14121592693021268</v>
      </c>
      <c r="V12" s="257">
        <f t="shared" si="4"/>
        <v>5937</v>
      </c>
      <c r="W12" s="258">
        <v>0.12810809555870262</v>
      </c>
      <c r="X12" s="257">
        <v>5518</v>
      </c>
    </row>
    <row r="13" spans="1:26" x14ac:dyDescent="0.25">
      <c r="B13" s="303" t="s">
        <v>6</v>
      </c>
      <c r="C13" s="219"/>
      <c r="D13" s="253">
        <v>22532</v>
      </c>
      <c r="E13" s="254">
        <v>24418</v>
      </c>
      <c r="F13" s="254">
        <v>26624</v>
      </c>
      <c r="G13" s="254">
        <v>28747</v>
      </c>
      <c r="H13" s="254">
        <v>38665</v>
      </c>
      <c r="I13" s="254">
        <v>45957</v>
      </c>
      <c r="J13" s="257">
        <v>45374</v>
      </c>
      <c r="K13" s="304"/>
      <c r="L13" s="219"/>
      <c r="M13" s="256">
        <v>8.3703177702822762E-2</v>
      </c>
      <c r="N13" s="257">
        <v>1886</v>
      </c>
      <c r="O13" s="258">
        <v>9.0343189450405426E-2</v>
      </c>
      <c r="P13" s="257">
        <v>2206</v>
      </c>
      <c r="Q13" s="258">
        <v>7.9740084134615419E-2</v>
      </c>
      <c r="R13" s="257">
        <f t="shared" si="0"/>
        <v>2123</v>
      </c>
      <c r="S13" s="258">
        <f t="shared" si="1"/>
        <v>0.34500991407799075</v>
      </c>
      <c r="T13" s="257">
        <f t="shared" si="2"/>
        <v>9918</v>
      </c>
      <c r="U13" s="258">
        <f t="shared" si="3"/>
        <v>0.1885943359627571</v>
      </c>
      <c r="V13" s="257">
        <f t="shared" si="4"/>
        <v>7292</v>
      </c>
      <c r="W13" s="258">
        <v>0.10957865649377641</v>
      </c>
      <c r="X13" s="257">
        <v>4481</v>
      </c>
      <c r="Z13" s="224"/>
    </row>
    <row r="14" spans="1:26" x14ac:dyDescent="0.25">
      <c r="B14" s="303" t="s">
        <v>5</v>
      </c>
      <c r="C14" s="219"/>
      <c r="D14" s="253">
        <v>18016</v>
      </c>
      <c r="E14" s="254">
        <v>26271</v>
      </c>
      <c r="F14" s="254">
        <v>26136</v>
      </c>
      <c r="G14" s="254">
        <v>26969</v>
      </c>
      <c r="H14" s="254">
        <v>27567</v>
      </c>
      <c r="I14" s="254">
        <v>26847</v>
      </c>
      <c r="J14" s="257">
        <v>26162</v>
      </c>
      <c r="L14" s="222"/>
      <c r="M14" s="256">
        <v>0.45820381882770866</v>
      </c>
      <c r="N14" s="257">
        <v>8255</v>
      </c>
      <c r="O14" s="258">
        <v>-5.1387461459403427E-3</v>
      </c>
      <c r="P14" s="257">
        <v>-135</v>
      </c>
      <c r="Q14" s="258">
        <v>3.1871747780838788E-2</v>
      </c>
      <c r="R14" s="257">
        <f t="shared" si="0"/>
        <v>833</v>
      </c>
      <c r="S14" s="258">
        <f t="shared" si="1"/>
        <v>2.2173606733657092E-2</v>
      </c>
      <c r="T14" s="257">
        <f t="shared" si="2"/>
        <v>598</v>
      </c>
      <c r="U14" s="258">
        <f t="shared" si="3"/>
        <v>-2.611818478615735E-2</v>
      </c>
      <c r="V14" s="257">
        <f t="shared" si="4"/>
        <v>-720</v>
      </c>
      <c r="W14" s="258">
        <v>-6.8072525202151568E-2</v>
      </c>
      <c r="X14" s="257">
        <v>-1911</v>
      </c>
      <c r="Z14" s="224"/>
    </row>
    <row r="15" spans="1:26" x14ac:dyDescent="0.25">
      <c r="B15" s="303" t="s">
        <v>4</v>
      </c>
      <c r="C15" s="219"/>
      <c r="D15" s="253">
        <v>125565</v>
      </c>
      <c r="E15" s="254">
        <v>139852</v>
      </c>
      <c r="F15" s="254">
        <v>141310</v>
      </c>
      <c r="G15" s="254">
        <v>148050</v>
      </c>
      <c r="H15" s="254">
        <v>153910</v>
      </c>
      <c r="I15" s="254">
        <v>168591</v>
      </c>
      <c r="J15" s="257">
        <v>170976</v>
      </c>
      <c r="L15" s="222"/>
      <c r="M15" s="256">
        <v>0.11378170668578025</v>
      </c>
      <c r="N15" s="257">
        <v>14287</v>
      </c>
      <c r="O15" s="258">
        <v>1.0425306752853025E-2</v>
      </c>
      <c r="P15" s="257">
        <v>1458</v>
      </c>
      <c r="Q15" s="258">
        <v>4.7696553676314535E-2</v>
      </c>
      <c r="R15" s="257">
        <f t="shared" si="0"/>
        <v>6740</v>
      </c>
      <c r="S15" s="258">
        <f t="shared" si="1"/>
        <v>3.9581222559945894E-2</v>
      </c>
      <c r="T15" s="257">
        <f t="shared" si="2"/>
        <v>5860</v>
      </c>
      <c r="U15" s="258">
        <f t="shared" si="3"/>
        <v>9.5386914430511283E-2</v>
      </c>
      <c r="V15" s="257">
        <f t="shared" si="4"/>
        <v>14681</v>
      </c>
      <c r="W15" s="258">
        <v>7.8025989747857905E-2</v>
      </c>
      <c r="X15" s="257">
        <v>12375</v>
      </c>
      <c r="Z15" s="224"/>
    </row>
    <row r="16" spans="1:26" x14ac:dyDescent="0.25">
      <c r="B16" s="303" t="s">
        <v>40</v>
      </c>
      <c r="C16" s="219"/>
      <c r="D16" s="253">
        <v>69490</v>
      </c>
      <c r="E16" s="254">
        <v>75685</v>
      </c>
      <c r="F16" s="254">
        <v>73889</v>
      </c>
      <c r="G16" s="254">
        <v>80243</v>
      </c>
      <c r="H16" s="254">
        <v>85666</v>
      </c>
      <c r="I16" s="254">
        <v>97263</v>
      </c>
      <c r="J16" s="257">
        <v>97174</v>
      </c>
      <c r="L16" s="222"/>
      <c r="M16" s="256">
        <v>8.9149517916246923E-2</v>
      </c>
      <c r="N16" s="257">
        <v>6195</v>
      </c>
      <c r="O16" s="258">
        <v>-2.372993327607853E-2</v>
      </c>
      <c r="P16" s="257">
        <v>-1796</v>
      </c>
      <c r="Q16" s="258">
        <v>8.5993855648337281E-2</v>
      </c>
      <c r="R16" s="257">
        <f t="shared" si="0"/>
        <v>6354</v>
      </c>
      <c r="S16" s="258">
        <f t="shared" si="1"/>
        <v>6.7582219009757916E-2</v>
      </c>
      <c r="T16" s="257">
        <f t="shared" si="2"/>
        <v>5423</v>
      </c>
      <c r="U16" s="258">
        <f t="shared" si="3"/>
        <v>0.13537459435481991</v>
      </c>
      <c r="V16" s="257">
        <f t="shared" si="4"/>
        <v>11597</v>
      </c>
      <c r="W16" s="258">
        <v>7.409003990228924E-2</v>
      </c>
      <c r="X16" s="257">
        <v>6703</v>
      </c>
      <c r="Z16" s="224"/>
    </row>
    <row r="17" spans="2:28" x14ac:dyDescent="0.25">
      <c r="B17" s="303" t="s">
        <v>41</v>
      </c>
      <c r="C17" s="219"/>
      <c r="D17" s="253">
        <v>192995</v>
      </c>
      <c r="E17" s="254">
        <v>203003</v>
      </c>
      <c r="F17" s="254">
        <v>193486</v>
      </c>
      <c r="G17" s="254">
        <v>203102</v>
      </c>
      <c r="H17" s="254">
        <v>227045</v>
      </c>
      <c r="I17" s="254">
        <v>245461</v>
      </c>
      <c r="J17" s="257">
        <v>250837</v>
      </c>
      <c r="L17" s="222"/>
      <c r="M17" s="256">
        <v>5.1856265706365479E-2</v>
      </c>
      <c r="N17" s="257">
        <v>10008</v>
      </c>
      <c r="O17" s="258">
        <v>-4.6881080575163936E-2</v>
      </c>
      <c r="P17" s="257">
        <v>-9517</v>
      </c>
      <c r="Q17" s="258">
        <v>4.9698686209854959E-2</v>
      </c>
      <c r="R17" s="257">
        <f t="shared" si="0"/>
        <v>9616</v>
      </c>
      <c r="S17" s="258">
        <f t="shared" si="1"/>
        <v>0.11788657915727074</v>
      </c>
      <c r="T17" s="257">
        <f t="shared" si="2"/>
        <v>23943</v>
      </c>
      <c r="U17" s="258">
        <f t="shared" si="3"/>
        <v>8.1111673897245051E-2</v>
      </c>
      <c r="V17" s="257">
        <f t="shared" si="4"/>
        <v>18416</v>
      </c>
      <c r="W17" s="258">
        <v>8.4287925027449084E-2</v>
      </c>
      <c r="X17" s="257">
        <v>19499</v>
      </c>
      <c r="Z17" s="224"/>
    </row>
    <row r="18" spans="2:28" x14ac:dyDescent="0.25">
      <c r="B18" s="303" t="s">
        <v>3</v>
      </c>
      <c r="C18" s="219"/>
      <c r="D18" s="253">
        <v>77342</v>
      </c>
      <c r="E18" s="254">
        <v>94194</v>
      </c>
      <c r="F18" s="254">
        <v>109857</v>
      </c>
      <c r="G18" s="254">
        <v>128089</v>
      </c>
      <c r="H18" s="254">
        <v>169532</v>
      </c>
      <c r="I18" s="254">
        <v>200429</v>
      </c>
      <c r="J18" s="257">
        <v>230358</v>
      </c>
      <c r="L18" s="222"/>
      <c r="M18" s="256">
        <v>0.21788937446665457</v>
      </c>
      <c r="N18" s="257">
        <v>16852</v>
      </c>
      <c r="O18" s="258">
        <v>0.1662844767182623</v>
      </c>
      <c r="P18" s="257">
        <v>15663</v>
      </c>
      <c r="Q18" s="258">
        <v>0.16596120411079851</v>
      </c>
      <c r="R18" s="257">
        <f t="shared" si="0"/>
        <v>18232</v>
      </c>
      <c r="S18" s="258">
        <f t="shared" si="1"/>
        <v>0.32354847020431099</v>
      </c>
      <c r="T18" s="257">
        <f t="shared" si="2"/>
        <v>41443</v>
      </c>
      <c r="U18" s="258">
        <f t="shared" si="3"/>
        <v>0.18224877899157677</v>
      </c>
      <c r="V18" s="257">
        <f t="shared" si="4"/>
        <v>30897</v>
      </c>
      <c r="W18" s="258">
        <v>0.24450567260940037</v>
      </c>
      <c r="X18" s="257">
        <v>45258</v>
      </c>
      <c r="Z18" s="224"/>
    </row>
    <row r="19" spans="2:28" x14ac:dyDescent="0.25">
      <c r="B19" s="303" t="s">
        <v>2</v>
      </c>
      <c r="C19" s="219"/>
      <c r="D19" s="253">
        <v>31925</v>
      </c>
      <c r="E19" s="254">
        <v>31136</v>
      </c>
      <c r="F19" s="254">
        <v>31717</v>
      </c>
      <c r="G19" s="254">
        <v>33614</v>
      </c>
      <c r="H19" s="254">
        <v>36559</v>
      </c>
      <c r="I19" s="254">
        <v>40743</v>
      </c>
      <c r="J19" s="257">
        <v>40565</v>
      </c>
      <c r="K19" s="304"/>
      <c r="L19" s="219"/>
      <c r="M19" s="256">
        <v>-2.4714173844949117E-2</v>
      </c>
      <c r="N19" s="257">
        <v>-789</v>
      </c>
      <c r="O19" s="258">
        <v>1.8660071942446121E-2</v>
      </c>
      <c r="P19" s="257">
        <v>581</v>
      </c>
      <c r="Q19" s="258">
        <v>5.9810196424630258E-2</v>
      </c>
      <c r="R19" s="257">
        <f t="shared" si="0"/>
        <v>1897</v>
      </c>
      <c r="S19" s="258">
        <f t="shared" si="1"/>
        <v>8.7612304396977425E-2</v>
      </c>
      <c r="T19" s="257">
        <f t="shared" si="2"/>
        <v>2945</v>
      </c>
      <c r="U19" s="258">
        <f t="shared" si="3"/>
        <v>0.11444514346672507</v>
      </c>
      <c r="V19" s="257">
        <f t="shared" si="4"/>
        <v>4184</v>
      </c>
      <c r="W19" s="258">
        <v>0.10775826756601758</v>
      </c>
      <c r="X19" s="257">
        <v>3946</v>
      </c>
      <c r="Z19" s="224"/>
    </row>
    <row r="20" spans="2:28" x14ac:dyDescent="0.25">
      <c r="B20" s="303" t="s">
        <v>35</v>
      </c>
      <c r="C20" s="219"/>
      <c r="D20" s="253">
        <v>70220</v>
      </c>
      <c r="E20" s="254">
        <v>72627</v>
      </c>
      <c r="F20" s="254">
        <v>73730</v>
      </c>
      <c r="G20" s="254">
        <v>77158</v>
      </c>
      <c r="H20" s="254">
        <v>82694</v>
      </c>
      <c r="I20" s="254">
        <v>89704</v>
      </c>
      <c r="J20" s="257">
        <v>90994</v>
      </c>
      <c r="L20" s="222"/>
      <c r="M20" s="256">
        <v>3.4277983480489826E-2</v>
      </c>
      <c r="N20" s="257">
        <v>2407</v>
      </c>
      <c r="O20" s="258">
        <v>1.518718933729879E-2</v>
      </c>
      <c r="P20" s="257">
        <v>1103</v>
      </c>
      <c r="Q20" s="258">
        <v>4.6493964464939586E-2</v>
      </c>
      <c r="R20" s="257">
        <f t="shared" si="0"/>
        <v>3428</v>
      </c>
      <c r="S20" s="258">
        <f t="shared" si="1"/>
        <v>7.1748878923766801E-2</v>
      </c>
      <c r="T20" s="257">
        <f t="shared" si="2"/>
        <v>5536</v>
      </c>
      <c r="U20" s="258">
        <f t="shared" si="3"/>
        <v>8.4770358188018369E-2</v>
      </c>
      <c r="V20" s="257">
        <f t="shared" si="4"/>
        <v>7010</v>
      </c>
      <c r="W20" s="258">
        <v>6.9850563766122198E-2</v>
      </c>
      <c r="X20" s="257">
        <v>5941</v>
      </c>
      <c r="Z20" s="224"/>
    </row>
    <row r="21" spans="2:28" x14ac:dyDescent="0.25">
      <c r="B21" s="303" t="s">
        <v>42</v>
      </c>
      <c r="C21" s="219"/>
      <c r="D21" s="253">
        <v>187101</v>
      </c>
      <c r="E21" s="254">
        <v>187165</v>
      </c>
      <c r="F21" s="254">
        <v>169910</v>
      </c>
      <c r="G21" s="254">
        <v>198080</v>
      </c>
      <c r="H21" s="254">
        <v>218173</v>
      </c>
      <c r="I21" s="254">
        <v>243836</v>
      </c>
      <c r="J21" s="257">
        <v>246952</v>
      </c>
      <c r="L21" s="222"/>
      <c r="M21" s="256">
        <v>3.4206123965141444E-4</v>
      </c>
      <c r="N21" s="257">
        <v>64</v>
      </c>
      <c r="O21" s="258">
        <v>-9.2191381935725181E-2</v>
      </c>
      <c r="P21" s="257">
        <v>-17255</v>
      </c>
      <c r="Q21" s="258">
        <v>0.16579365546465774</v>
      </c>
      <c r="R21" s="257">
        <f t="shared" si="0"/>
        <v>28170</v>
      </c>
      <c r="S21" s="258">
        <f t="shared" si="1"/>
        <v>0.10143881260096932</v>
      </c>
      <c r="T21" s="257">
        <f t="shared" si="2"/>
        <v>20093</v>
      </c>
      <c r="U21" s="258">
        <f t="shared" si="3"/>
        <v>0.11762683741801228</v>
      </c>
      <c r="V21" s="257">
        <f t="shared" si="4"/>
        <v>25663</v>
      </c>
      <c r="W21" s="258">
        <v>0.11067534990825023</v>
      </c>
      <c r="X21" s="257">
        <v>24608</v>
      </c>
      <c r="Z21" s="224"/>
    </row>
    <row r="22" spans="2:28" x14ac:dyDescent="0.25">
      <c r="B22" s="303" t="s">
        <v>43</v>
      </c>
      <c r="C22" s="219"/>
      <c r="D22" s="253">
        <v>43902</v>
      </c>
      <c r="E22" s="254">
        <v>44054</v>
      </c>
      <c r="F22" s="254">
        <v>44045</v>
      </c>
      <c r="G22" s="254">
        <v>46064</v>
      </c>
      <c r="H22" s="254">
        <v>47227</v>
      </c>
      <c r="I22" s="254">
        <v>50551</v>
      </c>
      <c r="J22" s="257">
        <v>52769</v>
      </c>
      <c r="L22" s="222"/>
      <c r="M22" s="256">
        <v>3.4622568447906232E-3</v>
      </c>
      <c r="N22" s="257">
        <v>152</v>
      </c>
      <c r="O22" s="258">
        <v>-2.0429472919603064E-4</v>
      </c>
      <c r="P22" s="257">
        <v>-9</v>
      </c>
      <c r="Q22" s="258">
        <v>4.5839482347598937E-2</v>
      </c>
      <c r="R22" s="257">
        <f t="shared" si="0"/>
        <v>2019</v>
      </c>
      <c r="S22" s="258">
        <f t="shared" si="1"/>
        <v>2.5247481764501645E-2</v>
      </c>
      <c r="T22" s="257">
        <f t="shared" si="2"/>
        <v>1163</v>
      </c>
      <c r="U22" s="258">
        <f t="shared" si="3"/>
        <v>7.0383467084506712E-2</v>
      </c>
      <c r="V22" s="257">
        <f t="shared" si="4"/>
        <v>3324</v>
      </c>
      <c r="W22" s="258">
        <v>0.1039770706500136</v>
      </c>
      <c r="X22" s="257">
        <v>4970</v>
      </c>
      <c r="Z22" s="224"/>
    </row>
    <row r="23" spans="2:28" x14ac:dyDescent="0.25">
      <c r="B23" s="303" t="s">
        <v>44</v>
      </c>
      <c r="C23" s="219"/>
      <c r="D23" s="253">
        <v>17706</v>
      </c>
      <c r="E23" s="254">
        <v>17755</v>
      </c>
      <c r="F23" s="254">
        <v>17268</v>
      </c>
      <c r="G23" s="254">
        <v>18123</v>
      </c>
      <c r="H23" s="254">
        <v>20187</v>
      </c>
      <c r="I23" s="254">
        <v>22154</v>
      </c>
      <c r="J23" s="257">
        <v>22602</v>
      </c>
      <c r="K23" s="304"/>
      <c r="L23" s="219"/>
      <c r="M23" s="256">
        <v>2.7674234722692148E-3</v>
      </c>
      <c r="N23" s="257">
        <v>49</v>
      </c>
      <c r="O23" s="258">
        <v>-2.7428893269501597E-2</v>
      </c>
      <c r="P23" s="257">
        <v>-487</v>
      </c>
      <c r="Q23" s="258">
        <v>4.9513551077136952E-2</v>
      </c>
      <c r="R23" s="257">
        <f t="shared" si="0"/>
        <v>855</v>
      </c>
      <c r="S23" s="258">
        <f t="shared" si="1"/>
        <v>0.11388842906803509</v>
      </c>
      <c r="T23" s="257">
        <f t="shared" si="2"/>
        <v>2064</v>
      </c>
      <c r="U23" s="258">
        <f t="shared" si="3"/>
        <v>9.743894585624413E-2</v>
      </c>
      <c r="V23" s="257">
        <f t="shared" si="4"/>
        <v>1967</v>
      </c>
      <c r="W23" s="258">
        <v>9.4527845036319613E-2</v>
      </c>
      <c r="X23" s="257">
        <v>1952</v>
      </c>
      <c r="Z23" s="224"/>
    </row>
    <row r="24" spans="2:28" x14ac:dyDescent="0.25">
      <c r="B24" s="303" t="s">
        <v>45</v>
      </c>
      <c r="C24" s="219"/>
      <c r="D24" s="253">
        <v>84144</v>
      </c>
      <c r="E24" s="254">
        <v>89779</v>
      </c>
      <c r="F24" s="254">
        <v>88748</v>
      </c>
      <c r="G24" s="254">
        <v>89865</v>
      </c>
      <c r="H24" s="254">
        <v>89904</v>
      </c>
      <c r="I24" s="254">
        <v>94658</v>
      </c>
      <c r="J24" s="257">
        <v>95672</v>
      </c>
      <c r="L24" s="222"/>
      <c r="M24" s="256">
        <v>6.6968530138809657E-2</v>
      </c>
      <c r="N24" s="257">
        <v>5635</v>
      </c>
      <c r="O24" s="258">
        <v>-1.1483754552846448E-2</v>
      </c>
      <c r="P24" s="257">
        <v>-1031</v>
      </c>
      <c r="Q24" s="258">
        <v>1.2586199125614206E-2</v>
      </c>
      <c r="R24" s="257">
        <f t="shared" si="0"/>
        <v>1117</v>
      </c>
      <c r="S24" s="258">
        <f t="shared" si="1"/>
        <v>4.3398430979801894E-4</v>
      </c>
      <c r="T24" s="257">
        <f t="shared" si="2"/>
        <v>39</v>
      </c>
      <c r="U24" s="258">
        <f t="shared" si="3"/>
        <v>5.2878626090051561E-2</v>
      </c>
      <c r="V24" s="257">
        <f t="shared" si="4"/>
        <v>4754</v>
      </c>
      <c r="W24" s="258">
        <v>6.0900421379463276E-2</v>
      </c>
      <c r="X24" s="257">
        <v>5492</v>
      </c>
      <c r="Z24" s="224"/>
    </row>
    <row r="25" spans="2:28" x14ac:dyDescent="0.25">
      <c r="B25" s="303" t="s">
        <v>46</v>
      </c>
      <c r="C25" s="219"/>
      <c r="D25" s="253">
        <v>11661</v>
      </c>
      <c r="E25" s="254">
        <v>12152</v>
      </c>
      <c r="F25" s="254">
        <v>11213</v>
      </c>
      <c r="G25" s="254">
        <v>11764</v>
      </c>
      <c r="H25" s="254">
        <v>12841</v>
      </c>
      <c r="I25" s="254">
        <v>13957</v>
      </c>
      <c r="J25" s="257">
        <v>13975</v>
      </c>
      <c r="L25" s="222"/>
      <c r="M25" s="256">
        <v>4.2106165851985233E-2</v>
      </c>
      <c r="N25" s="257">
        <v>491</v>
      </c>
      <c r="O25" s="258">
        <v>-7.7271231073074431E-2</v>
      </c>
      <c r="P25" s="257">
        <v>-939</v>
      </c>
      <c r="Q25" s="258">
        <v>4.9139391777401231E-2</v>
      </c>
      <c r="R25" s="257">
        <f t="shared" si="0"/>
        <v>551</v>
      </c>
      <c r="S25" s="258">
        <f t="shared" si="1"/>
        <v>9.1550493029581848E-2</v>
      </c>
      <c r="T25" s="257">
        <f t="shared" si="2"/>
        <v>1077</v>
      </c>
      <c r="U25" s="258">
        <f t="shared" si="3"/>
        <v>8.6909119227474463E-2</v>
      </c>
      <c r="V25" s="257">
        <f t="shared" si="4"/>
        <v>1116</v>
      </c>
      <c r="W25" s="258">
        <v>7.1291682637025788E-2</v>
      </c>
      <c r="X25" s="257">
        <v>930</v>
      </c>
      <c r="Z25" s="224"/>
    </row>
    <row r="26" spans="2:28" x14ac:dyDescent="0.25">
      <c r="B26" s="305" t="s">
        <v>1</v>
      </c>
      <c r="C26" s="219"/>
      <c r="D26" s="260">
        <v>3710</v>
      </c>
      <c r="E26" s="261">
        <v>3873</v>
      </c>
      <c r="F26" s="261">
        <v>3677</v>
      </c>
      <c r="G26" s="261">
        <v>3992</v>
      </c>
      <c r="H26" s="261">
        <v>4310</v>
      </c>
      <c r="I26" s="261">
        <v>4565</v>
      </c>
      <c r="J26" s="265">
        <v>4659</v>
      </c>
      <c r="K26" s="1230"/>
      <c r="L26" s="219"/>
      <c r="M26" s="264">
        <v>4.3935309973045733E-2</v>
      </c>
      <c r="N26" s="265">
        <v>163</v>
      </c>
      <c r="O26" s="266">
        <v>-5.060676478182291E-2</v>
      </c>
      <c r="P26" s="265">
        <v>-196</v>
      </c>
      <c r="Q26" s="266">
        <v>8.5667663856404674E-2</v>
      </c>
      <c r="R26" s="265">
        <f t="shared" si="0"/>
        <v>315</v>
      </c>
      <c r="S26" s="266">
        <f t="shared" si="1"/>
        <v>7.965931863727449E-2</v>
      </c>
      <c r="T26" s="265">
        <f t="shared" si="2"/>
        <v>318</v>
      </c>
      <c r="U26" s="266">
        <f t="shared" si="3"/>
        <v>5.9164733178654227E-2</v>
      </c>
      <c r="V26" s="265">
        <f t="shared" si="4"/>
        <v>255</v>
      </c>
      <c r="W26" s="266">
        <v>7.797316057380832E-2</v>
      </c>
      <c r="X26" s="265">
        <v>337</v>
      </c>
      <c r="Z26" s="224"/>
      <c r="AA26" s="224"/>
      <c r="AB26" s="286"/>
    </row>
    <row r="27" spans="2:28" x14ac:dyDescent="0.25">
      <c r="B27" s="235" t="s">
        <v>0</v>
      </c>
      <c r="C27" s="219"/>
      <c r="D27" s="1231">
        <f t="shared" ref="D27:J27" si="5">SUM(D9:D26)</f>
        <v>1320659</v>
      </c>
      <c r="E27" s="306">
        <f t="shared" si="5"/>
        <v>1411021</v>
      </c>
      <c r="F27" s="307">
        <f t="shared" si="5"/>
        <v>1427207</v>
      </c>
      <c r="G27" s="306">
        <f t="shared" si="5"/>
        <v>1569205</v>
      </c>
      <c r="H27" s="307">
        <v>1727429</v>
      </c>
      <c r="I27" s="306">
        <v>1906051</v>
      </c>
      <c r="J27" s="306">
        <f t="shared" si="5"/>
        <v>1951925</v>
      </c>
      <c r="K27" s="308"/>
      <c r="L27" s="222"/>
      <c r="M27" s="240">
        <f t="shared" ref="M27" si="6">E27/D27-1</f>
        <v>6.842190149008931E-2</v>
      </c>
      <c r="N27" s="241">
        <f t="shared" ref="N27" si="7">E27-D27</f>
        <v>90362</v>
      </c>
      <c r="O27" s="242">
        <f t="shared" ref="O27" si="8">F27/E27-1</f>
        <v>1.1471126227037054E-2</v>
      </c>
      <c r="P27" s="243">
        <f t="shared" ref="P27" si="9">F27-E27</f>
        <v>16186</v>
      </c>
      <c r="Q27" s="242">
        <f t="shared" ref="Q27" si="10">G27/F27-1</f>
        <v>9.9493626362538778E-2</v>
      </c>
      <c r="R27" s="237">
        <f t="shared" si="0"/>
        <v>141998</v>
      </c>
      <c r="S27" s="242">
        <f t="shared" si="1"/>
        <v>0.10083067540569912</v>
      </c>
      <c r="T27" s="243">
        <f t="shared" si="2"/>
        <v>158224</v>
      </c>
      <c r="U27" s="309">
        <f>I27/H27-1</f>
        <v>0.10340338155721596</v>
      </c>
      <c r="V27" s="237">
        <f>I27-H27</f>
        <v>178622</v>
      </c>
      <c r="W27" s="242">
        <v>0.10316516576936863</v>
      </c>
      <c r="X27" s="243">
        <v>182539</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EVO_prest!D9:J9</xm:f>
              <xm:sqref>K9</xm:sqref>
            </x14:sparkline>
            <x14:sparkline>
              <xm:f>EVO_prest!D10:J10</xm:f>
              <xm:sqref>K10</xm:sqref>
            </x14:sparkline>
            <x14:sparkline>
              <xm:f>EVO_prest!D11:J11</xm:f>
              <xm:sqref>K11</xm:sqref>
            </x14:sparkline>
            <x14:sparkline>
              <xm:f>EVO_prest!D12:J12</xm:f>
              <xm:sqref>K12</xm:sqref>
            </x14:sparkline>
            <x14:sparkline>
              <xm:f>EVO_prest!D13:J13</xm:f>
              <xm:sqref>K13</xm:sqref>
            </x14:sparkline>
            <x14:sparkline>
              <xm:f>EVO_prest!D14:J14</xm:f>
              <xm:sqref>K14</xm:sqref>
            </x14:sparkline>
            <x14:sparkline>
              <xm:f>EVO_prest!D15:J15</xm:f>
              <xm:sqref>K15</xm:sqref>
            </x14:sparkline>
            <x14:sparkline>
              <xm:f>EVO_prest!D16:J16</xm:f>
              <xm:sqref>K16</xm:sqref>
            </x14:sparkline>
            <x14:sparkline>
              <xm:f>EVO_prest!D17:J17</xm:f>
              <xm:sqref>K17</xm:sqref>
            </x14:sparkline>
            <x14:sparkline>
              <xm:f>EVO_prest!D18:J18</xm:f>
              <xm:sqref>K18</xm:sqref>
            </x14:sparkline>
            <x14:sparkline>
              <xm:f>EVO_prest!D19:J19</xm:f>
              <xm:sqref>K19</xm:sqref>
            </x14:sparkline>
            <x14:sparkline>
              <xm:f>EVO_prest!D20:J20</xm:f>
              <xm:sqref>K20</xm:sqref>
            </x14:sparkline>
            <x14:sparkline>
              <xm:f>EVO_prest!D21:J21</xm:f>
              <xm:sqref>K21</xm:sqref>
            </x14:sparkline>
            <x14:sparkline>
              <xm:f>EVO_prest!D22:J22</xm:f>
              <xm:sqref>K22</xm:sqref>
            </x14:sparkline>
            <x14:sparkline>
              <xm:f>EVO_prest!D23:J23</xm:f>
              <xm:sqref>K23</xm:sqref>
            </x14:sparkline>
            <x14:sparkline>
              <xm:f>EVO_prest!D24:J24</xm:f>
              <xm:sqref>K24</xm:sqref>
            </x14:sparkline>
            <x14:sparkline>
              <xm:f>EVO_prest!D25:J25</xm:f>
              <xm:sqref>K25</xm:sqref>
            </x14:sparkline>
            <x14:sparkline>
              <xm:f>EVO_prest!D26:J26</xm:f>
              <xm:sqref>K26</xm:sqref>
            </x14:sparkline>
            <x14:sparkline>
              <xm:f>EVO_prest!D27:J27</xm:f>
              <xm:sqref>K27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391</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475</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214</v>
      </c>
      <c r="K8" s="1401"/>
      <c r="L8" s="1401"/>
      <c r="M8" s="1401"/>
      <c r="N8" s="1401"/>
      <c r="O8" s="1402"/>
      <c r="P8" s="317"/>
      <c r="Q8" s="1400" t="s">
        <v>215</v>
      </c>
      <c r="R8" s="1401"/>
      <c r="S8" s="1401"/>
      <c r="T8" s="1401"/>
      <c r="U8" s="1401"/>
      <c r="V8" s="1402"/>
      <c r="W8" s="317"/>
      <c r="X8" s="1400" t="s">
        <v>216</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212</v>
      </c>
      <c r="L9" s="1379" t="s">
        <v>24</v>
      </c>
      <c r="M9" s="1380"/>
      <c r="N9" s="1381" t="s">
        <v>23</v>
      </c>
      <c r="O9" s="1382"/>
      <c r="P9" s="317"/>
      <c r="Q9" s="1383" t="s">
        <v>9</v>
      </c>
      <c r="R9" s="1377" t="s">
        <v>212</v>
      </c>
      <c r="S9" s="1379" t="s">
        <v>24</v>
      </c>
      <c r="T9" s="1380"/>
      <c r="U9" s="1381" t="s">
        <v>23</v>
      </c>
      <c r="V9" s="1382"/>
      <c r="W9" s="317"/>
      <c r="X9" s="1383" t="s">
        <v>9</v>
      </c>
      <c r="Y9" s="1377" t="s">
        <v>212</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212</v>
      </c>
      <c r="G10" s="406" t="s">
        <v>9</v>
      </c>
      <c r="H10" s="889" t="s">
        <v>212</v>
      </c>
      <c r="I10" s="346"/>
      <c r="J10" s="1384"/>
      <c r="K10" s="1378"/>
      <c r="L10" s="404" t="s">
        <v>9</v>
      </c>
      <c r="M10" s="403" t="s">
        <v>213</v>
      </c>
      <c r="N10" s="407" t="s">
        <v>9</v>
      </c>
      <c r="O10" s="402" t="s">
        <v>213</v>
      </c>
      <c r="P10" s="347"/>
      <c r="Q10" s="1384"/>
      <c r="R10" s="1378"/>
      <c r="S10" s="404" t="s">
        <v>9</v>
      </c>
      <c r="T10" s="403" t="s">
        <v>213</v>
      </c>
      <c r="U10" s="407" t="s">
        <v>9</v>
      </c>
      <c r="V10" s="402" t="s">
        <v>213</v>
      </c>
      <c r="W10" s="347"/>
      <c r="X10" s="1384"/>
      <c r="Y10" s="1378"/>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8584147</v>
      </c>
      <c r="E12" s="352">
        <f>L12+S12+Z12</f>
        <v>4354316</v>
      </c>
      <c r="F12" s="353">
        <f>E12/$D12*100</f>
        <v>50.725086604411594</v>
      </c>
      <c r="G12" s="352">
        <f>N12+U12+AB12</f>
        <v>4229831</v>
      </c>
      <c r="H12" s="354">
        <f>G12/$D12*100</f>
        <v>49.274913395588406</v>
      </c>
      <c r="I12" s="350"/>
      <c r="J12" s="355">
        <f>L12+N12</f>
        <v>7016107</v>
      </c>
      <c r="K12" s="356">
        <f>J12/$D12*100</f>
        <v>81.733304427335639</v>
      </c>
      <c r="L12" s="357">
        <v>3476457</v>
      </c>
      <c r="M12" s="353">
        <v>49.549657666281313</v>
      </c>
      <c r="N12" s="357">
        <v>3539650</v>
      </c>
      <c r="O12" s="358">
        <v>50.450342333718687</v>
      </c>
      <c r="P12" s="350"/>
      <c r="Q12" s="355">
        <v>1145951</v>
      </c>
      <c r="R12" s="356">
        <v>13.349619944765626</v>
      </c>
      <c r="S12" s="357">
        <v>613159</v>
      </c>
      <c r="T12" s="353">
        <v>53.506563544165495</v>
      </c>
      <c r="U12" s="357">
        <v>532792</v>
      </c>
      <c r="V12" s="358">
        <v>46.493436455834498</v>
      </c>
      <c r="W12" s="350"/>
      <c r="X12" s="355">
        <v>422089</v>
      </c>
      <c r="Y12" s="356">
        <v>4.91707562789873</v>
      </c>
      <c r="Z12" s="357">
        <v>264700</v>
      </c>
      <c r="AA12" s="353">
        <v>62.711892515559519</v>
      </c>
      <c r="AB12" s="357">
        <v>157389</v>
      </c>
      <c r="AC12" s="358">
        <f t="shared" ref="AC12:AC29" si="0">AB12/$X12*100</f>
        <v>37.288107484440488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1341289</v>
      </c>
      <c r="E13" s="365">
        <f t="shared" ref="E13:E29" si="2">L13+S13+Z13</f>
        <v>678615</v>
      </c>
      <c r="F13" s="366">
        <f t="shared" ref="F13:H28" si="3">E13/$D13*100</f>
        <v>50.59424180769394</v>
      </c>
      <c r="G13" s="365">
        <f t="shared" ref="G13:G29" si="4">N13+U13+AB13</f>
        <v>662674</v>
      </c>
      <c r="H13" s="367">
        <f t="shared" si="3"/>
        <v>49.40575819230606</v>
      </c>
      <c r="I13" s="350"/>
      <c r="J13" s="368">
        <f t="shared" ref="J13:J29" si="5">L13+N13</f>
        <v>1044239</v>
      </c>
      <c r="K13" s="369">
        <f t="shared" ref="K13:K29" si="6">J13/$D13*100</f>
        <v>77.853393265731697</v>
      </c>
      <c r="L13" s="370">
        <v>511688</v>
      </c>
      <c r="M13" s="371">
        <v>49.001042864708175</v>
      </c>
      <c r="N13" s="370">
        <v>532551</v>
      </c>
      <c r="O13" s="372">
        <v>50.998957135291825</v>
      </c>
      <c r="P13" s="350"/>
      <c r="Q13" s="368">
        <v>200993</v>
      </c>
      <c r="R13" s="369">
        <v>14.985062876084124</v>
      </c>
      <c r="S13" s="370">
        <v>106998</v>
      </c>
      <c r="T13" s="371">
        <v>53.23468976531521</v>
      </c>
      <c r="U13" s="370">
        <v>93995</v>
      </c>
      <c r="V13" s="372">
        <v>46.76531023468479</v>
      </c>
      <c r="W13" s="350"/>
      <c r="X13" s="368">
        <v>96057</v>
      </c>
      <c r="Y13" s="369">
        <v>7.1615438581841797</v>
      </c>
      <c r="Z13" s="370">
        <v>59929</v>
      </c>
      <c r="AA13" s="371">
        <v>62.388998198986023</v>
      </c>
      <c r="AB13" s="370">
        <v>36128</v>
      </c>
      <c r="AC13" s="372">
        <f t="shared" si="0"/>
        <v>37.611001801013984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1006060</v>
      </c>
      <c r="E14" s="365">
        <f t="shared" si="2"/>
        <v>526321</v>
      </c>
      <c r="F14" s="366">
        <f t="shared" si="3"/>
        <v>52.315070671729323</v>
      </c>
      <c r="G14" s="365">
        <f t="shared" si="4"/>
        <v>479739</v>
      </c>
      <c r="H14" s="367">
        <f t="shared" si="3"/>
        <v>47.684929328270684</v>
      </c>
      <c r="I14" s="350"/>
      <c r="J14" s="368">
        <f t="shared" si="5"/>
        <v>728875</v>
      </c>
      <c r="K14" s="369">
        <f t="shared" si="6"/>
        <v>72.448462318350792</v>
      </c>
      <c r="L14" s="370">
        <v>366097</v>
      </c>
      <c r="M14" s="371">
        <v>50.227679643285882</v>
      </c>
      <c r="N14" s="370">
        <v>362778</v>
      </c>
      <c r="O14" s="372">
        <v>49.772320356714111</v>
      </c>
      <c r="P14" s="350"/>
      <c r="Q14" s="368">
        <v>193292</v>
      </c>
      <c r="R14" s="369">
        <v>19.212770610102776</v>
      </c>
      <c r="S14" s="370">
        <v>105688</v>
      </c>
      <c r="T14" s="371">
        <v>54.677896653767355</v>
      </c>
      <c r="U14" s="370">
        <v>87604</v>
      </c>
      <c r="V14" s="372">
        <v>45.322103346232645</v>
      </c>
      <c r="W14" s="350"/>
      <c r="X14" s="368">
        <v>83893</v>
      </c>
      <c r="Y14" s="369">
        <v>8.3387670715464282</v>
      </c>
      <c r="Z14" s="370">
        <v>54536</v>
      </c>
      <c r="AA14" s="371">
        <v>65.006615569833002</v>
      </c>
      <c r="AB14" s="370">
        <v>29357</v>
      </c>
      <c r="AC14" s="372">
        <f t="shared" si="0"/>
        <v>34.993384430166998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1209906</v>
      </c>
      <c r="E15" s="365">
        <f t="shared" si="2"/>
        <v>607257</v>
      </c>
      <c r="F15" s="366">
        <f t="shared" si="3"/>
        <v>50.190428016721953</v>
      </c>
      <c r="G15" s="365">
        <f t="shared" si="4"/>
        <v>602649</v>
      </c>
      <c r="H15" s="367">
        <f t="shared" si="3"/>
        <v>49.80957198327804</v>
      </c>
      <c r="I15" s="350"/>
      <c r="J15" s="368">
        <f t="shared" si="5"/>
        <v>1010320</v>
      </c>
      <c r="K15" s="369">
        <f t="shared" si="6"/>
        <v>83.504007749362358</v>
      </c>
      <c r="L15" s="370">
        <v>496569</v>
      </c>
      <c r="M15" s="371">
        <v>49.149675350384037</v>
      </c>
      <c r="N15" s="370">
        <v>513751</v>
      </c>
      <c r="O15" s="372">
        <v>50.850324649615963</v>
      </c>
      <c r="P15" s="350"/>
      <c r="Q15" s="368">
        <v>147036</v>
      </c>
      <c r="R15" s="369">
        <v>12.152679629657181</v>
      </c>
      <c r="S15" s="370">
        <v>78176</v>
      </c>
      <c r="T15" s="371">
        <v>53.167931662994093</v>
      </c>
      <c r="U15" s="370">
        <v>68860</v>
      </c>
      <c r="V15" s="372">
        <v>46.832068337005907</v>
      </c>
      <c r="W15" s="350"/>
      <c r="X15" s="368">
        <v>52550</v>
      </c>
      <c r="Y15" s="369">
        <v>4.3433126209804733</v>
      </c>
      <c r="Z15" s="370">
        <v>32512</v>
      </c>
      <c r="AA15" s="371">
        <v>61.868696479543296</v>
      </c>
      <c r="AB15" s="370">
        <v>20038</v>
      </c>
      <c r="AC15" s="372">
        <f t="shared" si="0"/>
        <v>38.131303520456704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2213016</v>
      </c>
      <c r="E16" s="365">
        <f t="shared" si="2"/>
        <v>1120293</v>
      </c>
      <c r="F16" s="366">
        <f t="shared" si="3"/>
        <v>50.622905573208691</v>
      </c>
      <c r="G16" s="365">
        <f t="shared" si="4"/>
        <v>1092723</v>
      </c>
      <c r="H16" s="367">
        <f t="shared" si="3"/>
        <v>49.377094426791309</v>
      </c>
      <c r="I16" s="350"/>
      <c r="J16" s="368">
        <f t="shared" si="5"/>
        <v>1826469</v>
      </c>
      <c r="K16" s="369">
        <f t="shared" si="6"/>
        <v>82.533022806884361</v>
      </c>
      <c r="L16" s="370">
        <v>907631</v>
      </c>
      <c r="M16" s="371">
        <v>49.69320585238512</v>
      </c>
      <c r="N16" s="370">
        <v>918838</v>
      </c>
      <c r="O16" s="372">
        <v>50.306794147614873</v>
      </c>
      <c r="P16" s="350"/>
      <c r="Q16" s="368">
        <v>288173</v>
      </c>
      <c r="R16" s="369">
        <v>13.021731428963912</v>
      </c>
      <c r="S16" s="370">
        <v>152018</v>
      </c>
      <c r="T16" s="371">
        <v>52.752339740364299</v>
      </c>
      <c r="U16" s="370">
        <v>136155</v>
      </c>
      <c r="V16" s="372">
        <v>47.247660259635701</v>
      </c>
      <c r="W16" s="350"/>
      <c r="X16" s="368">
        <v>98374</v>
      </c>
      <c r="Y16" s="369">
        <v>4.4452457641517276</v>
      </c>
      <c r="Z16" s="370">
        <v>60644</v>
      </c>
      <c r="AA16" s="371">
        <v>61.646369975806614</v>
      </c>
      <c r="AB16" s="370">
        <v>37730</v>
      </c>
      <c r="AC16" s="372">
        <f t="shared" si="0"/>
        <v>38.353630024193386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588387</v>
      </c>
      <c r="E17" s="375">
        <f t="shared" si="2"/>
        <v>303254</v>
      </c>
      <c r="F17" s="376">
        <f t="shared" si="3"/>
        <v>51.539887862920153</v>
      </c>
      <c r="G17" s="375">
        <f t="shared" si="4"/>
        <v>285133</v>
      </c>
      <c r="H17" s="367">
        <f t="shared" si="3"/>
        <v>48.460112137079847</v>
      </c>
      <c r="I17" s="350"/>
      <c r="J17" s="377">
        <f t="shared" si="5"/>
        <v>450214</v>
      </c>
      <c r="K17" s="378">
        <f t="shared" si="6"/>
        <v>76.516646356904545</v>
      </c>
      <c r="L17" s="375">
        <v>224707</v>
      </c>
      <c r="M17" s="376">
        <v>49.911153362623104</v>
      </c>
      <c r="N17" s="375">
        <v>225507</v>
      </c>
      <c r="O17" s="372">
        <v>50.088846637376896</v>
      </c>
      <c r="P17" s="350"/>
      <c r="Q17" s="377">
        <v>97495</v>
      </c>
      <c r="R17" s="378">
        <v>16.569876628817429</v>
      </c>
      <c r="S17" s="375">
        <v>52210</v>
      </c>
      <c r="T17" s="376">
        <v>53.551464177650132</v>
      </c>
      <c r="U17" s="375">
        <v>45285</v>
      </c>
      <c r="V17" s="372">
        <v>46.448535822349861</v>
      </c>
      <c r="W17" s="350"/>
      <c r="X17" s="377">
        <v>40678</v>
      </c>
      <c r="Y17" s="378">
        <v>6.9134770142780173</v>
      </c>
      <c r="Z17" s="375">
        <v>26337</v>
      </c>
      <c r="AA17" s="376">
        <v>64.745071045774125</v>
      </c>
      <c r="AB17" s="375">
        <v>14341</v>
      </c>
      <c r="AC17" s="372">
        <f t="shared" si="0"/>
        <v>35.254928954225875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2383703</v>
      </c>
      <c r="E18" s="365">
        <f t="shared" si="2"/>
        <v>1210118</v>
      </c>
      <c r="F18" s="366">
        <f t="shared" si="3"/>
        <v>50.766307715348766</v>
      </c>
      <c r="G18" s="365">
        <f t="shared" si="4"/>
        <v>1173585</v>
      </c>
      <c r="H18" s="367">
        <f t="shared" si="3"/>
        <v>49.233692284651234</v>
      </c>
      <c r="I18" s="350"/>
      <c r="J18" s="368">
        <f t="shared" si="5"/>
        <v>1752567</v>
      </c>
      <c r="K18" s="369">
        <f t="shared" si="6"/>
        <v>73.522875962315766</v>
      </c>
      <c r="L18" s="370">
        <v>861816</v>
      </c>
      <c r="M18" s="371">
        <v>49.174496609830037</v>
      </c>
      <c r="N18" s="370">
        <v>890751</v>
      </c>
      <c r="O18" s="372">
        <v>50.825503390169956</v>
      </c>
      <c r="P18" s="350"/>
      <c r="Q18" s="368">
        <v>413741</v>
      </c>
      <c r="R18" s="369">
        <v>17.357070071229511</v>
      </c>
      <c r="S18" s="370">
        <v>213048</v>
      </c>
      <c r="T18" s="371">
        <v>51.493083837473193</v>
      </c>
      <c r="U18" s="370">
        <v>200693</v>
      </c>
      <c r="V18" s="372">
        <v>48.506916162526799</v>
      </c>
      <c r="W18" s="350"/>
      <c r="X18" s="368">
        <v>217395</v>
      </c>
      <c r="Y18" s="369">
        <v>9.120053966454714</v>
      </c>
      <c r="Z18" s="370">
        <v>135254</v>
      </c>
      <c r="AA18" s="371">
        <v>62.215782331700368</v>
      </c>
      <c r="AB18" s="370">
        <v>82141</v>
      </c>
      <c r="AC18" s="372">
        <f t="shared" si="0"/>
        <v>37.78421766829964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2084086</v>
      </c>
      <c r="E19" s="365">
        <f t="shared" si="2"/>
        <v>1038971</v>
      </c>
      <c r="F19" s="366">
        <f t="shared" si="3"/>
        <v>49.852597253664193</v>
      </c>
      <c r="G19" s="365">
        <f t="shared" si="4"/>
        <v>1045115</v>
      </c>
      <c r="H19" s="367">
        <f t="shared" si="3"/>
        <v>50.1474027463358</v>
      </c>
      <c r="I19" s="350"/>
      <c r="J19" s="368">
        <f t="shared" si="5"/>
        <v>1679650</v>
      </c>
      <c r="K19" s="369">
        <f t="shared" si="6"/>
        <v>80.594082969704701</v>
      </c>
      <c r="L19" s="370">
        <v>816305</v>
      </c>
      <c r="M19" s="371">
        <v>48.599708272556782</v>
      </c>
      <c r="N19" s="370">
        <v>863345</v>
      </c>
      <c r="O19" s="372">
        <v>51.400291727443218</v>
      </c>
      <c r="P19" s="350"/>
      <c r="Q19" s="368">
        <v>273430</v>
      </c>
      <c r="R19" s="369">
        <v>13.119900042512642</v>
      </c>
      <c r="S19" s="370">
        <v>142320</v>
      </c>
      <c r="T19" s="371">
        <v>52.049884796840139</v>
      </c>
      <c r="U19" s="370">
        <v>131110</v>
      </c>
      <c r="V19" s="372">
        <v>47.950115203159861</v>
      </c>
      <c r="W19" s="350"/>
      <c r="X19" s="368">
        <v>131006</v>
      </c>
      <c r="Y19" s="369">
        <v>6.2860169877826539</v>
      </c>
      <c r="Z19" s="370">
        <v>80346</v>
      </c>
      <c r="AA19" s="371">
        <v>61.330015419141105</v>
      </c>
      <c r="AB19" s="370">
        <v>50660</v>
      </c>
      <c r="AC19" s="372">
        <f t="shared" si="0"/>
        <v>38.669984580858888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7901963</v>
      </c>
      <c r="E20" s="365">
        <f t="shared" si="2"/>
        <v>4014740</v>
      </c>
      <c r="F20" s="366">
        <f t="shared" si="3"/>
        <v>50.806869128595011</v>
      </c>
      <c r="G20" s="365">
        <f t="shared" si="4"/>
        <v>3887223</v>
      </c>
      <c r="H20" s="367">
        <f t="shared" si="3"/>
        <v>49.193130871404989</v>
      </c>
      <c r="I20" s="350"/>
      <c r="J20" s="368">
        <f t="shared" si="5"/>
        <v>6372799</v>
      </c>
      <c r="K20" s="369">
        <f t="shared" si="6"/>
        <v>80.648302200351978</v>
      </c>
      <c r="L20" s="370">
        <v>3143439</v>
      </c>
      <c r="M20" s="371">
        <v>49.325877059671896</v>
      </c>
      <c r="N20" s="370">
        <v>3229360</v>
      </c>
      <c r="O20" s="372">
        <v>50.674122940328104</v>
      </c>
      <c r="P20" s="350"/>
      <c r="Q20" s="368">
        <v>1076178</v>
      </c>
      <c r="R20" s="369">
        <v>13.619122235829249</v>
      </c>
      <c r="S20" s="370">
        <v>585697</v>
      </c>
      <c r="T20" s="371">
        <v>54.423803497190981</v>
      </c>
      <c r="U20" s="370">
        <v>490481</v>
      </c>
      <c r="V20" s="372">
        <v>45.576196502809012</v>
      </c>
      <c r="W20" s="350"/>
      <c r="X20" s="368">
        <v>452986</v>
      </c>
      <c r="Y20" s="369">
        <v>5.732575563818763</v>
      </c>
      <c r="Z20" s="370">
        <v>285604</v>
      </c>
      <c r="AA20" s="371">
        <v>63.049189158163834</v>
      </c>
      <c r="AB20" s="370">
        <v>167382</v>
      </c>
      <c r="AC20" s="372">
        <f t="shared" si="0"/>
        <v>36.950810841836173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5216195</v>
      </c>
      <c r="E21" s="365">
        <f t="shared" si="2"/>
        <v>2650269</v>
      </c>
      <c r="F21" s="366">
        <f t="shared" si="3"/>
        <v>50.808472459330986</v>
      </c>
      <c r="G21" s="365">
        <f t="shared" si="4"/>
        <v>2565926</v>
      </c>
      <c r="H21" s="367">
        <f t="shared" si="3"/>
        <v>49.191527540669014</v>
      </c>
      <c r="I21" s="350"/>
      <c r="J21" s="368">
        <f t="shared" si="5"/>
        <v>4168661</v>
      </c>
      <c r="K21" s="369">
        <f t="shared" si="6"/>
        <v>79.917660286856602</v>
      </c>
      <c r="L21" s="370">
        <v>2063159</v>
      </c>
      <c r="M21" s="371">
        <v>49.492127088290459</v>
      </c>
      <c r="N21" s="370">
        <v>2105502</v>
      </c>
      <c r="O21" s="372">
        <v>50.507872911709541</v>
      </c>
      <c r="P21" s="350"/>
      <c r="Q21" s="368">
        <v>755276</v>
      </c>
      <c r="R21" s="369">
        <v>14.479443349031238</v>
      </c>
      <c r="S21" s="370">
        <v>406226</v>
      </c>
      <c r="T21" s="371">
        <v>53.785106371710476</v>
      </c>
      <c r="U21" s="370">
        <v>349050</v>
      </c>
      <c r="V21" s="372">
        <v>46.214893628289531</v>
      </c>
      <c r="W21" s="350"/>
      <c r="X21" s="368">
        <v>292258</v>
      </c>
      <c r="Y21" s="369">
        <v>5.602896364112155</v>
      </c>
      <c r="Z21" s="370">
        <v>180884</v>
      </c>
      <c r="AA21" s="371">
        <v>61.891890042359833</v>
      </c>
      <c r="AB21" s="370">
        <v>111374</v>
      </c>
      <c r="AC21" s="372">
        <f t="shared" si="0"/>
        <v>38.108109957640167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1054306</v>
      </c>
      <c r="E22" s="365">
        <f t="shared" si="2"/>
        <v>532680</v>
      </c>
      <c r="F22" s="366">
        <f t="shared" si="3"/>
        <v>50.524231105580355</v>
      </c>
      <c r="G22" s="365">
        <f t="shared" si="4"/>
        <v>521626</v>
      </c>
      <c r="H22" s="367">
        <f t="shared" si="3"/>
        <v>49.475768894419645</v>
      </c>
      <c r="I22" s="350"/>
      <c r="J22" s="368">
        <f t="shared" si="5"/>
        <v>824039</v>
      </c>
      <c r="K22" s="369">
        <f t="shared" si="6"/>
        <v>78.159376879198263</v>
      </c>
      <c r="L22" s="370">
        <v>405288</v>
      </c>
      <c r="M22" s="371">
        <v>49.183109051877402</v>
      </c>
      <c r="N22" s="370">
        <v>418751</v>
      </c>
      <c r="O22" s="372">
        <v>50.816890948122605</v>
      </c>
      <c r="P22" s="350"/>
      <c r="Q22" s="368">
        <v>157208</v>
      </c>
      <c r="R22" s="369">
        <v>14.911041007070052</v>
      </c>
      <c r="S22" s="370">
        <v>81636</v>
      </c>
      <c r="T22" s="371">
        <v>51.928655030278357</v>
      </c>
      <c r="U22" s="370">
        <v>75572</v>
      </c>
      <c r="V22" s="372">
        <v>48.071344969721643</v>
      </c>
      <c r="W22" s="350"/>
      <c r="X22" s="368">
        <v>73059</v>
      </c>
      <c r="Y22" s="369">
        <v>6.9295821137316871</v>
      </c>
      <c r="Z22" s="370">
        <v>45756</v>
      </c>
      <c r="AA22" s="371">
        <v>62.628834229869014</v>
      </c>
      <c r="AB22" s="370">
        <v>27303</v>
      </c>
      <c r="AC22" s="372">
        <f t="shared" si="0"/>
        <v>37.371165770130986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2699424</v>
      </c>
      <c r="E23" s="365">
        <f t="shared" si="2"/>
        <v>1400360</v>
      </c>
      <c r="F23" s="366">
        <f t="shared" si="3"/>
        <v>51.876252118970569</v>
      </c>
      <c r="G23" s="365">
        <f t="shared" si="4"/>
        <v>1299064</v>
      </c>
      <c r="H23" s="367">
        <f t="shared" si="3"/>
        <v>48.123747881029431</v>
      </c>
      <c r="I23" s="350"/>
      <c r="J23" s="368">
        <f t="shared" si="5"/>
        <v>1989422</v>
      </c>
      <c r="K23" s="369">
        <f t="shared" si="6"/>
        <v>73.698018540251553</v>
      </c>
      <c r="L23" s="370">
        <v>995560</v>
      </c>
      <c r="M23" s="371">
        <v>50.042675711839927</v>
      </c>
      <c r="N23" s="370">
        <v>993862</v>
      </c>
      <c r="O23" s="372">
        <v>49.957324288160073</v>
      </c>
      <c r="P23" s="350"/>
      <c r="Q23" s="368">
        <v>473156</v>
      </c>
      <c r="R23" s="369">
        <v>17.528035610559883</v>
      </c>
      <c r="S23" s="370">
        <v>255046</v>
      </c>
      <c r="T23" s="371">
        <v>53.90315244866386</v>
      </c>
      <c r="U23" s="370">
        <v>218110</v>
      </c>
      <c r="V23" s="372">
        <v>46.096847551336133</v>
      </c>
      <c r="W23" s="350"/>
      <c r="X23" s="368">
        <v>236846</v>
      </c>
      <c r="Y23" s="369">
        <v>8.7739458491885678</v>
      </c>
      <c r="Z23" s="370">
        <v>149754</v>
      </c>
      <c r="AA23" s="371">
        <v>63.228426910313033</v>
      </c>
      <c r="AB23" s="370">
        <v>87092</v>
      </c>
      <c r="AC23" s="372">
        <f t="shared" si="0"/>
        <v>36.771573089686967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6871903</v>
      </c>
      <c r="E24" s="365">
        <f t="shared" si="2"/>
        <v>3583706</v>
      </c>
      <c r="F24" s="366">
        <f t="shared" si="3"/>
        <v>52.150124936280385</v>
      </c>
      <c r="G24" s="365">
        <f t="shared" si="4"/>
        <v>3288197</v>
      </c>
      <c r="H24" s="367">
        <f t="shared" si="3"/>
        <v>47.849875063719615</v>
      </c>
      <c r="I24" s="350"/>
      <c r="J24" s="368">
        <f t="shared" si="5"/>
        <v>5605365</v>
      </c>
      <c r="K24" s="369">
        <f t="shared" si="6"/>
        <v>81.56932657518594</v>
      </c>
      <c r="L24" s="370">
        <v>2842936</v>
      </c>
      <c r="M24" s="371">
        <v>50.718124511071096</v>
      </c>
      <c r="N24" s="370">
        <v>2762429</v>
      </c>
      <c r="O24" s="372">
        <v>49.281875488928911</v>
      </c>
      <c r="P24" s="350"/>
      <c r="Q24" s="368">
        <v>890790</v>
      </c>
      <c r="R24" s="369">
        <v>12.962784835583388</v>
      </c>
      <c r="S24" s="370">
        <v>499560</v>
      </c>
      <c r="T24" s="371">
        <v>56.080557707203717</v>
      </c>
      <c r="U24" s="370">
        <v>391230</v>
      </c>
      <c r="V24" s="372">
        <v>43.919442292796283</v>
      </c>
      <c r="W24" s="350"/>
      <c r="X24" s="368">
        <v>375748</v>
      </c>
      <c r="Y24" s="369">
        <v>5.467888589230669</v>
      </c>
      <c r="Z24" s="370">
        <v>241210</v>
      </c>
      <c r="AA24" s="371">
        <v>64.194619798375513</v>
      </c>
      <c r="AB24" s="370">
        <v>134538</v>
      </c>
      <c r="AC24" s="372">
        <f t="shared" si="0"/>
        <v>35.805380201624494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1551692</v>
      </c>
      <c r="E25" s="365">
        <f t="shared" si="2"/>
        <v>773873</v>
      </c>
      <c r="F25" s="366">
        <f t="shared" si="3"/>
        <v>49.872848477661805</v>
      </c>
      <c r="G25" s="365">
        <f t="shared" si="4"/>
        <v>777819</v>
      </c>
      <c r="H25" s="367">
        <f t="shared" si="3"/>
        <v>50.127151522338195</v>
      </c>
      <c r="I25" s="350"/>
      <c r="J25" s="368">
        <f t="shared" si="5"/>
        <v>1298039</v>
      </c>
      <c r="K25" s="369">
        <f t="shared" si="6"/>
        <v>83.653134771591269</v>
      </c>
      <c r="L25" s="370">
        <v>632511</v>
      </c>
      <c r="M25" s="371">
        <v>48.728196918582569</v>
      </c>
      <c r="N25" s="370">
        <v>665528</v>
      </c>
      <c r="O25" s="372">
        <v>51.271803081417431</v>
      </c>
      <c r="P25" s="350"/>
      <c r="Q25" s="368">
        <v>182344</v>
      </c>
      <c r="R25" s="369">
        <v>11.751301160281809</v>
      </c>
      <c r="S25" s="370">
        <v>97512</v>
      </c>
      <c r="T25" s="371">
        <v>53.476944675997018</v>
      </c>
      <c r="U25" s="370">
        <v>84832</v>
      </c>
      <c r="V25" s="372">
        <v>46.523055324002982</v>
      </c>
      <c r="W25" s="350"/>
      <c r="X25" s="368">
        <v>71309</v>
      </c>
      <c r="Y25" s="369">
        <v>4.5955640681269223</v>
      </c>
      <c r="Z25" s="370">
        <v>43850</v>
      </c>
      <c r="AA25" s="371">
        <v>61.492939180187633</v>
      </c>
      <c r="AB25" s="370">
        <v>27459</v>
      </c>
      <c r="AC25" s="372">
        <f t="shared" si="0"/>
        <v>38.507060819812367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672155</v>
      </c>
      <c r="E26" s="380">
        <f t="shared" si="2"/>
        <v>339580</v>
      </c>
      <c r="F26" s="381">
        <f t="shared" si="3"/>
        <v>50.521085166367875</v>
      </c>
      <c r="G26" s="380">
        <f t="shared" si="4"/>
        <v>332575</v>
      </c>
      <c r="H26" s="367">
        <f t="shared" si="3"/>
        <v>49.478914833632125</v>
      </c>
      <c r="I26" s="350"/>
      <c r="J26" s="377">
        <f t="shared" si="5"/>
        <v>534721</v>
      </c>
      <c r="K26" s="378">
        <f t="shared" si="6"/>
        <v>79.553228050077735</v>
      </c>
      <c r="L26" s="375">
        <v>263179</v>
      </c>
      <c r="M26" s="376">
        <v>49.218003407384415</v>
      </c>
      <c r="N26" s="375">
        <v>271542</v>
      </c>
      <c r="O26" s="372">
        <v>50.781996592615585</v>
      </c>
      <c r="P26" s="350"/>
      <c r="Q26" s="377">
        <v>95699</v>
      </c>
      <c r="R26" s="378">
        <v>14.23763863989705</v>
      </c>
      <c r="S26" s="375">
        <v>50241</v>
      </c>
      <c r="T26" s="376">
        <v>52.4989811805766</v>
      </c>
      <c r="U26" s="375">
        <v>45458</v>
      </c>
      <c r="V26" s="372">
        <v>47.5010188194234</v>
      </c>
      <c r="W26" s="350"/>
      <c r="X26" s="377">
        <v>41735</v>
      </c>
      <c r="Y26" s="378">
        <v>6.2091333100252175</v>
      </c>
      <c r="Z26" s="375">
        <v>26160</v>
      </c>
      <c r="AA26" s="376">
        <v>62.681202827363123</v>
      </c>
      <c r="AB26" s="375">
        <v>15575</v>
      </c>
      <c r="AC26" s="372">
        <f t="shared" si="0"/>
        <v>37.318797172636877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2216302</v>
      </c>
      <c r="E27" s="380">
        <f t="shared" si="2"/>
        <v>1138798</v>
      </c>
      <c r="F27" s="381">
        <f t="shared" si="3"/>
        <v>51.382798914588356</v>
      </c>
      <c r="G27" s="380">
        <f t="shared" si="4"/>
        <v>1077504</v>
      </c>
      <c r="H27" s="367">
        <f t="shared" si="3"/>
        <v>48.617201085411644</v>
      </c>
      <c r="I27" s="350"/>
      <c r="J27" s="377">
        <f t="shared" si="5"/>
        <v>1696058</v>
      </c>
      <c r="K27" s="378">
        <f t="shared" si="6"/>
        <v>76.526484206574736</v>
      </c>
      <c r="L27" s="375">
        <v>841552</v>
      </c>
      <c r="M27" s="376">
        <v>49.618114474858757</v>
      </c>
      <c r="N27" s="375">
        <v>854506</v>
      </c>
      <c r="O27" s="372">
        <v>50.381885525141236</v>
      </c>
      <c r="P27" s="350"/>
      <c r="Q27" s="377">
        <v>361316</v>
      </c>
      <c r="R27" s="378">
        <v>16.30265189491324</v>
      </c>
      <c r="S27" s="375">
        <v>195274</v>
      </c>
      <c r="T27" s="376">
        <v>54.045212500968674</v>
      </c>
      <c r="U27" s="375">
        <v>166042</v>
      </c>
      <c r="V27" s="372">
        <v>45.954787499031319</v>
      </c>
      <c r="W27" s="350"/>
      <c r="X27" s="377">
        <v>158928</v>
      </c>
      <c r="Y27" s="378">
        <v>7.1708638985120254</v>
      </c>
      <c r="Z27" s="375">
        <v>101972</v>
      </c>
      <c r="AA27" s="376">
        <v>64.1623879995973</v>
      </c>
      <c r="AB27" s="375">
        <v>56956</v>
      </c>
      <c r="AC27" s="372">
        <f t="shared" si="0"/>
        <v>35.8376120004027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322282</v>
      </c>
      <c r="E28" s="380">
        <f t="shared" si="2"/>
        <v>163131</v>
      </c>
      <c r="F28" s="381">
        <f t="shared" si="3"/>
        <v>50.617471655258441</v>
      </c>
      <c r="G28" s="380">
        <f t="shared" si="4"/>
        <v>159151</v>
      </c>
      <c r="H28" s="382">
        <f t="shared" si="3"/>
        <v>49.382528344741559</v>
      </c>
      <c r="I28" s="350"/>
      <c r="J28" s="377">
        <f t="shared" si="5"/>
        <v>252101</v>
      </c>
      <c r="K28" s="378">
        <f t="shared" si="6"/>
        <v>78.223729528797762</v>
      </c>
      <c r="L28" s="375">
        <v>124369</v>
      </c>
      <c r="M28" s="376">
        <v>49.333005422429899</v>
      </c>
      <c r="N28" s="375">
        <v>127732</v>
      </c>
      <c r="O28" s="383">
        <v>50.666994577570101</v>
      </c>
      <c r="P28" s="350"/>
      <c r="Q28" s="377">
        <v>48101</v>
      </c>
      <c r="R28" s="378">
        <v>14.925127683209116</v>
      </c>
      <c r="S28" s="375">
        <v>25024</v>
      </c>
      <c r="T28" s="376">
        <v>52.023866447682998</v>
      </c>
      <c r="U28" s="375">
        <v>23077</v>
      </c>
      <c r="V28" s="383">
        <v>47.976133552317002</v>
      </c>
      <c r="W28" s="350"/>
      <c r="X28" s="377">
        <v>22080</v>
      </c>
      <c r="Y28" s="378">
        <v>6.8511427879931235</v>
      </c>
      <c r="Z28" s="375">
        <v>13738</v>
      </c>
      <c r="AA28" s="376">
        <v>62.219202898550726</v>
      </c>
      <c r="AB28" s="375">
        <v>8342</v>
      </c>
      <c r="AC28" s="383">
        <f t="shared" si="0"/>
        <v>37.780797101449274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168545</v>
      </c>
      <c r="E29" s="386">
        <f t="shared" si="2"/>
        <v>83486</v>
      </c>
      <c r="F29" s="387">
        <f>E29/$D29*100</f>
        <v>49.533359043578869</v>
      </c>
      <c r="G29" s="386">
        <f t="shared" si="4"/>
        <v>85059</v>
      </c>
      <c r="H29" s="388">
        <f>G29/$D29*100</f>
        <v>50.466640956421138</v>
      </c>
      <c r="I29" s="350"/>
      <c r="J29" s="389">
        <f t="shared" si="5"/>
        <v>147939</v>
      </c>
      <c r="K29" s="390">
        <f t="shared" si="6"/>
        <v>87.774184935773832</v>
      </c>
      <c r="L29" s="391">
        <v>72269</v>
      </c>
      <c r="M29" s="392">
        <v>48.850539749491347</v>
      </c>
      <c r="N29" s="391">
        <v>75670</v>
      </c>
      <c r="O29" s="393">
        <v>51.14946025050866</v>
      </c>
      <c r="P29" s="350"/>
      <c r="Q29" s="389">
        <v>15743</v>
      </c>
      <c r="R29" s="390">
        <v>9.3405322020825299</v>
      </c>
      <c r="S29" s="391">
        <v>8076</v>
      </c>
      <c r="T29" s="392">
        <v>51.298990027313728</v>
      </c>
      <c r="U29" s="391">
        <v>7667</v>
      </c>
      <c r="V29" s="393">
        <v>48.701009972686272</v>
      </c>
      <c r="W29" s="350"/>
      <c r="X29" s="389">
        <v>4863</v>
      </c>
      <c r="Y29" s="390">
        <v>2.8852828621436415</v>
      </c>
      <c r="Z29" s="391">
        <v>3141</v>
      </c>
      <c r="AA29" s="392">
        <v>64.589759407772988</v>
      </c>
      <c r="AB29" s="391">
        <v>1722</v>
      </c>
      <c r="AC29" s="393">
        <f t="shared" si="0"/>
        <v>35.410240592227019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7" t="s">
        <v>0</v>
      </c>
      <c r="C31" s="320"/>
      <c r="D31" s="1238">
        <f>J31+Q31+X31</f>
        <v>48085361</v>
      </c>
      <c r="E31" s="1239">
        <f>L31+S31+Z31</f>
        <v>24519768</v>
      </c>
      <c r="F31" s="1240">
        <f>E31/$D31*100</f>
        <v>50.992167865808469</v>
      </c>
      <c r="G31" s="1239">
        <f>N31+U31+AB31</f>
        <v>23565593</v>
      </c>
      <c r="H31" s="1241">
        <f>G31/$D31*100</f>
        <v>49.007832134191524</v>
      </c>
      <c r="I31" s="320"/>
      <c r="J31" s="1242">
        <f>L31+N31</f>
        <v>38397585</v>
      </c>
      <c r="K31" s="1243">
        <f>J31/$D31*100</f>
        <v>79.852961902480047</v>
      </c>
      <c r="L31" s="1239">
        <f>SUM(L12:L29)</f>
        <v>19045532</v>
      </c>
      <c r="M31" s="1240">
        <f>L31/$J31*100</f>
        <v>49.600859012357155</v>
      </c>
      <c r="N31" s="1239">
        <f>SUM(N12:N29)</f>
        <v>19352053</v>
      </c>
      <c r="O31" s="1244">
        <f>N31/$J31*100</f>
        <v>50.399140987642845</v>
      </c>
      <c r="P31" s="320"/>
      <c r="Q31" s="1242">
        <f>SUM(Q12:Q29)</f>
        <v>6815922</v>
      </c>
      <c r="R31" s="1243">
        <f>Q31/$D31*100</f>
        <v>14.174629987700415</v>
      </c>
      <c r="S31" s="1239">
        <f>SUM(S12:S29)</f>
        <v>3667909</v>
      </c>
      <c r="T31" s="1240">
        <f>S31/$Q31*100</f>
        <v>53.813834724047602</v>
      </c>
      <c r="U31" s="1239">
        <f>SUM(U12:U29)</f>
        <v>3148013</v>
      </c>
      <c r="V31" s="1244">
        <f>U31/$Q31*100</f>
        <v>46.186165275952398</v>
      </c>
      <c r="W31" s="320"/>
      <c r="X31" s="1242">
        <f>SUM(X12:X29)</f>
        <v>2871854</v>
      </c>
      <c r="Y31" s="1243">
        <f>X31/$D31*100</f>
        <v>5.9724081098195354</v>
      </c>
      <c r="Z31" s="1239">
        <f>SUM(Z12:Z29)</f>
        <v>1806327</v>
      </c>
      <c r="AA31" s="1240">
        <f>Z31/$X31*100</f>
        <v>62.897591590658855</v>
      </c>
      <c r="AB31" s="1239">
        <f>SUM(AB12:AB29)</f>
        <v>1065527</v>
      </c>
      <c r="AC31" s="1244">
        <f>AB31/$X31*100</f>
        <v>37.102408409341145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c r="AD32" s="396">
        <v>38567</v>
      </c>
      <c r="AE32" s="396">
        <v>3792</v>
      </c>
      <c r="AF32" s="396">
        <v>803</v>
      </c>
      <c r="AG32" s="396">
        <v>36957</v>
      </c>
      <c r="AH32" s="396">
        <v>3894</v>
      </c>
      <c r="AI32" s="396">
        <v>1480</v>
      </c>
    </row>
    <row r="33" spans="2:15" s="396" customFormat="1" ht="5.25" customHeight="1" x14ac:dyDescent="0.2">
      <c r="B33" s="397" t="s">
        <v>47</v>
      </c>
      <c r="C33" s="398"/>
      <c r="I33" s="398"/>
    </row>
    <row r="34" spans="2:15" s="394" customFormat="1" ht="13.5" customHeight="1" x14ac:dyDescent="0.2">
      <c r="B34" s="1385" t="s">
        <v>473</v>
      </c>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2578125" defaultRowHeight="15" x14ac:dyDescent="0.2"/>
  <cols>
    <col min="1" max="1" width="0.42578125" style="413" customWidth="1"/>
    <col min="2" max="2" width="30.7109375" style="413" customWidth="1"/>
    <col min="3" max="3" width="0.28515625" style="413" customWidth="1"/>
    <col min="4" max="4" width="13.7109375" style="413" customWidth="1"/>
    <col min="5" max="5" width="9.28515625" style="413" customWidth="1"/>
    <col min="6" max="6" width="0.42578125" style="413" customWidth="1"/>
    <col min="7" max="7" width="11.28515625" style="413" customWidth="1"/>
    <col min="8" max="8" width="7.5703125" style="413" customWidth="1"/>
    <col min="9" max="9" width="0.42578125" style="413" customWidth="1"/>
    <col min="10" max="10" width="9.5703125" style="413" customWidth="1"/>
    <col min="11" max="11" width="7.5703125" style="413" customWidth="1"/>
    <col min="12" max="12" width="18.42578125" style="413" customWidth="1"/>
    <col min="13" max="13" width="15" style="413" customWidth="1"/>
    <col min="14" max="14" width="2" style="413" customWidth="1"/>
    <col min="15" max="16384" width="11.42578125" style="413"/>
  </cols>
  <sheetData>
    <row r="1" spans="2:19" x14ac:dyDescent="0.2">
      <c r="G1" s="416" t="s">
        <v>24</v>
      </c>
      <c r="H1" s="417"/>
      <c r="I1" s="417"/>
      <c r="J1" s="416" t="s">
        <v>23</v>
      </c>
    </row>
    <row r="2" spans="2:19" s="408" customFormat="1" ht="15" customHeight="1" x14ac:dyDescent="0.2">
      <c r="C2" s="418"/>
      <c r="F2" s="418"/>
    </row>
    <row r="3" spans="2:19" s="419" customFormat="1" ht="52.5" customHeight="1" x14ac:dyDescent="0.25">
      <c r="B3" s="1407"/>
      <c r="C3" s="1407"/>
      <c r="D3" s="1407"/>
      <c r="E3" s="1407"/>
      <c r="F3" s="1407"/>
    </row>
    <row r="4" spans="2:19" s="419" customFormat="1" ht="23.25" customHeight="1" x14ac:dyDescent="0.2">
      <c r="B4" s="1362" t="s">
        <v>392</v>
      </c>
      <c r="C4" s="1362"/>
      <c r="D4" s="1362"/>
      <c r="E4" s="1362"/>
      <c r="F4" s="1362"/>
      <c r="G4" s="1362"/>
      <c r="H4" s="1362"/>
      <c r="I4" s="1362"/>
      <c r="J4" s="1362"/>
      <c r="K4" s="1362"/>
      <c r="L4" s="1362"/>
      <c r="M4" s="1362"/>
    </row>
    <row r="5" spans="2:19" s="419" customFormat="1" ht="15.75" customHeight="1" x14ac:dyDescent="0.2">
      <c r="B5" s="1412" t="str">
        <f>porsaad!$B$6</f>
        <v>Situación a 31 de marzo de 2024</v>
      </c>
      <c r="C5" s="1412"/>
      <c r="D5" s="1412"/>
      <c r="E5" s="1412"/>
      <c r="F5" s="1412"/>
      <c r="G5" s="1412"/>
      <c r="H5" s="1412"/>
      <c r="I5" s="1412"/>
      <c r="J5" s="1412"/>
      <c r="K5" s="1412"/>
      <c r="L5" s="1412"/>
      <c r="M5" s="1412"/>
      <c r="N5" s="420"/>
      <c r="O5" s="420"/>
      <c r="P5" s="420"/>
      <c r="Q5" s="420"/>
      <c r="R5" s="420"/>
      <c r="S5" s="420"/>
    </row>
    <row r="6" spans="2:19" s="419" customFormat="1" ht="10.5" customHeight="1" x14ac:dyDescent="0.2"/>
    <row r="7" spans="2:19" s="410" customFormat="1" ht="36.75" customHeight="1" x14ac:dyDescent="0.25">
      <c r="B7" s="1410" t="s">
        <v>12</v>
      </c>
      <c r="C7" s="409"/>
      <c r="D7" s="1408" t="s">
        <v>11</v>
      </c>
      <c r="E7" s="1409"/>
      <c r="F7" s="421"/>
    </row>
    <row r="8" spans="2:19" s="410" customFormat="1" ht="30.75" customHeight="1" x14ac:dyDescent="0.25">
      <c r="B8" s="1411"/>
      <c r="D8" s="422" t="s">
        <v>9</v>
      </c>
      <c r="E8" s="423" t="s">
        <v>10</v>
      </c>
      <c r="F8" s="421"/>
      <c r="M8" s="424"/>
    </row>
    <row r="9" spans="2:19" s="412" customFormat="1" ht="4.5" customHeight="1" x14ac:dyDescent="0.25">
      <c r="B9" s="411"/>
      <c r="D9" s="411"/>
      <c r="E9" s="411"/>
      <c r="F9" s="421"/>
    </row>
    <row r="10" spans="2:19" ht="18" customHeight="1" x14ac:dyDescent="0.25">
      <c r="B10" s="425" t="s">
        <v>8</v>
      </c>
      <c r="C10" s="414">
        <f t="shared" ref="C10:C27" si="0">D10</f>
        <v>416723</v>
      </c>
      <c r="D10" s="426">
        <v>416723</v>
      </c>
      <c r="E10" s="427">
        <f t="shared" ref="E10:E27" si="1">D10*100/$D$29</f>
        <v>20.005242265138602</v>
      </c>
      <c r="F10" s="421"/>
      <c r="M10" s="412"/>
    </row>
    <row r="11" spans="2:19" ht="18" customHeight="1" x14ac:dyDescent="0.25">
      <c r="B11" s="428" t="s">
        <v>7</v>
      </c>
      <c r="C11" s="414">
        <f t="shared" si="0"/>
        <v>54801</v>
      </c>
      <c r="D11" s="429">
        <v>54801</v>
      </c>
      <c r="E11" s="430">
        <f t="shared" si="1"/>
        <v>2.6307817935939712</v>
      </c>
      <c r="F11" s="421"/>
    </row>
    <row r="12" spans="2:19" ht="18" customHeight="1" x14ac:dyDescent="0.25">
      <c r="B12" s="428" t="s">
        <v>37</v>
      </c>
      <c r="C12" s="414">
        <f t="shared" si="0"/>
        <v>47098</v>
      </c>
      <c r="D12" s="429">
        <v>47098</v>
      </c>
      <c r="E12" s="430">
        <f t="shared" si="1"/>
        <v>2.2609908745221592</v>
      </c>
      <c r="F12" s="421"/>
    </row>
    <row r="13" spans="2:19" ht="18" customHeight="1" x14ac:dyDescent="0.25">
      <c r="B13" s="428" t="s">
        <v>38</v>
      </c>
      <c r="C13" s="414">
        <f t="shared" si="0"/>
        <v>44131</v>
      </c>
      <c r="D13" s="429">
        <v>44131</v>
      </c>
      <c r="E13" s="430">
        <f t="shared" si="1"/>
        <v>2.1185568024870998</v>
      </c>
      <c r="F13" s="421"/>
    </row>
    <row r="14" spans="2:19" ht="18" customHeight="1" x14ac:dyDescent="0.25">
      <c r="B14" s="428" t="s">
        <v>6</v>
      </c>
      <c r="C14" s="414">
        <f t="shared" si="0"/>
        <v>64728</v>
      </c>
      <c r="D14" s="429">
        <v>64728</v>
      </c>
      <c r="E14" s="430">
        <f t="shared" si="1"/>
        <v>3.1073382590783121</v>
      </c>
      <c r="F14" s="421"/>
      <c r="M14" s="414"/>
    </row>
    <row r="15" spans="2:19" ht="18" customHeight="1" x14ac:dyDescent="0.25">
      <c r="B15" s="428" t="s">
        <v>5</v>
      </c>
      <c r="C15" s="414">
        <f t="shared" si="0"/>
        <v>23904</v>
      </c>
      <c r="D15" s="429">
        <v>23904</v>
      </c>
      <c r="E15" s="430">
        <f t="shared" si="1"/>
        <v>1.1475375995706336</v>
      </c>
      <c r="F15" s="421"/>
      <c r="M15" s="414"/>
    </row>
    <row r="16" spans="2:19" ht="18" customHeight="1" x14ac:dyDescent="0.25">
      <c r="B16" s="428" t="s">
        <v>4</v>
      </c>
      <c r="C16" s="414">
        <f t="shared" si="0"/>
        <v>158793</v>
      </c>
      <c r="D16" s="429">
        <v>158793</v>
      </c>
      <c r="E16" s="430">
        <f t="shared" si="1"/>
        <v>7.62303121019995</v>
      </c>
      <c r="F16" s="421"/>
    </row>
    <row r="17" spans="2:13" ht="18" customHeight="1" x14ac:dyDescent="0.25">
      <c r="B17" s="428" t="s">
        <v>40</v>
      </c>
      <c r="C17" s="414">
        <f t="shared" si="0"/>
        <v>96674</v>
      </c>
      <c r="D17" s="429">
        <v>96674</v>
      </c>
      <c r="E17" s="430">
        <f t="shared" si="1"/>
        <v>4.6409408425741061</v>
      </c>
      <c r="F17" s="421"/>
    </row>
    <row r="18" spans="2:13" ht="18" customHeight="1" x14ac:dyDescent="0.25">
      <c r="B18" s="428" t="s">
        <v>41</v>
      </c>
      <c r="C18" s="414">
        <f t="shared" si="0"/>
        <v>360948</v>
      </c>
      <c r="D18" s="429">
        <v>360948</v>
      </c>
      <c r="E18" s="430">
        <f t="shared" si="1"/>
        <v>17.327702538898137</v>
      </c>
      <c r="F18" s="421"/>
    </row>
    <row r="19" spans="2:13" ht="18" customHeight="1" x14ac:dyDescent="0.25">
      <c r="B19" s="428" t="s">
        <v>3</v>
      </c>
      <c r="C19" s="414">
        <f t="shared" si="0"/>
        <v>205341</v>
      </c>
      <c r="D19" s="429">
        <v>205341</v>
      </c>
      <c r="E19" s="430">
        <f t="shared" si="1"/>
        <v>9.8576187346650546</v>
      </c>
      <c r="F19" s="421"/>
    </row>
    <row r="20" spans="2:13" ht="18" customHeight="1" x14ac:dyDescent="0.25">
      <c r="B20" s="428" t="s">
        <v>2</v>
      </c>
      <c r="C20" s="414">
        <f t="shared" si="0"/>
        <v>58858</v>
      </c>
      <c r="D20" s="429">
        <v>58858</v>
      </c>
      <c r="E20" s="430">
        <f t="shared" si="1"/>
        <v>2.8255425048330132</v>
      </c>
      <c r="F20" s="421"/>
    </row>
    <row r="21" spans="2:13" ht="18" customHeight="1" x14ac:dyDescent="0.25">
      <c r="B21" s="428" t="s">
        <v>35</v>
      </c>
      <c r="C21" s="414">
        <f t="shared" si="0"/>
        <v>83380</v>
      </c>
      <c r="D21" s="429">
        <v>83380</v>
      </c>
      <c r="E21" s="430">
        <f t="shared" si="1"/>
        <v>4.0027478686495739</v>
      </c>
      <c r="F21" s="421"/>
    </row>
    <row r="22" spans="2:13" ht="18" customHeight="1" x14ac:dyDescent="0.25">
      <c r="B22" s="428" t="s">
        <v>42</v>
      </c>
      <c r="C22" s="414">
        <f t="shared" si="0"/>
        <v>247073</v>
      </c>
      <c r="D22" s="429">
        <v>247073</v>
      </c>
      <c r="E22" s="430">
        <f t="shared" si="1"/>
        <v>11.86100892481238</v>
      </c>
      <c r="F22" s="421"/>
    </row>
    <row r="23" spans="2:13" ht="18" customHeight="1" x14ac:dyDescent="0.25">
      <c r="B23" s="428" t="s">
        <v>43</v>
      </c>
      <c r="C23" s="414">
        <f t="shared" si="0"/>
        <v>64254</v>
      </c>
      <c r="D23" s="429">
        <v>64254</v>
      </c>
      <c r="E23" s="430">
        <f t="shared" si="1"/>
        <v>3.0845833719382316</v>
      </c>
      <c r="F23" s="421"/>
    </row>
    <row r="24" spans="2:13" ht="18" customHeight="1" x14ac:dyDescent="0.25">
      <c r="B24" s="428" t="s">
        <v>44</v>
      </c>
      <c r="C24" s="414">
        <f t="shared" si="0"/>
        <v>21946</v>
      </c>
      <c r="D24" s="429">
        <v>21946</v>
      </c>
      <c r="E24" s="430">
        <f t="shared" si="1"/>
        <v>1.0535416733675169</v>
      </c>
      <c r="F24" s="421"/>
    </row>
    <row r="25" spans="2:13" ht="18" customHeight="1" x14ac:dyDescent="0.25">
      <c r="B25" s="428" t="s">
        <v>45</v>
      </c>
      <c r="C25" s="414">
        <f t="shared" si="0"/>
        <v>114555</v>
      </c>
      <c r="D25" s="429">
        <v>114555</v>
      </c>
      <c r="E25" s="430">
        <f t="shared" si="1"/>
        <v>5.4993377559744783</v>
      </c>
      <c r="F25" s="421"/>
    </row>
    <row r="26" spans="2:13" ht="18" customHeight="1" x14ac:dyDescent="0.25">
      <c r="B26" s="428" t="s">
        <v>46</v>
      </c>
      <c r="C26" s="414">
        <f t="shared" si="0"/>
        <v>14489</v>
      </c>
      <c r="D26" s="429">
        <v>14489</v>
      </c>
      <c r="E26" s="431">
        <f t="shared" si="1"/>
        <v>0.69556025268486066</v>
      </c>
      <c r="F26" s="421"/>
    </row>
    <row r="27" spans="2:13" ht="18" customHeight="1" x14ac:dyDescent="0.25">
      <c r="B27" s="432" t="s">
        <v>1</v>
      </c>
      <c r="C27" s="414">
        <f t="shared" si="0"/>
        <v>5373</v>
      </c>
      <c r="D27" s="433">
        <v>5373</v>
      </c>
      <c r="E27" s="434">
        <f t="shared" si="1"/>
        <v>0.25793672701192327</v>
      </c>
      <c r="F27" s="421"/>
    </row>
    <row r="28" spans="2:13" s="412" customFormat="1" ht="3.75" customHeight="1" x14ac:dyDescent="0.25">
      <c r="B28" s="411"/>
      <c r="D28" s="411"/>
      <c r="E28" s="415"/>
      <c r="F28" s="421"/>
    </row>
    <row r="29" spans="2:13" s="412" customFormat="1" ht="18" customHeight="1" x14ac:dyDescent="0.25">
      <c r="B29" s="1233" t="s">
        <v>0</v>
      </c>
      <c r="C29" s="1234"/>
      <c r="D29" s="1235">
        <f>SUM(D10:D28)</f>
        <v>2083069</v>
      </c>
      <c r="E29" s="1236">
        <f>D29*100/$D$29</f>
        <v>100</v>
      </c>
      <c r="F29" s="421"/>
    </row>
    <row r="30" spans="2:13" s="412" customFormat="1" ht="23.25" customHeight="1" x14ac:dyDescent="0.2">
      <c r="B30" s="1385"/>
      <c r="C30" s="1385"/>
      <c r="D30" s="1385"/>
      <c r="E30" s="1385"/>
      <c r="F30" s="1385"/>
      <c r="G30" s="1385"/>
      <c r="H30" s="1385"/>
      <c r="I30" s="1385"/>
      <c r="J30" s="1385"/>
      <c r="K30" s="1385"/>
      <c r="L30" s="1385"/>
      <c r="M30" s="1385"/>
    </row>
    <row r="31" spans="2:13" ht="24" customHeight="1" x14ac:dyDescent="0.2">
      <c r="D31" s="414"/>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8.5703125" style="333" customWidth="1"/>
    <col min="6" max="6" width="0.42578125" style="333" customWidth="1"/>
    <col min="7" max="7" width="14.5703125" style="333" customWidth="1"/>
    <col min="8" max="8" width="9.28515625" style="333" customWidth="1"/>
    <col min="9" max="9" width="0.42578125" style="333" customWidth="1"/>
    <col min="10" max="10" width="10.85546875" style="333" customWidth="1"/>
    <col min="11" max="11" width="9" style="333" customWidth="1"/>
    <col min="12" max="12" width="13.140625" style="333" customWidth="1"/>
    <col min="13" max="13" width="4.140625" style="333" customWidth="1"/>
    <col min="14" max="14" width="6.140625" style="333" customWidth="1"/>
    <col min="15" max="15" width="3.7109375" style="450" customWidth="1"/>
    <col min="16" max="16" width="3.140625" style="333" customWidth="1"/>
    <col min="17" max="17" width="7" style="333" customWidth="1"/>
    <col min="18" max="18" width="5.7109375" style="333" customWidth="1"/>
    <col min="19" max="20" width="11.42578125" style="333"/>
    <col min="21" max="21" width="17.140625" style="333" customWidth="1"/>
    <col min="22" max="16384" width="11.42578125" style="333"/>
  </cols>
  <sheetData>
    <row r="1" spans="1:21" s="340" customFormat="1" ht="15" customHeight="1" x14ac:dyDescent="0.2">
      <c r="B1" s="311"/>
      <c r="C1" s="341"/>
      <c r="F1" s="341"/>
      <c r="I1" s="341"/>
      <c r="O1" s="443"/>
    </row>
    <row r="2" spans="1:21" s="343" customFormat="1" ht="52.5" customHeight="1" x14ac:dyDescent="0.25">
      <c r="B2" s="1387"/>
      <c r="C2" s="1387"/>
      <c r="D2" s="1387"/>
      <c r="E2" s="1387"/>
      <c r="F2" s="1387"/>
      <c r="G2" s="1387"/>
      <c r="H2" s="1387"/>
      <c r="I2" s="1387"/>
      <c r="O2" s="444"/>
    </row>
    <row r="3" spans="1:21" s="345" customFormat="1" ht="4.5" customHeight="1" x14ac:dyDescent="0.2">
      <c r="B3" s="1388"/>
      <c r="C3" s="1388"/>
      <c r="D3" s="1388"/>
      <c r="E3" s="1388"/>
      <c r="F3" s="1388"/>
      <c r="G3" s="1388"/>
      <c r="H3" s="1388"/>
      <c r="I3" s="1388"/>
      <c r="O3" s="444"/>
    </row>
    <row r="4" spans="1:21" s="345" customFormat="1" ht="17.25" customHeight="1" x14ac:dyDescent="0.2">
      <c r="A4" s="1414" t="s">
        <v>393</v>
      </c>
      <c r="B4" s="1414"/>
      <c r="C4" s="1414"/>
      <c r="D4" s="1414"/>
      <c r="E4" s="1414"/>
      <c r="F4" s="1414"/>
      <c r="G4" s="1414"/>
      <c r="H4" s="1414"/>
      <c r="I4" s="1414"/>
      <c r="J4" s="1414"/>
      <c r="K4" s="1414"/>
      <c r="L4" s="1414"/>
      <c r="M4" s="1414"/>
      <c r="N4" s="1414"/>
      <c r="O4" s="1414"/>
      <c r="P4" s="1414"/>
      <c r="Q4" s="1414"/>
      <c r="R4" s="1414"/>
      <c r="S4" s="1414"/>
      <c r="T4" s="1414"/>
      <c r="U4" s="1414"/>
    </row>
    <row r="5" spans="1:21" s="345" customFormat="1" ht="17.2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row>
    <row r="6" spans="1:21" s="345" customFormat="1" ht="6" customHeight="1" x14ac:dyDescent="0.2">
      <c r="O6" s="444"/>
    </row>
    <row r="7" spans="1:21" s="322" customFormat="1" ht="39.75" customHeight="1" x14ac:dyDescent="0.2">
      <c r="A7" s="316"/>
      <c r="B7" s="1391" t="s">
        <v>12</v>
      </c>
      <c r="C7" s="437"/>
      <c r="D7" s="1416" t="s">
        <v>476</v>
      </c>
      <c r="E7" s="1417"/>
      <c r="F7" s="437"/>
      <c r="G7" s="1416" t="s">
        <v>477</v>
      </c>
      <c r="H7" s="1417"/>
      <c r="I7" s="437"/>
      <c r="J7" s="1416" t="s">
        <v>13</v>
      </c>
      <c r="K7" s="1418"/>
      <c r="L7" s="1417"/>
      <c r="M7" s="319"/>
      <c r="N7" s="319"/>
      <c r="O7" s="320"/>
      <c r="P7" s="320"/>
      <c r="Q7" s="320"/>
      <c r="R7" s="320"/>
      <c r="S7" s="320"/>
      <c r="T7" s="320"/>
      <c r="U7" s="321"/>
    </row>
    <row r="8" spans="1:21" s="322" customFormat="1" ht="26.25" customHeight="1" x14ac:dyDescent="0.2">
      <c r="A8" s="316"/>
      <c r="B8" s="1393"/>
      <c r="C8" s="437"/>
      <c r="D8" s="454" t="s">
        <v>9</v>
      </c>
      <c r="E8" s="740" t="s">
        <v>10</v>
      </c>
      <c r="F8" s="437"/>
      <c r="G8" s="455" t="s">
        <v>9</v>
      </c>
      <c r="H8" s="740" t="s">
        <v>10</v>
      </c>
      <c r="I8" s="437"/>
      <c r="J8" s="455" t="s">
        <v>9</v>
      </c>
      <c r="K8" s="740" t="s">
        <v>111</v>
      </c>
      <c r="L8" s="740" t="s">
        <v>110</v>
      </c>
      <c r="M8" s="319"/>
      <c r="N8" s="348"/>
      <c r="O8" s="329"/>
      <c r="P8" s="329"/>
      <c r="Q8" s="329"/>
      <c r="R8" s="329"/>
      <c r="S8" s="320"/>
      <c r="T8" s="320"/>
      <c r="U8" s="320"/>
    </row>
    <row r="9" spans="1:21" s="328" customFormat="1" ht="4.5" customHeight="1" x14ac:dyDescent="0.2">
      <c r="A9" s="326"/>
      <c r="B9" s="327"/>
      <c r="D9" s="327"/>
      <c r="E9" s="327"/>
      <c r="G9" s="327"/>
      <c r="H9" s="327"/>
      <c r="J9" s="327"/>
      <c r="K9" s="327"/>
      <c r="L9" s="327"/>
      <c r="M9" s="319"/>
      <c r="N9" s="348"/>
      <c r="O9" s="329"/>
      <c r="P9" s="329"/>
      <c r="Q9" s="329"/>
      <c r="R9" s="329"/>
      <c r="S9" s="329"/>
      <c r="T9" s="329"/>
      <c r="U9" s="329"/>
    </row>
    <row r="10" spans="1:21" s="331" customFormat="1" ht="18" customHeight="1" x14ac:dyDescent="0.25">
      <c r="A10" s="330"/>
      <c r="B10" s="349" t="s">
        <v>8</v>
      </c>
      <c r="C10" s="350"/>
      <c r="D10" s="456">
        <v>8584147</v>
      </c>
      <c r="E10" s="465">
        <v>17.851892595752791</v>
      </c>
      <c r="F10" s="350"/>
      <c r="G10" s="461">
        <v>1014321</v>
      </c>
      <c r="H10" s="469">
        <v>16.031753056369972</v>
      </c>
      <c r="I10" s="350"/>
      <c r="J10" s="473">
        <v>416723</v>
      </c>
      <c r="K10" s="478">
        <f t="shared" ref="K10:K27" si="0">J10*100/D10</f>
        <v>4.8545650488045</v>
      </c>
      <c r="L10" s="479">
        <f>J10*100/G10</f>
        <v>41.083936939095217</v>
      </c>
      <c r="M10" s="447"/>
      <c r="N10" s="360">
        <f>_xlfn.RANK.EQ(L10,L$10:L$29,0)</f>
        <v>1</v>
      </c>
      <c r="O10" s="360">
        <v>1</v>
      </c>
      <c r="P10" s="360">
        <f>MATCH(O10,N$10:N$29,0)</f>
        <v>1</v>
      </c>
      <c r="Q10" s="361" t="str">
        <f>INDEX(B$10:B$29,P10,1)</f>
        <v>Andalucía</v>
      </c>
      <c r="R10" s="362">
        <f>INDEX(L$10:L$29,P10,1)</f>
        <v>41.083936939095217</v>
      </c>
      <c r="S10" s="329"/>
      <c r="T10" s="329"/>
      <c r="U10" s="329"/>
    </row>
    <row r="11" spans="1:21" s="331" customFormat="1" ht="18" customHeight="1" x14ac:dyDescent="0.25">
      <c r="A11" s="330"/>
      <c r="B11" s="363" t="s">
        <v>7</v>
      </c>
      <c r="C11" s="350"/>
      <c r="D11" s="457">
        <v>1341289</v>
      </c>
      <c r="E11" s="466">
        <v>2.7893915572350596</v>
      </c>
      <c r="F11" s="350"/>
      <c r="G11" s="462">
        <v>186533</v>
      </c>
      <c r="H11" s="470">
        <v>2.9482293996317339</v>
      </c>
      <c r="I11" s="350"/>
      <c r="J11" s="474">
        <v>54801</v>
      </c>
      <c r="K11" s="480">
        <f t="shared" si="0"/>
        <v>4.08569666939787</v>
      </c>
      <c r="L11" s="481">
        <f>J11*100/G11</f>
        <v>29.378715830442871</v>
      </c>
      <c r="M11" s="447"/>
      <c r="N11" s="360">
        <f t="shared" ref="N11:N26" si="1">_xlfn.RANK.EQ(L11,L$10:L$29,0)</f>
        <v>13</v>
      </c>
      <c r="O11" s="360">
        <v>2</v>
      </c>
      <c r="P11" s="360">
        <f t="shared" ref="P11:P27" si="2">MATCH(O11,N$10:N$29,0)</f>
        <v>11</v>
      </c>
      <c r="Q11" s="361" t="str">
        <f t="shared" ref="Q11:Q28" si="3">INDEX(B$10:B$29,P11,1)</f>
        <v>Extremadura</v>
      </c>
      <c r="R11" s="362">
        <f t="shared" ref="R11:R28" si="4">INDEX(L$10:L$29,P11,1)</f>
        <v>39.098693344493377</v>
      </c>
      <c r="S11" s="329"/>
      <c r="T11" s="329"/>
      <c r="U11" s="329"/>
    </row>
    <row r="12" spans="1:21" s="331" customFormat="1" ht="18" customHeight="1" x14ac:dyDescent="0.25">
      <c r="A12" s="330"/>
      <c r="B12" s="363" t="s">
        <v>37</v>
      </c>
      <c r="C12" s="350"/>
      <c r="D12" s="457">
        <v>1006060</v>
      </c>
      <c r="E12" s="466">
        <v>2.0922375938905815</v>
      </c>
      <c r="F12" s="350"/>
      <c r="G12" s="462">
        <v>183865</v>
      </c>
      <c r="H12" s="470">
        <v>2.9060605821130245</v>
      </c>
      <c r="I12" s="350"/>
      <c r="J12" s="474">
        <v>47098</v>
      </c>
      <c r="K12" s="480">
        <f t="shared" si="0"/>
        <v>4.6814305309822473</v>
      </c>
      <c r="L12" s="481">
        <f>J12*100/G12</f>
        <v>25.615533135724579</v>
      </c>
      <c r="M12" s="447"/>
      <c r="N12" s="360">
        <f t="shared" si="1"/>
        <v>16</v>
      </c>
      <c r="O12" s="360">
        <v>3</v>
      </c>
      <c r="P12" s="360">
        <f t="shared" si="2"/>
        <v>7</v>
      </c>
      <c r="Q12" s="361" t="str">
        <f t="shared" si="3"/>
        <v>Castilla y León</v>
      </c>
      <c r="R12" s="373">
        <f t="shared" si="4"/>
        <v>38.761860358392141</v>
      </c>
      <c r="S12" s="329"/>
      <c r="T12" s="329"/>
      <c r="U12" s="329"/>
    </row>
    <row r="13" spans="1:21" s="331" customFormat="1" ht="18" customHeight="1" x14ac:dyDescent="0.25">
      <c r="A13" s="330"/>
      <c r="B13" s="363" t="s">
        <v>38</v>
      </c>
      <c r="C13" s="350"/>
      <c r="D13" s="457">
        <v>1209906</v>
      </c>
      <c r="E13" s="466">
        <v>2.516162871273858</v>
      </c>
      <c r="F13" s="350"/>
      <c r="G13" s="462">
        <v>122472</v>
      </c>
      <c r="H13" s="470">
        <v>1.9357194224705427</v>
      </c>
      <c r="I13" s="350"/>
      <c r="J13" s="474">
        <v>44131</v>
      </c>
      <c r="K13" s="480">
        <f t="shared" si="0"/>
        <v>3.6474734400854283</v>
      </c>
      <c r="L13" s="481">
        <f t="shared" ref="L13:L27" si="5">J13*100/G13</f>
        <v>36.033542360702853</v>
      </c>
      <c r="M13" s="447"/>
      <c r="N13" s="360">
        <f t="shared" si="1"/>
        <v>4</v>
      </c>
      <c r="O13" s="360">
        <v>4</v>
      </c>
      <c r="P13" s="360">
        <f t="shared" si="2"/>
        <v>4</v>
      </c>
      <c r="Q13" s="361" t="str">
        <f t="shared" si="3"/>
        <v>Balears, Illes</v>
      </c>
      <c r="R13" s="362">
        <f t="shared" si="4"/>
        <v>36.033542360702853</v>
      </c>
      <c r="S13" s="329"/>
      <c r="T13" s="329"/>
      <c r="U13" s="329"/>
    </row>
    <row r="14" spans="1:21" s="331" customFormat="1" ht="18" customHeight="1" x14ac:dyDescent="0.25">
      <c r="A14" s="330"/>
      <c r="B14" s="363" t="s">
        <v>6</v>
      </c>
      <c r="C14" s="350"/>
      <c r="D14" s="457">
        <v>2213016</v>
      </c>
      <c r="E14" s="466">
        <v>4.6022655418974603</v>
      </c>
      <c r="F14" s="350"/>
      <c r="G14" s="462">
        <v>253565</v>
      </c>
      <c r="H14" s="470">
        <v>4.0076972316835127</v>
      </c>
      <c r="I14" s="350"/>
      <c r="J14" s="474">
        <v>64728</v>
      </c>
      <c r="K14" s="480">
        <f t="shared" si="0"/>
        <v>2.9248771811862184</v>
      </c>
      <c r="L14" s="481">
        <f t="shared" si="5"/>
        <v>25.527182379271586</v>
      </c>
      <c r="M14" s="447"/>
      <c r="N14" s="360">
        <f t="shared" si="1"/>
        <v>17</v>
      </c>
      <c r="O14" s="360">
        <v>5</v>
      </c>
      <c r="P14" s="360">
        <f t="shared" si="2"/>
        <v>16</v>
      </c>
      <c r="Q14" s="361" t="str">
        <f t="shared" si="3"/>
        <v>País Vasco</v>
      </c>
      <c r="R14" s="362">
        <f t="shared" si="4"/>
        <v>34.88435829894788</v>
      </c>
      <c r="S14" s="329"/>
      <c r="T14" s="329"/>
      <c r="U14" s="329"/>
    </row>
    <row r="15" spans="1:21" s="331" customFormat="1" ht="18" customHeight="1" x14ac:dyDescent="0.25">
      <c r="A15" s="330"/>
      <c r="B15" s="363" t="s">
        <v>5</v>
      </c>
      <c r="C15" s="350"/>
      <c r="D15" s="458">
        <v>588387</v>
      </c>
      <c r="E15" s="466">
        <v>1.2236302021315801</v>
      </c>
      <c r="F15" s="350"/>
      <c r="G15" s="463">
        <v>99920</v>
      </c>
      <c r="H15" s="470">
        <v>1.579275954448826</v>
      </c>
      <c r="I15" s="350"/>
      <c r="J15" s="475">
        <v>23904</v>
      </c>
      <c r="K15" s="482">
        <f t="shared" si="0"/>
        <v>4.0626322471434619</v>
      </c>
      <c r="L15" s="481">
        <f t="shared" si="5"/>
        <v>23.923138510808649</v>
      </c>
      <c r="M15" s="447"/>
      <c r="N15" s="360">
        <f t="shared" si="1"/>
        <v>18</v>
      </c>
      <c r="O15" s="360">
        <v>6</v>
      </c>
      <c r="P15" s="360">
        <f t="shared" si="2"/>
        <v>9</v>
      </c>
      <c r="Q15" s="361" t="str">
        <f t="shared" si="3"/>
        <v>Cataluña</v>
      </c>
      <c r="R15" s="362">
        <f t="shared" si="4"/>
        <v>34.689627268245189</v>
      </c>
      <c r="S15" s="329"/>
      <c r="T15" s="329"/>
      <c r="U15" s="329"/>
    </row>
    <row r="16" spans="1:21" s="331" customFormat="1" ht="18" customHeight="1" x14ac:dyDescent="0.25">
      <c r="A16" s="330"/>
      <c r="B16" s="363" t="s">
        <v>4</v>
      </c>
      <c r="C16" s="350"/>
      <c r="D16" s="457">
        <v>2383703</v>
      </c>
      <c r="E16" s="466">
        <v>4.9572322021248834</v>
      </c>
      <c r="F16" s="350"/>
      <c r="G16" s="462">
        <v>409663</v>
      </c>
      <c r="H16" s="470">
        <v>6.4748891646053783</v>
      </c>
      <c r="I16" s="350"/>
      <c r="J16" s="474">
        <v>158793</v>
      </c>
      <c r="K16" s="480">
        <f t="shared" si="0"/>
        <v>6.6616101083062782</v>
      </c>
      <c r="L16" s="481">
        <f t="shared" si="5"/>
        <v>38.761860358392141</v>
      </c>
      <c r="M16" s="447"/>
      <c r="N16" s="360">
        <f t="shared" si="1"/>
        <v>3</v>
      </c>
      <c r="O16" s="360">
        <v>7</v>
      </c>
      <c r="P16" s="360">
        <f t="shared" si="2"/>
        <v>17</v>
      </c>
      <c r="Q16" s="361" t="str">
        <f t="shared" si="3"/>
        <v>Rioja, La</v>
      </c>
      <c r="R16" s="362">
        <f t="shared" si="4"/>
        <v>34.375667275617452</v>
      </c>
      <c r="S16" s="329"/>
      <c r="T16" s="329"/>
      <c r="U16" s="329"/>
    </row>
    <row r="17" spans="1:21" s="331" customFormat="1" ht="18" customHeight="1" x14ac:dyDescent="0.25">
      <c r="A17" s="330"/>
      <c r="B17" s="363" t="s">
        <v>40</v>
      </c>
      <c r="C17" s="350"/>
      <c r="D17" s="457">
        <v>2084086</v>
      </c>
      <c r="E17" s="466">
        <v>4.3341382006053779</v>
      </c>
      <c r="F17" s="350"/>
      <c r="G17" s="462">
        <v>282068</v>
      </c>
      <c r="H17" s="470">
        <v>4.4581986581212121</v>
      </c>
      <c r="I17" s="350"/>
      <c r="J17" s="474">
        <v>96674</v>
      </c>
      <c r="K17" s="480">
        <f t="shared" si="0"/>
        <v>4.6386761390844713</v>
      </c>
      <c r="L17" s="481">
        <f t="shared" si="5"/>
        <v>34.273295801012523</v>
      </c>
      <c r="M17" s="447"/>
      <c r="N17" s="360">
        <f t="shared" si="1"/>
        <v>8</v>
      </c>
      <c r="O17" s="360">
        <v>8</v>
      </c>
      <c r="P17" s="360">
        <f t="shared" si="2"/>
        <v>8</v>
      </c>
      <c r="Q17" s="361" t="str">
        <f t="shared" si="3"/>
        <v>Castilla - La Mancha</v>
      </c>
      <c r="R17" s="362">
        <f t="shared" si="4"/>
        <v>34.273295801012523</v>
      </c>
      <c r="S17" s="329"/>
      <c r="T17" s="329"/>
      <c r="U17" s="329"/>
    </row>
    <row r="18" spans="1:21" s="331" customFormat="1" ht="18" customHeight="1" x14ac:dyDescent="0.25">
      <c r="A18" s="330"/>
      <c r="B18" s="363" t="s">
        <v>41</v>
      </c>
      <c r="C18" s="350"/>
      <c r="D18" s="457">
        <v>7901963</v>
      </c>
      <c r="E18" s="466">
        <v>16.433198868986342</v>
      </c>
      <c r="F18" s="350"/>
      <c r="G18" s="462">
        <v>1040507</v>
      </c>
      <c r="H18" s="470">
        <v>16.445633362046483</v>
      </c>
      <c r="I18" s="350"/>
      <c r="J18" s="474">
        <v>360948</v>
      </c>
      <c r="K18" s="480">
        <f t="shared" si="0"/>
        <v>4.5678270070361</v>
      </c>
      <c r="L18" s="481">
        <f t="shared" si="5"/>
        <v>34.689627268245189</v>
      </c>
      <c r="M18" s="447"/>
      <c r="N18" s="360">
        <f t="shared" si="1"/>
        <v>6</v>
      </c>
      <c r="O18" s="360">
        <v>9</v>
      </c>
      <c r="P18" s="360">
        <f t="shared" si="2"/>
        <v>14</v>
      </c>
      <c r="Q18" s="361" t="str">
        <f t="shared" si="3"/>
        <v>Murcia, Región de</v>
      </c>
      <c r="R18" s="362">
        <f t="shared" si="4"/>
        <v>33.095200078290382</v>
      </c>
      <c r="S18" s="329"/>
      <c r="T18" s="329"/>
      <c r="U18" s="329"/>
    </row>
    <row r="19" spans="1:21" s="331" customFormat="1" ht="18" customHeight="1" x14ac:dyDescent="0.25">
      <c r="A19" s="330"/>
      <c r="B19" s="363" t="s">
        <v>3</v>
      </c>
      <c r="C19" s="350"/>
      <c r="D19" s="457">
        <v>5216195</v>
      </c>
      <c r="E19" s="466">
        <v>10.847781718847862</v>
      </c>
      <c r="F19" s="350"/>
      <c r="G19" s="462">
        <v>644872</v>
      </c>
      <c r="H19" s="470">
        <v>10.192462402895551</v>
      </c>
      <c r="I19" s="350"/>
      <c r="J19" s="474">
        <v>205341</v>
      </c>
      <c r="K19" s="480">
        <f t="shared" si="0"/>
        <v>3.9366051307514387</v>
      </c>
      <c r="L19" s="481">
        <f t="shared" si="5"/>
        <v>31.84213301244278</v>
      </c>
      <c r="M19" s="447"/>
      <c r="N19" s="360">
        <f t="shared" si="1"/>
        <v>11</v>
      </c>
      <c r="O19" s="360">
        <v>10</v>
      </c>
      <c r="P19" s="360">
        <f t="shared" si="2"/>
        <v>20</v>
      </c>
      <c r="Q19" s="361" t="str">
        <f t="shared" si="3"/>
        <v>TOTAL</v>
      </c>
      <c r="R19" s="373">
        <f t="shared" si="4"/>
        <v>32.923746829040851</v>
      </c>
      <c r="S19" s="329"/>
      <c r="T19" s="329"/>
      <c r="U19" s="329"/>
    </row>
    <row r="20" spans="1:21" s="331" customFormat="1" ht="18" customHeight="1" x14ac:dyDescent="0.25">
      <c r="A20" s="330"/>
      <c r="B20" s="363" t="s">
        <v>2</v>
      </c>
      <c r="C20" s="350"/>
      <c r="D20" s="457">
        <v>1054306</v>
      </c>
      <c r="E20" s="466">
        <v>2.1925716643782711</v>
      </c>
      <c r="F20" s="350"/>
      <c r="G20" s="462">
        <v>150537</v>
      </c>
      <c r="H20" s="470">
        <v>2.3792980820142406</v>
      </c>
      <c r="I20" s="350"/>
      <c r="J20" s="474">
        <v>58858</v>
      </c>
      <c r="K20" s="480">
        <f t="shared" si="0"/>
        <v>5.582629710918841</v>
      </c>
      <c r="L20" s="481">
        <f t="shared" si="5"/>
        <v>39.098693344493377</v>
      </c>
      <c r="M20" s="447"/>
      <c r="N20" s="360">
        <f t="shared" si="1"/>
        <v>2</v>
      </c>
      <c r="O20" s="360">
        <v>11</v>
      </c>
      <c r="P20" s="360">
        <f t="shared" si="2"/>
        <v>10</v>
      </c>
      <c r="Q20" s="361" t="str">
        <f t="shared" si="3"/>
        <v>Comunitat Valenciana</v>
      </c>
      <c r="R20" s="362">
        <f t="shared" si="4"/>
        <v>31.84213301244278</v>
      </c>
      <c r="S20" s="329"/>
      <c r="T20" s="329"/>
      <c r="U20" s="329"/>
    </row>
    <row r="21" spans="1:21" s="331" customFormat="1" ht="18" customHeight="1" x14ac:dyDescent="0.25">
      <c r="A21" s="330"/>
      <c r="B21" s="363" t="s">
        <v>35</v>
      </c>
      <c r="C21" s="350"/>
      <c r="D21" s="457">
        <v>2699424</v>
      </c>
      <c r="E21" s="466">
        <v>5.6138166457770797</v>
      </c>
      <c r="F21" s="350"/>
      <c r="G21" s="462">
        <v>469573</v>
      </c>
      <c r="H21" s="470">
        <v>7.4217909103122359</v>
      </c>
      <c r="I21" s="350"/>
      <c r="J21" s="474">
        <v>83380</v>
      </c>
      <c r="K21" s="480">
        <f t="shared" si="0"/>
        <v>3.0888070936614627</v>
      </c>
      <c r="L21" s="481">
        <f t="shared" si="5"/>
        <v>17.756557553351662</v>
      </c>
      <c r="M21" s="447"/>
      <c r="N21" s="360">
        <f t="shared" si="1"/>
        <v>19</v>
      </c>
      <c r="O21" s="360">
        <v>12</v>
      </c>
      <c r="P21" s="360">
        <f t="shared" si="2"/>
        <v>13</v>
      </c>
      <c r="Q21" s="361" t="str">
        <f t="shared" si="3"/>
        <v>Madrid, Comunidad de</v>
      </c>
      <c r="R21" s="362">
        <f t="shared" si="4"/>
        <v>30.774989194568761</v>
      </c>
      <c r="S21" s="329"/>
      <c r="T21" s="329"/>
      <c r="U21" s="329"/>
    </row>
    <row r="22" spans="1:21" s="331" customFormat="1" ht="18" customHeight="1" x14ac:dyDescent="0.25">
      <c r="A22" s="330"/>
      <c r="B22" s="363" t="s">
        <v>42</v>
      </c>
      <c r="C22" s="350"/>
      <c r="D22" s="457">
        <v>6871903</v>
      </c>
      <c r="E22" s="466">
        <v>14.291050034957625</v>
      </c>
      <c r="F22" s="350"/>
      <c r="G22" s="462">
        <v>802837</v>
      </c>
      <c r="H22" s="470">
        <v>12.689163024838193</v>
      </c>
      <c r="I22" s="350"/>
      <c r="J22" s="474">
        <v>247073</v>
      </c>
      <c r="K22" s="480">
        <f t="shared" si="0"/>
        <v>3.5954087244828687</v>
      </c>
      <c r="L22" s="481">
        <f t="shared" si="5"/>
        <v>30.774989194568761</v>
      </c>
      <c r="M22" s="447"/>
      <c r="N22" s="360">
        <f t="shared" si="1"/>
        <v>12</v>
      </c>
      <c r="O22" s="360">
        <v>13</v>
      </c>
      <c r="P22" s="360">
        <f t="shared" si="2"/>
        <v>2</v>
      </c>
      <c r="Q22" s="361" t="str">
        <f t="shared" si="3"/>
        <v>Aragón</v>
      </c>
      <c r="R22" s="362">
        <f t="shared" si="4"/>
        <v>29.378715830442871</v>
      </c>
      <c r="S22" s="329"/>
      <c r="T22" s="329"/>
      <c r="U22" s="329"/>
    </row>
    <row r="23" spans="1:21" ht="18" customHeight="1" x14ac:dyDescent="0.25">
      <c r="A23" s="332"/>
      <c r="B23" s="363" t="s">
        <v>43</v>
      </c>
      <c r="C23" s="350"/>
      <c r="D23" s="457">
        <v>1551692</v>
      </c>
      <c r="E23" s="466">
        <v>3.2269530013510765</v>
      </c>
      <c r="F23" s="350"/>
      <c r="G23" s="462">
        <v>194149</v>
      </c>
      <c r="H23" s="470">
        <v>3.0686033554872409</v>
      </c>
      <c r="I23" s="350"/>
      <c r="J23" s="474">
        <v>64254</v>
      </c>
      <c r="K23" s="480">
        <f t="shared" si="0"/>
        <v>4.1408990959546097</v>
      </c>
      <c r="L23" s="481">
        <f t="shared" si="5"/>
        <v>33.095200078290382</v>
      </c>
      <c r="M23" s="447"/>
      <c r="N23" s="360">
        <f t="shared" si="1"/>
        <v>9</v>
      </c>
      <c r="O23" s="360">
        <v>14</v>
      </c>
      <c r="P23" s="360">
        <f t="shared" si="2"/>
        <v>15</v>
      </c>
      <c r="Q23" s="361" t="str">
        <f t="shared" si="3"/>
        <v>Navarra, Comunidad Foral de</v>
      </c>
      <c r="R23" s="362">
        <f t="shared" si="4"/>
        <v>26.976927142874704</v>
      </c>
      <c r="S23" s="329"/>
      <c r="T23" s="329"/>
      <c r="U23" s="329"/>
    </row>
    <row r="24" spans="1:21" s="331" customFormat="1" ht="18" customHeight="1" x14ac:dyDescent="0.25">
      <c r="B24" s="363" t="s">
        <v>44</v>
      </c>
      <c r="C24" s="350"/>
      <c r="D24" s="458">
        <v>672155</v>
      </c>
      <c r="E24" s="466">
        <v>1.3978370672937237</v>
      </c>
      <c r="F24" s="350"/>
      <c r="G24" s="463">
        <v>81351</v>
      </c>
      <c r="H24" s="470">
        <v>1.2857854100316899</v>
      </c>
      <c r="I24" s="350"/>
      <c r="J24" s="476">
        <v>21946</v>
      </c>
      <c r="K24" s="483">
        <f t="shared" si="0"/>
        <v>3.2650207169477277</v>
      </c>
      <c r="L24" s="481">
        <f t="shared" si="5"/>
        <v>26.976927142874704</v>
      </c>
      <c r="M24" s="447"/>
      <c r="N24" s="360">
        <f t="shared" si="1"/>
        <v>14</v>
      </c>
      <c r="O24" s="360">
        <v>15</v>
      </c>
      <c r="P24" s="360">
        <f t="shared" si="2"/>
        <v>18</v>
      </c>
      <c r="Q24" s="361" t="str">
        <f t="shared" si="3"/>
        <v>Ceuta y Melilla</v>
      </c>
      <c r="R24" s="362">
        <f t="shared" si="4"/>
        <v>26.621414061338751</v>
      </c>
      <c r="S24" s="329"/>
      <c r="T24" s="329"/>
      <c r="U24" s="329"/>
    </row>
    <row r="25" spans="1:21" s="331" customFormat="1" ht="18" customHeight="1" x14ac:dyDescent="0.25">
      <c r="B25" s="363" t="s">
        <v>45</v>
      </c>
      <c r="C25" s="350"/>
      <c r="D25" s="458">
        <v>2216302</v>
      </c>
      <c r="E25" s="466">
        <v>4.6090992225263738</v>
      </c>
      <c r="F25" s="350"/>
      <c r="G25" s="463">
        <v>328385</v>
      </c>
      <c r="H25" s="470">
        <v>5.1902575490560219</v>
      </c>
      <c r="I25" s="350"/>
      <c r="J25" s="476">
        <v>114555</v>
      </c>
      <c r="K25" s="483">
        <f t="shared" si="0"/>
        <v>5.1687450536975561</v>
      </c>
      <c r="L25" s="481">
        <f t="shared" si="5"/>
        <v>34.88435829894788</v>
      </c>
      <c r="M25" s="447"/>
      <c r="N25" s="360">
        <f t="shared" si="1"/>
        <v>5</v>
      </c>
      <c r="O25" s="360">
        <v>16</v>
      </c>
      <c r="P25" s="360">
        <f t="shared" si="2"/>
        <v>3</v>
      </c>
      <c r="Q25" s="361" t="str">
        <f t="shared" si="3"/>
        <v>Asturias, Principado de</v>
      </c>
      <c r="R25" s="373">
        <f t="shared" si="4"/>
        <v>25.615533135724579</v>
      </c>
      <c r="S25" s="329"/>
      <c r="T25" s="329"/>
      <c r="U25" s="329"/>
    </row>
    <row r="26" spans="1:21" s="331" customFormat="1" ht="18" customHeight="1" x14ac:dyDescent="0.25">
      <c r="B26" s="363" t="s">
        <v>46</v>
      </c>
      <c r="C26" s="350"/>
      <c r="D26" s="458">
        <v>322282</v>
      </c>
      <c r="E26" s="467">
        <v>0.67022892892495911</v>
      </c>
      <c r="F26" s="350"/>
      <c r="G26" s="463">
        <v>42149</v>
      </c>
      <c r="H26" s="471">
        <v>0.66618196761472748</v>
      </c>
      <c r="I26" s="350"/>
      <c r="J26" s="476">
        <v>14489</v>
      </c>
      <c r="K26" s="483">
        <f t="shared" si="0"/>
        <v>4.4957521673565388</v>
      </c>
      <c r="L26" s="484">
        <f t="shared" si="5"/>
        <v>34.375667275617452</v>
      </c>
      <c r="M26" s="447"/>
      <c r="N26" s="360">
        <f t="shared" si="1"/>
        <v>7</v>
      </c>
      <c r="O26" s="360">
        <v>17</v>
      </c>
      <c r="P26" s="360">
        <f t="shared" si="2"/>
        <v>5</v>
      </c>
      <c r="Q26" s="361" t="str">
        <f t="shared" si="3"/>
        <v>Canarias</v>
      </c>
      <c r="R26" s="362">
        <f t="shared" si="4"/>
        <v>25.527182379271586</v>
      </c>
      <c r="S26" s="329"/>
      <c r="T26" s="329"/>
      <c r="U26" s="329"/>
    </row>
    <row r="27" spans="1:21" s="331" customFormat="1" ht="18" customHeight="1" x14ac:dyDescent="0.25">
      <c r="B27" s="384" t="s">
        <v>1</v>
      </c>
      <c r="C27" s="350"/>
      <c r="D27" s="459">
        <v>168545</v>
      </c>
      <c r="E27" s="468">
        <v>0.35051208204509476</v>
      </c>
      <c r="F27" s="350"/>
      <c r="G27" s="464">
        <v>20183</v>
      </c>
      <c r="H27" s="472">
        <v>0.31900046625941408</v>
      </c>
      <c r="I27" s="350"/>
      <c r="J27" s="477">
        <v>5373</v>
      </c>
      <c r="K27" s="485">
        <f t="shared" si="0"/>
        <v>3.1878726749532764</v>
      </c>
      <c r="L27" s="486">
        <f t="shared" si="5"/>
        <v>26.621414061338751</v>
      </c>
      <c r="M27" s="447"/>
      <c r="N27" s="360">
        <f>_xlfn.RANK.EQ(L27,L$10:L$29,0)</f>
        <v>15</v>
      </c>
      <c r="O27" s="360">
        <v>18</v>
      </c>
      <c r="P27" s="360">
        <f t="shared" si="2"/>
        <v>6</v>
      </c>
      <c r="Q27" s="361" t="str">
        <f t="shared" si="3"/>
        <v>Cantabria</v>
      </c>
      <c r="R27" s="362">
        <f t="shared" si="4"/>
        <v>23.923138510808649</v>
      </c>
      <c r="S27" s="329"/>
      <c r="T27" s="329"/>
      <c r="U27" s="329"/>
    </row>
    <row r="28" spans="1:21" s="328" customFormat="1" ht="3.75" customHeight="1" x14ac:dyDescent="0.25">
      <c r="A28" s="326"/>
      <c r="B28" s="327"/>
      <c r="D28" s="460"/>
      <c r="E28" s="438"/>
      <c r="G28" s="327"/>
      <c r="H28" s="438"/>
      <c r="J28" s="327"/>
      <c r="K28" s="327"/>
      <c r="L28" s="334"/>
      <c r="M28" s="447"/>
      <c r="N28" s="329"/>
      <c r="O28" s="329"/>
      <c r="P28" s="360">
        <f>MATCH(O29,N$10:N$29,0)</f>
        <v>12</v>
      </c>
      <c r="Q28" s="361" t="str">
        <f t="shared" si="3"/>
        <v>Galicia</v>
      </c>
      <c r="R28" s="362">
        <f t="shared" si="4"/>
        <v>17.756557553351662</v>
      </c>
      <c r="S28" s="329"/>
      <c r="T28" s="329"/>
      <c r="U28" s="329"/>
    </row>
    <row r="29" spans="1:21" s="394" customFormat="1" ht="18" customHeight="1" x14ac:dyDescent="0.25">
      <c r="B29" s="1245" t="s">
        <v>0</v>
      </c>
      <c r="C29" s="320"/>
      <c r="D29" s="1246">
        <f>SUM(D10:D27)</f>
        <v>48085361</v>
      </c>
      <c r="E29" s="1247">
        <f>SUM(E10:E27)</f>
        <v>99.999999999999986</v>
      </c>
      <c r="F29" s="320"/>
      <c r="G29" s="1246">
        <f>SUM(G10:G27)</f>
        <v>6326950</v>
      </c>
      <c r="H29" s="1247">
        <f>SUM(H10:H27)</f>
        <v>100.00000000000003</v>
      </c>
      <c r="I29" s="320"/>
      <c r="J29" s="1246">
        <f>SUM(J10:J27)</f>
        <v>2083069</v>
      </c>
      <c r="K29" s="1248">
        <f>J29*100/D29</f>
        <v>4.3320232118045237</v>
      </c>
      <c r="L29" s="1249">
        <f>J29*100/G29</f>
        <v>32.923746829040851</v>
      </c>
      <c r="M29" s="447"/>
      <c r="N29" s="360">
        <f>_xlfn.RANK.EQ(L29,L$10:L$29,0)</f>
        <v>10</v>
      </c>
      <c r="O29" s="360">
        <v>19</v>
      </c>
      <c r="P29" s="329"/>
      <c r="Q29" s="329"/>
      <c r="R29" s="395"/>
      <c r="S29" s="329"/>
      <c r="T29" s="329"/>
      <c r="U29" s="329"/>
    </row>
    <row r="30" spans="1:21" s="328" customFormat="1" ht="5.25" customHeight="1" x14ac:dyDescent="0.2">
      <c r="B30" s="397" t="s">
        <v>39</v>
      </c>
      <c r="C30" s="449"/>
      <c r="D30" s="449"/>
      <c r="E30" s="449"/>
      <c r="F30" s="449"/>
      <c r="G30" s="449"/>
      <c r="H30" s="449"/>
      <c r="I30" s="449"/>
      <c r="O30" s="450"/>
    </row>
    <row r="31" spans="1:21" s="394" customFormat="1" ht="5.25" customHeight="1" x14ac:dyDescent="0.2">
      <c r="B31" s="397" t="s">
        <v>47</v>
      </c>
      <c r="C31" s="451"/>
      <c r="D31" s="451"/>
      <c r="E31" s="451"/>
      <c r="F31" s="451"/>
      <c r="G31" s="451"/>
      <c r="H31" s="451"/>
      <c r="I31" s="451"/>
      <c r="O31" s="450"/>
    </row>
    <row r="32" spans="1:21" s="394" customFormat="1" ht="13.5" customHeight="1" x14ac:dyDescent="0.2">
      <c r="B32" s="1419" t="s">
        <v>474</v>
      </c>
      <c r="C32" s="1419"/>
      <c r="D32" s="1419"/>
      <c r="E32" s="1419"/>
      <c r="F32" s="1419"/>
      <c r="G32" s="1419"/>
      <c r="H32" s="1419"/>
      <c r="I32" s="1419"/>
      <c r="J32" s="1419"/>
      <c r="K32" s="1419"/>
      <c r="L32" s="1419"/>
      <c r="M32" s="1250"/>
      <c r="O32" s="450"/>
    </row>
    <row r="33" spans="2:17" x14ac:dyDescent="0.2">
      <c r="B33" s="1420" t="s">
        <v>241</v>
      </c>
      <c r="C33" s="1420"/>
      <c r="D33" s="1420"/>
      <c r="E33" s="1420"/>
      <c r="F33" s="1420"/>
      <c r="G33" s="1420"/>
      <c r="H33" s="1420"/>
      <c r="I33" s="1420"/>
      <c r="J33" s="1420"/>
      <c r="K33" s="1420"/>
      <c r="L33" s="1420"/>
      <c r="M33" s="788"/>
      <c r="N33" s="788"/>
      <c r="O33" s="788"/>
      <c r="P33" s="788"/>
      <c r="Q33" s="788"/>
    </row>
    <row r="34" spans="2:17" ht="4.5" customHeight="1" x14ac:dyDescent="0.2">
      <c r="B34" s="1413"/>
      <c r="C34" s="1413"/>
      <c r="D34" s="1413"/>
      <c r="E34" s="1413"/>
      <c r="F34" s="1413"/>
      <c r="G34" s="1413"/>
      <c r="H34" s="1413"/>
      <c r="I34" s="1413"/>
      <c r="J34" s="1413"/>
      <c r="K34" s="1413"/>
      <c r="L34" s="1413"/>
      <c r="M34" s="1413"/>
      <c r="N34" s="1413"/>
      <c r="O34" s="1413"/>
      <c r="P34" s="1413"/>
      <c r="Q34" s="451"/>
    </row>
    <row r="37" spans="2:17" x14ac:dyDescent="0.2">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4"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5703125" style="333" bestFit="1" customWidth="1"/>
    <col min="13" max="13" width="6.85546875" style="333" customWidth="1"/>
    <col min="14" max="14" width="11.5703125" style="333" bestFit="1" customWidth="1"/>
    <col min="15" max="15" width="6.85546875" style="333" customWidth="1"/>
    <col min="16" max="16" width="0.42578125" style="333" customWidth="1"/>
    <col min="17" max="17" width="10.42578125" style="333" bestFit="1" customWidth="1"/>
    <col min="18" max="18" width="6.85546875" style="333" customWidth="1"/>
    <col min="19" max="19" width="10.42578125" style="333" bestFit="1" customWidth="1"/>
    <col min="20" max="20" width="10.7109375" style="333" bestFit="1" customWidth="1"/>
    <col min="21" max="21" width="10.42578125" style="333" bestFit="1" customWidth="1"/>
    <col min="22" max="22" width="10.7109375" style="333" bestFit="1" customWidth="1"/>
    <col min="23" max="23" width="0.42578125" style="333" customWidth="1"/>
    <col min="24" max="24" width="10.42578125" style="333" bestFit="1" customWidth="1"/>
    <col min="25" max="25" width="7" style="333" customWidth="1"/>
    <col min="26" max="26" width="10.42578125" style="333" bestFit="1" customWidth="1"/>
    <col min="27" max="27" width="11.7109375" style="333" bestFit="1" customWidth="1"/>
    <col min="28" max="28" width="10.42578125" style="333" bestFit="1" customWidth="1"/>
    <col min="29" max="29" width="11.71093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394</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marzo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13</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172</v>
      </c>
      <c r="K8" s="1401"/>
      <c r="L8" s="1401"/>
      <c r="M8" s="1401"/>
      <c r="N8" s="1401"/>
      <c r="O8" s="1402"/>
      <c r="P8" s="317"/>
      <c r="Q8" s="1400" t="s">
        <v>173</v>
      </c>
      <c r="R8" s="1401"/>
      <c r="S8" s="1401"/>
      <c r="T8" s="1401"/>
      <c r="U8" s="1401"/>
      <c r="V8" s="1402"/>
      <c r="W8" s="317"/>
      <c r="X8" s="1400" t="s">
        <v>174</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212</v>
      </c>
      <c r="L9" s="1379" t="s">
        <v>24</v>
      </c>
      <c r="M9" s="1380"/>
      <c r="N9" s="1381" t="s">
        <v>23</v>
      </c>
      <c r="O9" s="1382"/>
      <c r="P9" s="317"/>
      <c r="Q9" s="1383" t="s">
        <v>9</v>
      </c>
      <c r="R9" s="1377" t="s">
        <v>212</v>
      </c>
      <c r="S9" s="1379" t="s">
        <v>24</v>
      </c>
      <c r="T9" s="1380"/>
      <c r="U9" s="1381" t="s">
        <v>23</v>
      </c>
      <c r="V9" s="1382"/>
      <c r="W9" s="317"/>
      <c r="X9" s="1383" t="s">
        <v>9</v>
      </c>
      <c r="Y9" s="1377" t="s">
        <v>212</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212</v>
      </c>
      <c r="G10" s="406" t="s">
        <v>9</v>
      </c>
      <c r="H10" s="889" t="s">
        <v>212</v>
      </c>
      <c r="I10" s="346"/>
      <c r="J10" s="1384"/>
      <c r="K10" s="1378"/>
      <c r="L10" s="404" t="s">
        <v>9</v>
      </c>
      <c r="M10" s="403" t="s">
        <v>213</v>
      </c>
      <c r="N10" s="407" t="s">
        <v>9</v>
      </c>
      <c r="O10" s="402" t="s">
        <v>213</v>
      </c>
      <c r="P10" s="347"/>
      <c r="Q10" s="1384"/>
      <c r="R10" s="1378"/>
      <c r="S10" s="404" t="s">
        <v>9</v>
      </c>
      <c r="T10" s="403" t="s">
        <v>213</v>
      </c>
      <c r="U10" s="407" t="s">
        <v>9</v>
      </c>
      <c r="V10" s="402" t="s">
        <v>213</v>
      </c>
      <c r="W10" s="347"/>
      <c r="X10" s="1384"/>
      <c r="Y10" s="1378"/>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416723</v>
      </c>
      <c r="E12" s="352">
        <f>L12+S12+Z12</f>
        <v>258354</v>
      </c>
      <c r="F12" s="353">
        <f>E12/$D12*100</f>
        <v>61.996578062645938</v>
      </c>
      <c r="G12" s="352">
        <f>N12+U12+AB12</f>
        <v>158369</v>
      </c>
      <c r="H12" s="354">
        <f>G12/$D12*100</f>
        <v>38.003421937354069</v>
      </c>
      <c r="I12" s="350"/>
      <c r="J12" s="355">
        <v>119970</v>
      </c>
      <c r="K12" s="356">
        <v>28.788907739673597</v>
      </c>
      <c r="L12" s="357">
        <v>50422</v>
      </c>
      <c r="M12" s="353">
        <v>42.028840543469201</v>
      </c>
      <c r="N12" s="357">
        <v>69548</v>
      </c>
      <c r="O12" s="358">
        <v>57.971159456530799</v>
      </c>
      <c r="P12" s="350"/>
      <c r="Q12" s="355">
        <v>101293</v>
      </c>
      <c r="R12" s="356">
        <v>24.307033689045241</v>
      </c>
      <c r="S12" s="357">
        <v>67093</v>
      </c>
      <c r="T12" s="353">
        <v>66.236561262871078</v>
      </c>
      <c r="U12" s="357">
        <v>34200</v>
      </c>
      <c r="V12" s="358">
        <v>33.763438737128922</v>
      </c>
      <c r="W12" s="350"/>
      <c r="X12" s="355">
        <v>195460</v>
      </c>
      <c r="Y12" s="356">
        <v>46.904058571281162</v>
      </c>
      <c r="Z12" s="357">
        <v>140839</v>
      </c>
      <c r="AA12" s="353">
        <v>72.055151949247929</v>
      </c>
      <c r="AB12" s="357">
        <v>54621</v>
      </c>
      <c r="AC12" s="358">
        <f t="shared" ref="AC12:AC29" si="0">AB12/$X12*100</f>
        <v>27.944848050752075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54801</v>
      </c>
      <c r="E13" s="365">
        <f t="shared" ref="E13:E29" si="2">L13+S13+Z13</f>
        <v>35162</v>
      </c>
      <c r="F13" s="366">
        <f t="shared" ref="F13:H29" si="3">E13/$D13*100</f>
        <v>64.163062717833625</v>
      </c>
      <c r="G13" s="365">
        <f t="shared" ref="G13:G29" si="4">N13+U13+AB13</f>
        <v>19639</v>
      </c>
      <c r="H13" s="367">
        <f t="shared" si="3"/>
        <v>35.836937282166382</v>
      </c>
      <c r="I13" s="350"/>
      <c r="J13" s="368">
        <v>10519</v>
      </c>
      <c r="K13" s="369">
        <v>19.194905202459807</v>
      </c>
      <c r="L13" s="370">
        <v>4495</v>
      </c>
      <c r="M13" s="371">
        <v>42.732198878220359</v>
      </c>
      <c r="N13" s="370">
        <v>6024</v>
      </c>
      <c r="O13" s="372">
        <v>57.267801121779641</v>
      </c>
      <c r="P13" s="350"/>
      <c r="Q13" s="368">
        <v>10802</v>
      </c>
      <c r="R13" s="369">
        <v>19.711319136512106</v>
      </c>
      <c r="S13" s="370">
        <v>6644</v>
      </c>
      <c r="T13" s="371">
        <v>61.507128309572302</v>
      </c>
      <c r="U13" s="370">
        <v>4158</v>
      </c>
      <c r="V13" s="372">
        <v>38.492871690427698</v>
      </c>
      <c r="W13" s="350"/>
      <c r="X13" s="368">
        <v>33480</v>
      </c>
      <c r="Y13" s="369">
        <v>61.093775661028083</v>
      </c>
      <c r="Z13" s="370">
        <v>24023</v>
      </c>
      <c r="AA13" s="371">
        <v>71.753285543608129</v>
      </c>
      <c r="AB13" s="370">
        <v>9457</v>
      </c>
      <c r="AC13" s="372">
        <f t="shared" si="0"/>
        <v>28.246714456391874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47098</v>
      </c>
      <c r="E14" s="365">
        <f t="shared" si="2"/>
        <v>30315</v>
      </c>
      <c r="F14" s="366">
        <f t="shared" si="3"/>
        <v>64.365790479425883</v>
      </c>
      <c r="G14" s="365">
        <f t="shared" si="4"/>
        <v>16783</v>
      </c>
      <c r="H14" s="367">
        <f t="shared" si="3"/>
        <v>35.634209520574124</v>
      </c>
      <c r="I14" s="350"/>
      <c r="J14" s="368">
        <v>10336</v>
      </c>
      <c r="K14" s="369">
        <v>21.94573017962546</v>
      </c>
      <c r="L14" s="370">
        <v>4336</v>
      </c>
      <c r="M14" s="371">
        <v>41.950464396284829</v>
      </c>
      <c r="N14" s="370">
        <v>6000</v>
      </c>
      <c r="O14" s="372">
        <v>58.049535603715171</v>
      </c>
      <c r="P14" s="350"/>
      <c r="Q14" s="368">
        <v>10592</v>
      </c>
      <c r="R14" s="369">
        <v>22.489277676334453</v>
      </c>
      <c r="S14" s="370">
        <v>6428</v>
      </c>
      <c r="T14" s="371">
        <v>60.687311178247739</v>
      </c>
      <c r="U14" s="370">
        <v>4164</v>
      </c>
      <c r="V14" s="372">
        <v>39.312688821752268</v>
      </c>
      <c r="W14" s="350"/>
      <c r="X14" s="368">
        <v>26170</v>
      </c>
      <c r="Y14" s="369">
        <v>55.564992144040083</v>
      </c>
      <c r="Z14" s="370">
        <v>19551</v>
      </c>
      <c r="AA14" s="371">
        <v>74.707680550248384</v>
      </c>
      <c r="AB14" s="370">
        <v>6619</v>
      </c>
      <c r="AC14" s="372">
        <f t="shared" si="0"/>
        <v>25.29231944975162</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44131</v>
      </c>
      <c r="E15" s="365">
        <f t="shared" si="2"/>
        <v>26877</v>
      </c>
      <c r="F15" s="366">
        <f t="shared" si="3"/>
        <v>60.902766762593188</v>
      </c>
      <c r="G15" s="365">
        <f t="shared" si="4"/>
        <v>17254</v>
      </c>
      <c r="H15" s="367">
        <f t="shared" si="3"/>
        <v>39.097233237406812</v>
      </c>
      <c r="I15" s="350"/>
      <c r="J15" s="368">
        <v>12556</v>
      </c>
      <c r="K15" s="369">
        <v>28.451655298996169</v>
      </c>
      <c r="L15" s="370">
        <v>5458</v>
      </c>
      <c r="M15" s="371">
        <v>43.46925772539025</v>
      </c>
      <c r="N15" s="370">
        <v>7098</v>
      </c>
      <c r="O15" s="372">
        <v>56.53074227460975</v>
      </c>
      <c r="P15" s="350"/>
      <c r="Q15" s="368">
        <v>10435</v>
      </c>
      <c r="R15" s="369">
        <v>23.645509958985748</v>
      </c>
      <c r="S15" s="370">
        <v>6243</v>
      </c>
      <c r="T15" s="371">
        <v>59.827503593675132</v>
      </c>
      <c r="U15" s="370">
        <v>4192</v>
      </c>
      <c r="V15" s="372">
        <v>40.172496406324868</v>
      </c>
      <c r="W15" s="350"/>
      <c r="X15" s="368">
        <v>21140</v>
      </c>
      <c r="Y15" s="369">
        <v>47.902834742018079</v>
      </c>
      <c r="Z15" s="370">
        <v>15176</v>
      </c>
      <c r="AA15" s="371">
        <v>71.788079470198667</v>
      </c>
      <c r="AB15" s="370">
        <v>5964</v>
      </c>
      <c r="AC15" s="372">
        <f t="shared" si="0"/>
        <v>28.211920529801326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64728</v>
      </c>
      <c r="E16" s="365">
        <f t="shared" si="2"/>
        <v>38049</v>
      </c>
      <c r="F16" s="366">
        <f t="shared" si="3"/>
        <v>58.782906933629967</v>
      </c>
      <c r="G16" s="365">
        <f t="shared" si="4"/>
        <v>26679</v>
      </c>
      <c r="H16" s="367">
        <f t="shared" si="3"/>
        <v>41.21709306637004</v>
      </c>
      <c r="I16" s="350"/>
      <c r="J16" s="368">
        <v>22577</v>
      </c>
      <c r="K16" s="369">
        <v>34.879804721295265</v>
      </c>
      <c r="L16" s="370">
        <v>9390</v>
      </c>
      <c r="M16" s="371">
        <v>41.590999689949946</v>
      </c>
      <c r="N16" s="370">
        <v>13187</v>
      </c>
      <c r="O16" s="372">
        <v>58.409000310050054</v>
      </c>
      <c r="P16" s="350"/>
      <c r="Q16" s="368">
        <v>14994</v>
      </c>
      <c r="R16" s="369">
        <v>23.164627363737488</v>
      </c>
      <c r="S16" s="370">
        <v>9052</v>
      </c>
      <c r="T16" s="371">
        <v>60.370814992663732</v>
      </c>
      <c r="U16" s="370">
        <v>5942</v>
      </c>
      <c r="V16" s="372">
        <v>39.629185007336268</v>
      </c>
      <c r="W16" s="350"/>
      <c r="X16" s="368">
        <v>27157</v>
      </c>
      <c r="Y16" s="369">
        <v>41.955567914967247</v>
      </c>
      <c r="Z16" s="370">
        <v>19607</v>
      </c>
      <c r="AA16" s="371">
        <v>72.198696468682115</v>
      </c>
      <c r="AB16" s="370">
        <v>7550</v>
      </c>
      <c r="AC16" s="372">
        <f t="shared" si="0"/>
        <v>27.801303531317895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23904</v>
      </c>
      <c r="E17" s="375">
        <f t="shared" si="2"/>
        <v>14759</v>
      </c>
      <c r="F17" s="376">
        <f t="shared" si="3"/>
        <v>61.742804551539486</v>
      </c>
      <c r="G17" s="375">
        <f t="shared" si="4"/>
        <v>9145</v>
      </c>
      <c r="H17" s="367">
        <f t="shared" si="3"/>
        <v>38.257195448460507</v>
      </c>
      <c r="I17" s="350"/>
      <c r="J17" s="377">
        <v>6613</v>
      </c>
      <c r="K17" s="378">
        <v>27.664825970548861</v>
      </c>
      <c r="L17" s="375">
        <v>2820</v>
      </c>
      <c r="M17" s="376">
        <v>42.643278391047936</v>
      </c>
      <c r="N17" s="375">
        <v>3793</v>
      </c>
      <c r="O17" s="372">
        <v>57.356721608952064</v>
      </c>
      <c r="P17" s="350"/>
      <c r="Q17" s="377">
        <v>5205</v>
      </c>
      <c r="R17" s="378">
        <v>21.774598393574294</v>
      </c>
      <c r="S17" s="375">
        <v>2970</v>
      </c>
      <c r="T17" s="376">
        <v>57.060518731988473</v>
      </c>
      <c r="U17" s="375">
        <v>2235</v>
      </c>
      <c r="V17" s="372">
        <v>42.939481268011527</v>
      </c>
      <c r="W17" s="350"/>
      <c r="X17" s="377">
        <v>12086</v>
      </c>
      <c r="Y17" s="378">
        <v>50.560575635876837</v>
      </c>
      <c r="Z17" s="375">
        <v>8969</v>
      </c>
      <c r="AA17" s="376">
        <v>74.209829554856853</v>
      </c>
      <c r="AB17" s="375">
        <v>3117</v>
      </c>
      <c r="AC17" s="372">
        <f t="shared" si="0"/>
        <v>25.79017044514314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158793</v>
      </c>
      <c r="E18" s="365">
        <f t="shared" si="2"/>
        <v>98922</v>
      </c>
      <c r="F18" s="366">
        <f t="shared" si="3"/>
        <v>62.296196935633184</v>
      </c>
      <c r="G18" s="365">
        <f t="shared" si="4"/>
        <v>59871</v>
      </c>
      <c r="H18" s="367">
        <f t="shared" si="3"/>
        <v>37.703803064366816</v>
      </c>
      <c r="I18" s="350"/>
      <c r="J18" s="368">
        <v>31676</v>
      </c>
      <c r="K18" s="369">
        <v>19.947982593691158</v>
      </c>
      <c r="L18" s="370">
        <v>13370</v>
      </c>
      <c r="M18" s="371">
        <v>42.208612198509918</v>
      </c>
      <c r="N18" s="370">
        <v>18306</v>
      </c>
      <c r="O18" s="372">
        <v>57.791387801490089</v>
      </c>
      <c r="P18" s="350"/>
      <c r="Q18" s="368">
        <v>29237</v>
      </c>
      <c r="R18" s="369">
        <v>18.412020681012386</v>
      </c>
      <c r="S18" s="370">
        <v>17003</v>
      </c>
      <c r="T18" s="371">
        <v>58.155761535041215</v>
      </c>
      <c r="U18" s="370">
        <v>12234</v>
      </c>
      <c r="V18" s="372">
        <v>41.844238464958785</v>
      </c>
      <c r="W18" s="350"/>
      <c r="X18" s="368">
        <v>97880</v>
      </c>
      <c r="Y18" s="369">
        <v>61.639996725296456</v>
      </c>
      <c r="Z18" s="370">
        <v>68549</v>
      </c>
      <c r="AA18" s="371">
        <v>70.033714752758485</v>
      </c>
      <c r="AB18" s="370">
        <v>29331</v>
      </c>
      <c r="AC18" s="372">
        <f t="shared" si="0"/>
        <v>29.966285247241519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96674</v>
      </c>
      <c r="E19" s="365">
        <f t="shared" si="2"/>
        <v>60534</v>
      </c>
      <c r="F19" s="366">
        <f t="shared" si="3"/>
        <v>62.616629083310926</v>
      </c>
      <c r="G19" s="365">
        <f t="shared" si="4"/>
        <v>36140</v>
      </c>
      <c r="H19" s="367">
        <f t="shared" si="3"/>
        <v>37.383370916689081</v>
      </c>
      <c r="I19" s="350"/>
      <c r="J19" s="368">
        <v>22249</v>
      </c>
      <c r="K19" s="369">
        <v>23.014460971926269</v>
      </c>
      <c r="L19" s="370">
        <v>9442</v>
      </c>
      <c r="M19" s="371">
        <v>42.437862375837113</v>
      </c>
      <c r="N19" s="370">
        <v>12807</v>
      </c>
      <c r="O19" s="372">
        <v>57.562137624162879</v>
      </c>
      <c r="P19" s="350"/>
      <c r="Q19" s="368">
        <v>18966</v>
      </c>
      <c r="R19" s="369">
        <v>19.618511699112481</v>
      </c>
      <c r="S19" s="370">
        <v>11879</v>
      </c>
      <c r="T19" s="371">
        <v>62.633132974797</v>
      </c>
      <c r="U19" s="370">
        <v>7087</v>
      </c>
      <c r="V19" s="372">
        <v>37.366867025202993</v>
      </c>
      <c r="W19" s="350"/>
      <c r="X19" s="368">
        <v>55459</v>
      </c>
      <c r="Y19" s="369">
        <v>57.36702732896125</v>
      </c>
      <c r="Z19" s="370">
        <v>39213</v>
      </c>
      <c r="AA19" s="371">
        <v>70.706287527723191</v>
      </c>
      <c r="AB19" s="370">
        <v>16246</v>
      </c>
      <c r="AC19" s="372">
        <f t="shared" si="0"/>
        <v>29.293712472276816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360948</v>
      </c>
      <c r="E20" s="365">
        <f t="shared" si="2"/>
        <v>226223</v>
      </c>
      <c r="F20" s="366">
        <f t="shared" si="3"/>
        <v>62.674678901115954</v>
      </c>
      <c r="G20" s="365">
        <f t="shared" si="4"/>
        <v>134725</v>
      </c>
      <c r="H20" s="367">
        <f t="shared" si="3"/>
        <v>37.325321098884054</v>
      </c>
      <c r="I20" s="350"/>
      <c r="J20" s="368">
        <v>89627</v>
      </c>
      <c r="K20" s="369">
        <v>24.831000587342224</v>
      </c>
      <c r="L20" s="370">
        <v>39531</v>
      </c>
      <c r="M20" s="371">
        <v>44.106128733528962</v>
      </c>
      <c r="N20" s="370">
        <v>50096</v>
      </c>
      <c r="O20" s="372">
        <v>55.893871266471038</v>
      </c>
      <c r="P20" s="350"/>
      <c r="Q20" s="368">
        <v>82821</v>
      </c>
      <c r="R20" s="369">
        <v>22.945410419229361</v>
      </c>
      <c r="S20" s="370">
        <v>51911</v>
      </c>
      <c r="T20" s="371">
        <v>62.678547711329259</v>
      </c>
      <c r="U20" s="370">
        <v>30910</v>
      </c>
      <c r="V20" s="372">
        <v>37.321452288670748</v>
      </c>
      <c r="W20" s="350"/>
      <c r="X20" s="368">
        <v>188500</v>
      </c>
      <c r="Y20" s="369">
        <v>52.223588993428415</v>
      </c>
      <c r="Z20" s="370">
        <v>134781</v>
      </c>
      <c r="AA20" s="371">
        <v>71.50185676392573</v>
      </c>
      <c r="AB20" s="370">
        <v>53719</v>
      </c>
      <c r="AC20" s="372">
        <f t="shared" si="0"/>
        <v>28.49814323607427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205341</v>
      </c>
      <c r="E21" s="365">
        <f t="shared" si="2"/>
        <v>126608</v>
      </c>
      <c r="F21" s="366">
        <f t="shared" si="3"/>
        <v>61.657438115135307</v>
      </c>
      <c r="G21" s="365">
        <f t="shared" si="4"/>
        <v>78733</v>
      </c>
      <c r="H21" s="367">
        <f t="shared" si="3"/>
        <v>38.342561884864693</v>
      </c>
      <c r="I21" s="350"/>
      <c r="J21" s="368">
        <v>55599</v>
      </c>
      <c r="K21" s="369">
        <v>27.076424094554913</v>
      </c>
      <c r="L21" s="370">
        <v>22671</v>
      </c>
      <c r="M21" s="371">
        <v>40.775913235849565</v>
      </c>
      <c r="N21" s="370">
        <v>32928</v>
      </c>
      <c r="O21" s="372">
        <v>59.224086764150428</v>
      </c>
      <c r="P21" s="350"/>
      <c r="Q21" s="368">
        <v>44845</v>
      </c>
      <c r="R21" s="369">
        <v>21.839281974861326</v>
      </c>
      <c r="S21" s="370">
        <v>27771</v>
      </c>
      <c r="T21" s="371">
        <v>61.926636191325677</v>
      </c>
      <c r="U21" s="370">
        <v>17074</v>
      </c>
      <c r="V21" s="372">
        <v>38.073363808674323</v>
      </c>
      <c r="W21" s="350"/>
      <c r="X21" s="368">
        <v>104897</v>
      </c>
      <c r="Y21" s="369">
        <v>51.084293930583755</v>
      </c>
      <c r="Z21" s="370">
        <v>76166</v>
      </c>
      <c r="AA21" s="371">
        <v>72.610274841034538</v>
      </c>
      <c r="AB21" s="370">
        <v>28731</v>
      </c>
      <c r="AC21" s="372">
        <f t="shared" si="0"/>
        <v>27.389725158965462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58858</v>
      </c>
      <c r="E22" s="365">
        <f t="shared" si="2"/>
        <v>37312</v>
      </c>
      <c r="F22" s="366">
        <f t="shared" si="3"/>
        <v>63.393251554589014</v>
      </c>
      <c r="G22" s="365">
        <f t="shared" si="4"/>
        <v>21546</v>
      </c>
      <c r="H22" s="367">
        <f t="shared" si="3"/>
        <v>36.606748445410993</v>
      </c>
      <c r="I22" s="350"/>
      <c r="J22" s="368">
        <v>13593</v>
      </c>
      <c r="K22" s="369">
        <v>23.094566583981788</v>
      </c>
      <c r="L22" s="370">
        <v>6006</v>
      </c>
      <c r="M22" s="371">
        <v>44.184506731405868</v>
      </c>
      <c r="N22" s="370">
        <v>7587</v>
      </c>
      <c r="O22" s="372">
        <v>55.815493268594132</v>
      </c>
      <c r="P22" s="350"/>
      <c r="Q22" s="368">
        <v>12952</v>
      </c>
      <c r="R22" s="369">
        <v>22.005504774202318</v>
      </c>
      <c r="S22" s="370">
        <v>8248</v>
      </c>
      <c r="T22" s="371">
        <v>63.681284743668932</v>
      </c>
      <c r="U22" s="370">
        <v>4704</v>
      </c>
      <c r="V22" s="372">
        <v>36.318715256331068</v>
      </c>
      <c r="W22" s="350"/>
      <c r="X22" s="368">
        <v>32313</v>
      </c>
      <c r="Y22" s="369">
        <v>54.899928641815897</v>
      </c>
      <c r="Z22" s="370">
        <v>23058</v>
      </c>
      <c r="AA22" s="371">
        <v>71.35827685451676</v>
      </c>
      <c r="AB22" s="370">
        <v>9255</v>
      </c>
      <c r="AC22" s="372">
        <f t="shared" si="0"/>
        <v>28.641723145483244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83380</v>
      </c>
      <c r="E23" s="365">
        <f t="shared" si="2"/>
        <v>52057</v>
      </c>
      <c r="F23" s="366">
        <f t="shared" si="3"/>
        <v>62.433437275125925</v>
      </c>
      <c r="G23" s="365">
        <f t="shared" si="4"/>
        <v>31323</v>
      </c>
      <c r="H23" s="367">
        <f t="shared" si="3"/>
        <v>37.566562724874068</v>
      </c>
      <c r="I23" s="350"/>
      <c r="J23" s="368">
        <v>24036</v>
      </c>
      <c r="K23" s="369">
        <v>28.827056848165029</v>
      </c>
      <c r="L23" s="370">
        <v>9489</v>
      </c>
      <c r="M23" s="371">
        <v>39.478282576135797</v>
      </c>
      <c r="N23" s="370">
        <v>14547</v>
      </c>
      <c r="O23" s="372">
        <v>60.52171742386421</v>
      </c>
      <c r="P23" s="350"/>
      <c r="Q23" s="368">
        <v>14870</v>
      </c>
      <c r="R23" s="369">
        <v>17.834012952746463</v>
      </c>
      <c r="S23" s="370">
        <v>8718</v>
      </c>
      <c r="T23" s="371">
        <v>58.628110289172831</v>
      </c>
      <c r="U23" s="370">
        <v>6152</v>
      </c>
      <c r="V23" s="372">
        <v>41.371889710827169</v>
      </c>
      <c r="W23" s="350"/>
      <c r="X23" s="368">
        <v>44474</v>
      </c>
      <c r="Y23" s="369">
        <v>53.338930199088509</v>
      </c>
      <c r="Z23" s="370">
        <v>33850</v>
      </c>
      <c r="AA23" s="371">
        <v>76.111885596078608</v>
      </c>
      <c r="AB23" s="370">
        <v>10624</v>
      </c>
      <c r="AC23" s="372">
        <f t="shared" si="0"/>
        <v>23.888114403921392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247073</v>
      </c>
      <c r="E24" s="365">
        <f t="shared" si="2"/>
        <v>163281</v>
      </c>
      <c r="F24" s="366">
        <f t="shared" si="3"/>
        <v>66.086136485977832</v>
      </c>
      <c r="G24" s="365">
        <f t="shared" si="4"/>
        <v>83792</v>
      </c>
      <c r="H24" s="367">
        <f t="shared" si="3"/>
        <v>33.913863514022168</v>
      </c>
      <c r="I24" s="350"/>
      <c r="J24" s="368">
        <v>58370</v>
      </c>
      <c r="K24" s="369">
        <v>23.624596779089579</v>
      </c>
      <c r="L24" s="370">
        <v>27559</v>
      </c>
      <c r="M24" s="371">
        <v>47.214322425903717</v>
      </c>
      <c r="N24" s="370">
        <v>30811</v>
      </c>
      <c r="O24" s="372">
        <v>52.785677574096276</v>
      </c>
      <c r="P24" s="350"/>
      <c r="Q24" s="368">
        <v>48176</v>
      </c>
      <c r="R24" s="369">
        <v>19.498690670368678</v>
      </c>
      <c r="S24" s="370">
        <v>31787</v>
      </c>
      <c r="T24" s="371">
        <v>65.980986383261381</v>
      </c>
      <c r="U24" s="370">
        <v>16389</v>
      </c>
      <c r="V24" s="372">
        <v>34.019013616738626</v>
      </c>
      <c r="W24" s="350"/>
      <c r="X24" s="368">
        <v>140527</v>
      </c>
      <c r="Y24" s="369">
        <v>56.87671255054174</v>
      </c>
      <c r="Z24" s="370">
        <v>103935</v>
      </c>
      <c r="AA24" s="371">
        <v>73.960875845922843</v>
      </c>
      <c r="AB24" s="370">
        <v>36592</v>
      </c>
      <c r="AC24" s="372">
        <f t="shared" si="0"/>
        <v>26.039124154077154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64254</v>
      </c>
      <c r="E25" s="365">
        <f t="shared" si="2"/>
        <v>36956</v>
      </c>
      <c r="F25" s="366">
        <f t="shared" si="3"/>
        <v>57.515485417250289</v>
      </c>
      <c r="G25" s="365">
        <f t="shared" si="4"/>
        <v>27298</v>
      </c>
      <c r="H25" s="367">
        <f t="shared" si="3"/>
        <v>42.484514582749711</v>
      </c>
      <c r="I25" s="350"/>
      <c r="J25" s="368">
        <v>21997</v>
      </c>
      <c r="K25" s="369">
        <v>34.234444548199335</v>
      </c>
      <c r="L25" s="370">
        <v>8420</v>
      </c>
      <c r="M25" s="371">
        <v>38.277946992771746</v>
      </c>
      <c r="N25" s="370">
        <v>13577</v>
      </c>
      <c r="O25" s="372">
        <v>61.722053007228261</v>
      </c>
      <c r="P25" s="350"/>
      <c r="Q25" s="368">
        <v>15053</v>
      </c>
      <c r="R25" s="369">
        <v>23.427335263174275</v>
      </c>
      <c r="S25" s="370">
        <v>9443</v>
      </c>
      <c r="T25" s="371">
        <v>62.731681392413478</v>
      </c>
      <c r="U25" s="370">
        <v>5610</v>
      </c>
      <c r="V25" s="372">
        <v>37.268318607586522</v>
      </c>
      <c r="W25" s="350"/>
      <c r="X25" s="368">
        <v>27204</v>
      </c>
      <c r="Y25" s="369">
        <v>42.338220188626394</v>
      </c>
      <c r="Z25" s="370">
        <v>19093</v>
      </c>
      <c r="AA25" s="371">
        <v>70.184531686516692</v>
      </c>
      <c r="AB25" s="370">
        <v>8111</v>
      </c>
      <c r="AC25" s="372">
        <f t="shared" si="0"/>
        <v>29.815468313483311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21946</v>
      </c>
      <c r="E26" s="380">
        <f t="shared" si="2"/>
        <v>13711</v>
      </c>
      <c r="F26" s="381">
        <f t="shared" si="3"/>
        <v>62.47607764512896</v>
      </c>
      <c r="G26" s="380">
        <f t="shared" si="4"/>
        <v>8235</v>
      </c>
      <c r="H26" s="367">
        <f t="shared" si="3"/>
        <v>37.523922354871047</v>
      </c>
      <c r="I26" s="350"/>
      <c r="J26" s="377">
        <v>5214</v>
      </c>
      <c r="K26" s="378">
        <v>23.758315866217078</v>
      </c>
      <c r="L26" s="375">
        <v>2280</v>
      </c>
      <c r="M26" s="376">
        <v>43.728423475258921</v>
      </c>
      <c r="N26" s="375">
        <v>2934</v>
      </c>
      <c r="O26" s="372">
        <v>56.271576524741086</v>
      </c>
      <c r="P26" s="350"/>
      <c r="Q26" s="377">
        <v>4090</v>
      </c>
      <c r="R26" s="378">
        <v>18.636653604301468</v>
      </c>
      <c r="S26" s="375">
        <v>2261</v>
      </c>
      <c r="T26" s="376">
        <v>55.281173594132028</v>
      </c>
      <c r="U26" s="375">
        <v>1829</v>
      </c>
      <c r="V26" s="372">
        <v>44.718826405867972</v>
      </c>
      <c r="W26" s="350"/>
      <c r="X26" s="377">
        <v>12642</v>
      </c>
      <c r="Y26" s="378">
        <v>57.605030529481446</v>
      </c>
      <c r="Z26" s="375">
        <v>9170</v>
      </c>
      <c r="AA26" s="376">
        <v>72.535991140642309</v>
      </c>
      <c r="AB26" s="375">
        <v>3472</v>
      </c>
      <c r="AC26" s="372">
        <f t="shared" si="0"/>
        <v>27.464008859357698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114555</v>
      </c>
      <c r="E27" s="380">
        <f t="shared" si="2"/>
        <v>69631</v>
      </c>
      <c r="F27" s="381">
        <f t="shared" si="3"/>
        <v>60.783902928724196</v>
      </c>
      <c r="G27" s="380">
        <f t="shared" si="4"/>
        <v>44924</v>
      </c>
      <c r="H27" s="367">
        <f t="shared" si="3"/>
        <v>39.216097071275804</v>
      </c>
      <c r="I27" s="350"/>
      <c r="J27" s="377">
        <v>30344</v>
      </c>
      <c r="K27" s="378">
        <v>26.488586268604603</v>
      </c>
      <c r="L27" s="375">
        <v>12429</v>
      </c>
      <c r="M27" s="376">
        <v>40.960321645135778</v>
      </c>
      <c r="N27" s="375">
        <v>17915</v>
      </c>
      <c r="O27" s="372">
        <v>59.039678354864222</v>
      </c>
      <c r="P27" s="350"/>
      <c r="Q27" s="377">
        <v>23010</v>
      </c>
      <c r="R27" s="378">
        <v>20.086421369647766</v>
      </c>
      <c r="S27" s="375">
        <v>13174</v>
      </c>
      <c r="T27" s="376">
        <v>57.253368100825732</v>
      </c>
      <c r="U27" s="375">
        <v>9836</v>
      </c>
      <c r="V27" s="372">
        <v>42.746631899174268</v>
      </c>
      <c r="W27" s="350"/>
      <c r="X27" s="377">
        <v>61201</v>
      </c>
      <c r="Y27" s="378">
        <v>53.424992361747634</v>
      </c>
      <c r="Z27" s="375">
        <v>44028</v>
      </c>
      <c r="AA27" s="376">
        <v>71.940000980376141</v>
      </c>
      <c r="AB27" s="375">
        <v>17173</v>
      </c>
      <c r="AC27" s="372">
        <f t="shared" si="0"/>
        <v>28.059999019623859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14489</v>
      </c>
      <c r="E28" s="380">
        <f t="shared" si="2"/>
        <v>8982</v>
      </c>
      <c r="F28" s="381">
        <f t="shared" si="3"/>
        <v>61.991855890675687</v>
      </c>
      <c r="G28" s="380">
        <f t="shared" si="4"/>
        <v>5507</v>
      </c>
      <c r="H28" s="382">
        <f t="shared" si="3"/>
        <v>38.008144109324313</v>
      </c>
      <c r="I28" s="350"/>
      <c r="J28" s="377">
        <v>3407</v>
      </c>
      <c r="K28" s="378">
        <v>23.514390227068809</v>
      </c>
      <c r="L28" s="375">
        <v>1408</v>
      </c>
      <c r="M28" s="376">
        <v>41.326680363956555</v>
      </c>
      <c r="N28" s="375">
        <v>1999</v>
      </c>
      <c r="O28" s="383">
        <v>58.673319636043445</v>
      </c>
      <c r="P28" s="350"/>
      <c r="Q28" s="377">
        <v>2726</v>
      </c>
      <c r="R28" s="378">
        <v>18.81427289668024</v>
      </c>
      <c r="S28" s="375">
        <v>1628</v>
      </c>
      <c r="T28" s="376">
        <v>59.721203228173145</v>
      </c>
      <c r="U28" s="375">
        <v>1098</v>
      </c>
      <c r="V28" s="383">
        <v>40.278796771826855</v>
      </c>
      <c r="W28" s="350"/>
      <c r="X28" s="377">
        <v>8356</v>
      </c>
      <c r="Y28" s="378">
        <v>57.671336876250948</v>
      </c>
      <c r="Z28" s="375">
        <v>5946</v>
      </c>
      <c r="AA28" s="376">
        <v>71.158449018669216</v>
      </c>
      <c r="AB28" s="375">
        <v>2410</v>
      </c>
      <c r="AC28" s="383">
        <f t="shared" si="0"/>
        <v>28.841550981330784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5373</v>
      </c>
      <c r="E29" s="386">
        <f t="shared" si="2"/>
        <v>2966</v>
      </c>
      <c r="F29" s="387">
        <f t="shared" si="3"/>
        <v>55.20193560394565</v>
      </c>
      <c r="G29" s="386">
        <f t="shared" si="4"/>
        <v>2407</v>
      </c>
      <c r="H29" s="388">
        <f t="shared" si="3"/>
        <v>44.798064396054343</v>
      </c>
      <c r="I29" s="350"/>
      <c r="J29" s="389">
        <v>2859</v>
      </c>
      <c r="K29" s="390">
        <v>53.210496929089892</v>
      </c>
      <c r="L29" s="391">
        <v>1114</v>
      </c>
      <c r="M29" s="392">
        <v>38.964672962574326</v>
      </c>
      <c r="N29" s="391">
        <v>1745</v>
      </c>
      <c r="O29" s="393">
        <v>61.035327037425667</v>
      </c>
      <c r="P29" s="350"/>
      <c r="Q29" s="389">
        <v>1000</v>
      </c>
      <c r="R29" s="390">
        <v>18.611576400521123</v>
      </c>
      <c r="S29" s="391">
        <v>687</v>
      </c>
      <c r="T29" s="392">
        <v>68.7</v>
      </c>
      <c r="U29" s="391">
        <v>313</v>
      </c>
      <c r="V29" s="393">
        <v>31.3</v>
      </c>
      <c r="W29" s="350"/>
      <c r="X29" s="389">
        <v>1514</v>
      </c>
      <c r="Y29" s="390">
        <v>28.177926670388981</v>
      </c>
      <c r="Z29" s="391">
        <v>1165</v>
      </c>
      <c r="AA29" s="392">
        <v>76.948480845442532</v>
      </c>
      <c r="AB29" s="391">
        <v>349</v>
      </c>
      <c r="AC29" s="393">
        <f t="shared" si="0"/>
        <v>23.051519154557464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7" t="s">
        <v>0</v>
      </c>
      <c r="C31" s="320"/>
      <c r="D31" s="1238">
        <f>J31+Q31+X31</f>
        <v>2083069</v>
      </c>
      <c r="E31" s="1239">
        <f>L31+S31+Z31</f>
        <v>1300699</v>
      </c>
      <c r="F31" s="1240">
        <f>E31/$D31*100</f>
        <v>62.441474574293984</v>
      </c>
      <c r="G31" s="1239">
        <f>N31+U31+AB31</f>
        <v>782370</v>
      </c>
      <c r="H31" s="1241">
        <f>G31/$D31*100</f>
        <v>37.558525425706016</v>
      </c>
      <c r="I31" s="320"/>
      <c r="J31" s="1242">
        <f>SUM(J12:J29)</f>
        <v>541542</v>
      </c>
      <c r="K31" s="1243">
        <f>J31/$D31*100</f>
        <v>25.997314539268739</v>
      </c>
      <c r="L31" s="1239">
        <f>SUM(L12:L29)</f>
        <v>230640</v>
      </c>
      <c r="M31" s="1240">
        <f>L31/$J31*100</f>
        <v>42.589494443644263</v>
      </c>
      <c r="N31" s="1239">
        <f>SUM(N12:N29)</f>
        <v>310902</v>
      </c>
      <c r="O31" s="1244">
        <f>N31/$J31*100</f>
        <v>57.410505556355737</v>
      </c>
      <c r="P31" s="320"/>
      <c r="Q31" s="1242">
        <f>SUM(Q12:Q29)</f>
        <v>451067</v>
      </c>
      <c r="R31" s="1243">
        <f>Q31/$D31*100</f>
        <v>21.653963454883154</v>
      </c>
      <c r="S31" s="1239">
        <f>SUM(S12:S29)</f>
        <v>282940</v>
      </c>
      <c r="T31" s="1240">
        <f>S31/$Q31*100</f>
        <v>62.726823287892927</v>
      </c>
      <c r="U31" s="1239">
        <f>SUM(U12:U29)</f>
        <v>168127</v>
      </c>
      <c r="V31" s="1244">
        <f>U31/$Q31*100</f>
        <v>37.273176712107073</v>
      </c>
      <c r="W31" s="320"/>
      <c r="X31" s="1242">
        <f>SUM(X12:X29)</f>
        <v>1090460</v>
      </c>
      <c r="Y31" s="1243">
        <f>X31/$D31*100</f>
        <v>52.348722005848103</v>
      </c>
      <c r="Z31" s="1239">
        <f>SUM(Z12:Z29)</f>
        <v>787119</v>
      </c>
      <c r="AA31" s="1240">
        <f>Z31/$X31*100</f>
        <v>72.182290042734252</v>
      </c>
      <c r="AB31" s="1239">
        <f>SUM(AB12:AB29)</f>
        <v>303341</v>
      </c>
      <c r="AC31" s="1244">
        <f>AB31/$X31*100</f>
        <v>27.817709957265741</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29" s="396" customFormat="1" ht="5.25" customHeight="1" x14ac:dyDescent="0.2">
      <c r="B33" s="397" t="s">
        <v>47</v>
      </c>
      <c r="C33" s="398"/>
      <c r="I33" s="398"/>
    </row>
    <row r="34" spans="2:29" s="394" customFormat="1" ht="13.5" customHeight="1" x14ac:dyDescent="0.2">
      <c r="B34" s="1385"/>
      <c r="C34" s="1385"/>
      <c r="D34" s="1385"/>
      <c r="E34" s="1385"/>
      <c r="F34" s="1385"/>
      <c r="G34" s="1385"/>
      <c r="H34" s="1385"/>
      <c r="I34" s="1385"/>
      <c r="J34" s="1385"/>
      <c r="K34" s="1385"/>
      <c r="L34" s="1385"/>
      <c r="M34" s="1385"/>
      <c r="N34" s="1385"/>
      <c r="O34" s="1385"/>
    </row>
    <row r="35" spans="2:29" s="396" customFormat="1" ht="29.25" customHeight="1" x14ac:dyDescent="0.2">
      <c r="B35" s="1422"/>
      <c r="C35" s="1422"/>
      <c r="D35" s="1422"/>
      <c r="E35" s="1422"/>
      <c r="F35" s="1422"/>
      <c r="G35" s="1422"/>
      <c r="H35" s="1422"/>
      <c r="I35" s="1422"/>
      <c r="J35" s="1422"/>
      <c r="K35" s="1422"/>
      <c r="L35" s="1422"/>
      <c r="M35" s="1422"/>
    </row>
    <row r="36" spans="2:29" s="396" customFormat="1" ht="4.5" customHeight="1" x14ac:dyDescent="0.2">
      <c r="B36" s="1421"/>
      <c r="C36" s="1421"/>
      <c r="D36" s="1421"/>
      <c r="E36" s="1336"/>
      <c r="F36" s="1336"/>
      <c r="G36" s="1336"/>
    </row>
    <row r="37" spans="2:29" s="396" customFormat="1" x14ac:dyDescent="0.2">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29" s="396" customFormat="1" x14ac:dyDescent="0.2">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29" s="396" customFormat="1" x14ac:dyDescent="0.2"/>
    <row r="40" spans="2:29" s="329" customFormat="1" x14ac:dyDescent="0.2"/>
    <row r="41" spans="2:29" s="329" customFormat="1" x14ac:dyDescent="0.2"/>
    <row r="42" spans="2:29" s="329" customFormat="1" x14ac:dyDescent="0.2"/>
    <row r="43" spans="2:29" s="396" customFormat="1" x14ac:dyDescent="0.2"/>
    <row r="44" spans="2:29" s="396" customFormat="1" x14ac:dyDescent="0.2"/>
    <row r="45" spans="2:29" s="396" customFormat="1" x14ac:dyDescent="0.2"/>
    <row r="46" spans="2:29"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6:D36"/>
    <mergeCell ref="E9:F9"/>
    <mergeCell ref="G9:H9"/>
    <mergeCell ref="L9:M9"/>
    <mergeCell ref="D9:D10"/>
    <mergeCell ref="J9:J10"/>
    <mergeCell ref="K9:K10"/>
    <mergeCell ref="B34:O34"/>
    <mergeCell ref="B35:M35"/>
    <mergeCell ref="U9:V9"/>
    <mergeCell ref="X9:X10"/>
    <mergeCell ref="Y9:Y10"/>
    <mergeCell ref="Z9:AA9"/>
    <mergeCell ref="AB9:AC9"/>
  </mergeCells>
  <printOptions horizontalCentered="1"/>
  <pageMargins left="0" right="0" top="0.43307086614173229" bottom="0.43307086614173229" header="0" footer="0"/>
  <pageSetup paperSize="9" scale="67"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87"/>
      <c r="C2" s="1387"/>
    </row>
    <row r="3" spans="1:38" s="345" customFormat="1" ht="4.5" customHeight="1" x14ac:dyDescent="0.2">
      <c r="B3" s="1388"/>
      <c r="C3" s="1388"/>
    </row>
    <row r="4" spans="1:38" s="492" customFormat="1" ht="17.25" customHeight="1" x14ac:dyDescent="0.2">
      <c r="A4" s="1414" t="s">
        <v>395</v>
      </c>
      <c r="B4" s="1414"/>
      <c r="C4" s="1414"/>
      <c r="D4" s="1414"/>
      <c r="E4" s="1414"/>
      <c r="F4" s="1414"/>
      <c r="G4" s="1414"/>
      <c r="H4" s="1414"/>
      <c r="I4" s="1414"/>
      <c r="J4" s="1414"/>
      <c r="K4" s="1414"/>
      <c r="L4" s="1414"/>
      <c r="M4" s="1414"/>
      <c r="N4" s="1414"/>
    </row>
    <row r="5" spans="1:38" s="492" customFormat="1" ht="17.25" customHeight="1" x14ac:dyDescent="0.2">
      <c r="B5" s="1415" t="str">
        <f>porsaad!$B$6</f>
        <v>Situación a 31 de marzo de 2024</v>
      </c>
      <c r="C5" s="1415"/>
      <c r="D5" s="1415"/>
      <c r="E5" s="1415"/>
      <c r="F5" s="1415"/>
      <c r="G5" s="1415"/>
      <c r="H5" s="1415"/>
      <c r="I5" s="1415"/>
      <c r="J5" s="1415"/>
      <c r="K5" s="1415"/>
      <c r="L5" s="1415"/>
      <c r="M5" s="1415"/>
      <c r="N5" s="1415"/>
    </row>
    <row r="6" spans="1:38" s="492" customFormat="1" ht="6" customHeight="1" x14ac:dyDescent="0.2"/>
    <row r="7" spans="1:38" s="437" customFormat="1" ht="12.75" customHeight="1" x14ac:dyDescent="0.2">
      <c r="A7" s="488"/>
      <c r="B7" s="1391" t="s">
        <v>12</v>
      </c>
      <c r="D7" s="1394" t="s">
        <v>29</v>
      </c>
      <c r="E7" s="1395"/>
      <c r="F7" s="489"/>
      <c r="G7" s="1425"/>
      <c r="H7" s="1425"/>
      <c r="I7" s="489"/>
      <c r="J7" s="1425"/>
      <c r="K7" s="1425"/>
      <c r="L7" s="489"/>
      <c r="M7" s="1425"/>
      <c r="N7" s="1426"/>
      <c r="O7" s="488"/>
      <c r="P7" s="488"/>
      <c r="W7" s="490"/>
    </row>
    <row r="8" spans="1:38" s="437" customFormat="1" ht="33.75" customHeight="1" x14ac:dyDescent="0.2">
      <c r="A8" s="488"/>
      <c r="B8" s="1392"/>
      <c r="D8" s="1423"/>
      <c r="E8" s="1424"/>
      <c r="F8" s="491"/>
      <c r="G8" s="1400" t="s">
        <v>219</v>
      </c>
      <c r="H8" s="1402"/>
      <c r="J8" s="1400" t="s">
        <v>173</v>
      </c>
      <c r="K8" s="1402"/>
      <c r="M8" s="1400" t="s">
        <v>174</v>
      </c>
      <c r="N8" s="1402"/>
      <c r="O8" s="488"/>
      <c r="P8" s="488"/>
      <c r="W8" s="490"/>
    </row>
    <row r="9" spans="1:38" s="437" customFormat="1" ht="6" customHeight="1" x14ac:dyDescent="0.2">
      <c r="A9" s="488"/>
      <c r="B9" s="1392"/>
      <c r="D9" s="1427" t="s">
        <v>9</v>
      </c>
      <c r="E9" s="1434" t="s">
        <v>218</v>
      </c>
      <c r="G9" s="1429" t="s">
        <v>9</v>
      </c>
      <c r="H9" s="1431" t="s">
        <v>218</v>
      </c>
      <c r="J9" s="1429" t="s">
        <v>9</v>
      </c>
      <c r="K9" s="1431" t="s">
        <v>218</v>
      </c>
      <c r="M9" s="1429" t="s">
        <v>9</v>
      </c>
      <c r="N9" s="1431" t="s">
        <v>218</v>
      </c>
      <c r="O9" s="488"/>
      <c r="P9" s="488"/>
      <c r="W9" s="490"/>
    </row>
    <row r="10" spans="1:38" s="437" customFormat="1" ht="27.75" customHeight="1" x14ac:dyDescent="0.2">
      <c r="A10" s="488"/>
      <c r="B10" s="1393"/>
      <c r="D10" s="1428"/>
      <c r="E10" s="1435"/>
      <c r="F10" s="493"/>
      <c r="G10" s="1430"/>
      <c r="H10" s="1432"/>
      <c r="I10" s="494"/>
      <c r="J10" s="1430"/>
      <c r="K10" s="1432"/>
      <c r="L10" s="494"/>
      <c r="M10" s="1430"/>
      <c r="N10" s="143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416723</v>
      </c>
      <c r="E12" s="498">
        <f>D12/'20pobl'!D12*100</f>
        <v>4.8545650488045</v>
      </c>
      <c r="F12" s="350"/>
      <c r="G12" s="355">
        <v>119970</v>
      </c>
      <c r="H12" s="498">
        <v>1.7099226109293943</v>
      </c>
      <c r="I12" s="350"/>
      <c r="J12" s="355">
        <v>101293</v>
      </c>
      <c r="K12" s="498">
        <v>8.8392086572637041</v>
      </c>
      <c r="L12" s="350"/>
      <c r="M12" s="355">
        <v>195460</v>
      </c>
      <c r="N12" s="498">
        <f>M12/'20pobl'!X12*100</f>
        <v>46.307769214549538</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54801</v>
      </c>
      <c r="E13" s="500">
        <f>D13/'20pobl'!D13*100</f>
        <v>4.08569666939787</v>
      </c>
      <c r="F13" s="350"/>
      <c r="G13" s="368">
        <v>10519</v>
      </c>
      <c r="H13" s="501">
        <v>1.007336443093966</v>
      </c>
      <c r="I13" s="350"/>
      <c r="J13" s="368">
        <v>10802</v>
      </c>
      <c r="K13" s="501">
        <v>5.3743165184857178</v>
      </c>
      <c r="L13" s="350"/>
      <c r="M13" s="368">
        <v>33480</v>
      </c>
      <c r="N13" s="501">
        <f>M13/'20pobl'!X13*100</f>
        <v>34.854305256254101</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47098</v>
      </c>
      <c r="E14" s="500">
        <f>D14/'20pobl'!D14*100</f>
        <v>4.6814305309822473</v>
      </c>
      <c r="F14" s="350"/>
      <c r="G14" s="368">
        <v>10336</v>
      </c>
      <c r="H14" s="501">
        <v>1.4180758017492712</v>
      </c>
      <c r="I14" s="350"/>
      <c r="J14" s="368">
        <v>10592</v>
      </c>
      <c r="K14" s="501">
        <v>5.4797922314425849</v>
      </c>
      <c r="L14" s="350"/>
      <c r="M14" s="368">
        <v>26170</v>
      </c>
      <c r="N14" s="501">
        <f>M14/'20pobl'!X14*100</f>
        <v>31.194497753090246</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44131</v>
      </c>
      <c r="E15" s="500">
        <f>D15/'20pobl'!D15*100</f>
        <v>3.6474734400854283</v>
      </c>
      <c r="F15" s="350"/>
      <c r="G15" s="368">
        <v>12556</v>
      </c>
      <c r="H15" s="501">
        <v>1.2427745664739884</v>
      </c>
      <c r="I15" s="350"/>
      <c r="J15" s="368">
        <v>10435</v>
      </c>
      <c r="K15" s="501">
        <v>7.0969014391033491</v>
      </c>
      <c r="L15" s="350"/>
      <c r="M15" s="368">
        <v>21140</v>
      </c>
      <c r="N15" s="501">
        <f>M15/'20pobl'!X15*100</f>
        <v>40.228353948620359</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64728</v>
      </c>
      <c r="E16" s="500">
        <f>D16/'20pobl'!D16*100</f>
        <v>2.924877181186218</v>
      </c>
      <c r="F16" s="350"/>
      <c r="G16" s="368">
        <v>22577</v>
      </c>
      <c r="H16" s="501">
        <v>1.2361009138397641</v>
      </c>
      <c r="I16" s="350"/>
      <c r="J16" s="368">
        <v>14994</v>
      </c>
      <c r="K16" s="501">
        <v>5.2031245120118816</v>
      </c>
      <c r="L16" s="350"/>
      <c r="M16" s="368">
        <v>27157</v>
      </c>
      <c r="N16" s="501">
        <f>M16/'20pobl'!X16*100</f>
        <v>27.605871470103889</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23904</v>
      </c>
      <c r="E17" s="502">
        <f>D17/'20pobl'!D17*100</f>
        <v>4.0626322471434619</v>
      </c>
      <c r="F17" s="350"/>
      <c r="G17" s="377">
        <v>6613</v>
      </c>
      <c r="H17" s="502">
        <v>1.4688570324334649</v>
      </c>
      <c r="I17" s="350"/>
      <c r="J17" s="377">
        <v>5205</v>
      </c>
      <c r="K17" s="502">
        <v>5.3387353197599881</v>
      </c>
      <c r="L17" s="350"/>
      <c r="M17" s="377">
        <v>12086</v>
      </c>
      <c r="N17" s="502">
        <f>M17/'20pobl'!X17*100</f>
        <v>29.711391907173411</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158793</v>
      </c>
      <c r="E18" s="500">
        <f>D18/'20pobl'!D18*100</f>
        <v>6.6616101083062773</v>
      </c>
      <c r="F18" s="350"/>
      <c r="G18" s="368">
        <v>31676</v>
      </c>
      <c r="H18" s="501">
        <v>1.8074059365490736</v>
      </c>
      <c r="I18" s="350"/>
      <c r="J18" s="368">
        <v>29237</v>
      </c>
      <c r="K18" s="501">
        <v>7.0664981232220159</v>
      </c>
      <c r="L18" s="350"/>
      <c r="M18" s="368">
        <v>97880</v>
      </c>
      <c r="N18" s="501">
        <f>M18/'20pobl'!X18*100</f>
        <v>45.02403459141194</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96674</v>
      </c>
      <c r="E19" s="500">
        <f>D19/'20pobl'!D19*100</f>
        <v>4.6386761390844713</v>
      </c>
      <c r="F19" s="350"/>
      <c r="G19" s="368">
        <v>22249</v>
      </c>
      <c r="H19" s="501">
        <v>1.3246212008454141</v>
      </c>
      <c r="I19" s="350"/>
      <c r="J19" s="368">
        <v>18966</v>
      </c>
      <c r="K19" s="501">
        <v>6.9363273964085872</v>
      </c>
      <c r="L19" s="350"/>
      <c r="M19" s="368">
        <v>55459</v>
      </c>
      <c r="N19" s="501">
        <f>M19/'20pobl'!X19*100</f>
        <v>42.333175579744434</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360948</v>
      </c>
      <c r="E20" s="500">
        <f>D20/'20pobl'!D20*100</f>
        <v>4.5678270070360991</v>
      </c>
      <c r="F20" s="350"/>
      <c r="G20" s="368">
        <v>89627</v>
      </c>
      <c r="H20" s="501">
        <v>1.4063992917397834</v>
      </c>
      <c r="I20" s="350"/>
      <c r="J20" s="368">
        <v>82821</v>
      </c>
      <c r="K20" s="501">
        <v>7.6958458544961887</v>
      </c>
      <c r="L20" s="350"/>
      <c r="M20" s="368">
        <v>188500</v>
      </c>
      <c r="N20" s="501">
        <f>M20/'20pobl'!X20*100</f>
        <v>41.612765074417311</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205341</v>
      </c>
      <c r="E21" s="500">
        <f>D21/'20pobl'!D21*100</f>
        <v>3.9366051307514387</v>
      </c>
      <c r="F21" s="350"/>
      <c r="G21" s="368">
        <v>55599</v>
      </c>
      <c r="H21" s="501">
        <v>1.3337376198256468</v>
      </c>
      <c r="I21" s="350"/>
      <c r="J21" s="368">
        <v>44845</v>
      </c>
      <c r="K21" s="501">
        <v>5.9375645459408215</v>
      </c>
      <c r="L21" s="350"/>
      <c r="M21" s="368">
        <v>104897</v>
      </c>
      <c r="N21" s="501">
        <f>M21/'20pobl'!X21*100</f>
        <v>35.891917415434307</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58858</v>
      </c>
      <c r="E22" s="500">
        <f>D22/'20pobl'!D22*100</f>
        <v>5.582629710918841</v>
      </c>
      <c r="F22" s="350"/>
      <c r="G22" s="368">
        <v>13593</v>
      </c>
      <c r="H22" s="501">
        <v>1.6495578485969715</v>
      </c>
      <c r="I22" s="350"/>
      <c r="J22" s="368">
        <v>12952</v>
      </c>
      <c r="K22" s="501">
        <v>8.2387664749885499</v>
      </c>
      <c r="L22" s="350"/>
      <c r="M22" s="368">
        <v>32313</v>
      </c>
      <c r="N22" s="501">
        <f>M22/'20pobl'!X22*100</f>
        <v>44.228637128895826</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83380</v>
      </c>
      <c r="E23" s="500">
        <f>D23/'20pobl'!D23*100</f>
        <v>3.0888070936614627</v>
      </c>
      <c r="F23" s="350"/>
      <c r="G23" s="368">
        <v>24036</v>
      </c>
      <c r="H23" s="501">
        <v>1.2081901175316248</v>
      </c>
      <c r="I23" s="350"/>
      <c r="J23" s="368">
        <v>14870</v>
      </c>
      <c r="K23" s="501">
        <v>3.1427267116976223</v>
      </c>
      <c r="L23" s="350"/>
      <c r="M23" s="368">
        <v>44474</v>
      </c>
      <c r="N23" s="501">
        <f>M23/'20pobl'!X23*100</f>
        <v>18.777602323872898</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247073</v>
      </c>
      <c r="E24" s="500">
        <f>D24/'20pobl'!D24*100</f>
        <v>3.5954087244828687</v>
      </c>
      <c r="F24" s="350"/>
      <c r="G24" s="368">
        <v>58370</v>
      </c>
      <c r="H24" s="501">
        <v>1.0413238031778485</v>
      </c>
      <c r="I24" s="350"/>
      <c r="J24" s="368">
        <v>48176</v>
      </c>
      <c r="K24" s="501">
        <v>5.4082331413688971</v>
      </c>
      <c r="L24" s="350"/>
      <c r="M24" s="368">
        <v>140527</v>
      </c>
      <c r="N24" s="501">
        <f>M24/'20pobl'!X24*100</f>
        <v>37.399267594238694</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64254</v>
      </c>
      <c r="E25" s="500">
        <f>D25/'20pobl'!D25*100</f>
        <v>4.1408990959546097</v>
      </c>
      <c r="F25" s="350"/>
      <c r="G25" s="368">
        <v>21997</v>
      </c>
      <c r="H25" s="501">
        <v>1.6946332120991743</v>
      </c>
      <c r="I25" s="350"/>
      <c r="J25" s="368">
        <v>15053</v>
      </c>
      <c r="K25" s="501">
        <v>8.2552757425525378</v>
      </c>
      <c r="L25" s="350"/>
      <c r="M25" s="368">
        <v>27204</v>
      </c>
      <c r="N25" s="501">
        <f>M25/'20pobl'!X25*100</f>
        <v>38.149462199722336</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21946</v>
      </c>
      <c r="E26" s="504">
        <f>D26/'20pobl'!D26*100</f>
        <v>3.2650207169477281</v>
      </c>
      <c r="F26" s="350"/>
      <c r="G26" s="377">
        <v>5214</v>
      </c>
      <c r="H26" s="502">
        <v>0.97508794305815549</v>
      </c>
      <c r="I26" s="350"/>
      <c r="J26" s="377">
        <v>4090</v>
      </c>
      <c r="K26" s="502">
        <v>4.273816863290107</v>
      </c>
      <c r="L26" s="350"/>
      <c r="M26" s="377">
        <v>12642</v>
      </c>
      <c r="N26" s="502">
        <f>M26/'20pobl'!X26*100</f>
        <v>30.291122559003234</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114555</v>
      </c>
      <c r="E27" s="504">
        <f>D27/'20pobl'!D27*100</f>
        <v>5.1687450536975561</v>
      </c>
      <c r="F27" s="350"/>
      <c r="G27" s="377">
        <v>30344</v>
      </c>
      <c r="H27" s="502">
        <v>1.7890897599020787</v>
      </c>
      <c r="I27" s="350"/>
      <c r="J27" s="377">
        <v>23010</v>
      </c>
      <c r="K27" s="502">
        <v>6.3683866753755716</v>
      </c>
      <c r="L27" s="350"/>
      <c r="M27" s="377">
        <v>61201</v>
      </c>
      <c r="N27" s="502">
        <f>M27/'20pobl'!X27*100</f>
        <v>38.508632840028191</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14489</v>
      </c>
      <c r="E28" s="504">
        <f>D28/'20pobl'!D28*100</f>
        <v>4.4957521673565388</v>
      </c>
      <c r="F28" s="350"/>
      <c r="G28" s="377">
        <v>3407</v>
      </c>
      <c r="H28" s="502">
        <v>1.3514424774197642</v>
      </c>
      <c r="I28" s="350"/>
      <c r="J28" s="377">
        <v>2726</v>
      </c>
      <c r="K28" s="502">
        <v>5.6672418452838818</v>
      </c>
      <c r="L28" s="350"/>
      <c r="M28" s="377">
        <v>8356</v>
      </c>
      <c r="N28" s="502">
        <f>M28/'20pobl'!X28*100</f>
        <v>37.844202898550726</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5373</v>
      </c>
      <c r="E29" s="506">
        <f>D29/'20pobl'!D29*100</f>
        <v>3.1878726749532764</v>
      </c>
      <c r="F29" s="350"/>
      <c r="G29" s="389">
        <v>2859</v>
      </c>
      <c r="H29" s="507">
        <v>1.932553282095999</v>
      </c>
      <c r="I29" s="350"/>
      <c r="J29" s="389">
        <v>1000</v>
      </c>
      <c r="K29" s="507">
        <v>6.3520294734167564</v>
      </c>
      <c r="L29" s="350"/>
      <c r="M29" s="389">
        <v>1514</v>
      </c>
      <c r="N29" s="507">
        <f>M29/'20pobl'!X29*100</f>
        <v>31.133045445198437</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5" t="s">
        <v>0</v>
      </c>
      <c r="C31" s="320"/>
      <c r="D31" s="1251">
        <f>G31+J31+M31</f>
        <v>2083069</v>
      </c>
      <c r="E31" s="1252">
        <f>D31/'20pobl'!D31*100</f>
        <v>4.3320232118045237</v>
      </c>
      <c r="F31" s="320"/>
      <c r="G31" s="1251">
        <f>SUM(G12:G29)</f>
        <v>541542</v>
      </c>
      <c r="H31" s="1252">
        <f>G31/'20pobl'!J31*100</f>
        <v>1.410354323064849</v>
      </c>
      <c r="I31" s="320"/>
      <c r="J31" s="1251">
        <f>SUM(J12:J29)</f>
        <v>451067</v>
      </c>
      <c r="K31" s="1252">
        <f>J31/'20pobl'!Q31*100</f>
        <v>6.6178427511347699</v>
      </c>
      <c r="L31" s="320"/>
      <c r="M31" s="1251">
        <f>SUM(M12:M29)</f>
        <v>1090460</v>
      </c>
      <c r="N31" s="1252">
        <f>M31/'20pobl'!X31*100</f>
        <v>37.970593212607604</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hidden="1" customHeight="1" x14ac:dyDescent="0.2">
      <c r="B33" s="397" t="s">
        <v>47</v>
      </c>
      <c r="C33" s="509"/>
      <c r="F33" s="509"/>
    </row>
    <row r="34" spans="2:14" s="496" customFormat="1" ht="13.5" customHeight="1" x14ac:dyDescent="0.2">
      <c r="B34" s="1419" t="str">
        <f>'20pobl'!B34:H34</f>
        <v xml:space="preserve">(1) Cifras INE de población referidas al 01/01/2023. Publicado Censo de Población Anual el 13/12/2023 </v>
      </c>
      <c r="C34" s="1436"/>
      <c r="D34" s="1436"/>
      <c r="E34" s="1436"/>
      <c r="F34" s="1436"/>
      <c r="G34" s="1436"/>
      <c r="H34" s="1436"/>
      <c r="I34" s="1436"/>
      <c r="J34" s="1436"/>
      <c r="K34" s="1436"/>
      <c r="L34" s="1436"/>
      <c r="M34" s="1436"/>
      <c r="N34" s="1436"/>
    </row>
    <row r="35" spans="2:14" ht="29.25" customHeight="1" x14ac:dyDescent="0.2">
      <c r="B35" s="1433"/>
      <c r="C35" s="1433"/>
      <c r="D35" s="1433"/>
      <c r="E35" s="510"/>
    </row>
    <row r="36" spans="2:14" ht="4.5" customHeight="1" x14ac:dyDescent="0.2">
      <c r="B36" s="1413"/>
      <c r="C36" s="1413"/>
      <c r="D36" s="1413"/>
      <c r="E36" s="452"/>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42"/>
      <c r="C2" s="1442"/>
      <c r="D2" s="1442"/>
      <c r="E2" s="1442"/>
      <c r="F2" s="1442"/>
      <c r="G2" s="1442"/>
      <c r="H2" s="1442"/>
      <c r="I2" s="1442"/>
      <c r="O2" s="37"/>
    </row>
    <row r="3" spans="1:50" s="38" customFormat="1" ht="4.5" customHeight="1" x14ac:dyDescent="0.2">
      <c r="B3" s="1443"/>
      <c r="C3" s="1443"/>
      <c r="D3" s="1443"/>
      <c r="E3" s="1443"/>
      <c r="F3" s="1443"/>
      <c r="G3" s="1443"/>
      <c r="H3" s="1443"/>
      <c r="I3" s="1443"/>
      <c r="O3" s="37"/>
    </row>
    <row r="4" spans="1:50" s="38" customFormat="1" ht="17.25" customHeight="1" x14ac:dyDescent="0.2">
      <c r="A4" s="1443" t="s">
        <v>192</v>
      </c>
      <c r="B4" s="1443"/>
      <c r="C4" s="1443"/>
      <c r="D4" s="1443"/>
      <c r="E4" s="1443"/>
      <c r="F4" s="1443"/>
      <c r="G4" s="1443"/>
      <c r="H4" s="1443"/>
      <c r="I4" s="1443"/>
      <c r="J4" s="1443"/>
      <c r="K4" s="1443"/>
      <c r="L4" s="1443"/>
      <c r="M4" s="1443"/>
      <c r="N4" s="1443"/>
      <c r="O4" s="1443"/>
      <c r="P4" s="1443"/>
      <c r="Q4" s="1443"/>
      <c r="R4" s="1443"/>
      <c r="S4" s="1443"/>
      <c r="T4" s="1443"/>
      <c r="U4" s="1443"/>
      <c r="V4" s="1443"/>
      <c r="W4" s="1443"/>
      <c r="X4" s="1443"/>
      <c r="Y4" s="1443"/>
      <c r="Z4" s="1443"/>
    </row>
    <row r="5" spans="1:50" s="38" customFormat="1" ht="17.25" customHeight="1" x14ac:dyDescent="0.2">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
      <c r="O6" s="37"/>
    </row>
    <row r="7" spans="1:50" s="41" customFormat="1" ht="12.75" customHeight="1" x14ac:dyDescent="0.2">
      <c r="A7" s="39"/>
      <c r="B7" s="1444" t="s">
        <v>12</v>
      </c>
      <c r="C7" s="40"/>
      <c r="D7" s="1439" t="s">
        <v>109</v>
      </c>
      <c r="E7" s="1437"/>
      <c r="F7" s="181"/>
      <c r="G7" s="1437"/>
      <c r="H7" s="1437"/>
      <c r="I7" s="181"/>
      <c r="J7" s="1437"/>
      <c r="K7" s="1437"/>
      <c r="L7" s="181"/>
      <c r="M7" s="1437"/>
      <c r="N7" s="1438"/>
      <c r="O7" s="40"/>
      <c r="P7" s="1439" t="s">
        <v>13</v>
      </c>
      <c r="Q7" s="1437"/>
      <c r="R7" s="181"/>
      <c r="S7" s="1437"/>
      <c r="T7" s="1437"/>
      <c r="U7" s="181"/>
      <c r="V7" s="1437"/>
      <c r="W7" s="1437"/>
      <c r="X7" s="181"/>
      <c r="Y7" s="1437"/>
      <c r="Z7" s="1438"/>
      <c r="AA7" s="116"/>
      <c r="AB7" s="116"/>
      <c r="AC7" s="117"/>
      <c r="AD7" s="117"/>
      <c r="AE7" s="117"/>
      <c r="AF7" s="117"/>
      <c r="AG7" s="117"/>
      <c r="AH7" s="117"/>
      <c r="AI7" s="118"/>
    </row>
    <row r="8" spans="1:50" s="41" customFormat="1" ht="33.75" customHeight="1" x14ac:dyDescent="0.2">
      <c r="A8" s="39"/>
      <c r="B8" s="1445"/>
      <c r="C8" s="40"/>
      <c r="D8" s="1448"/>
      <c r="E8" s="1449"/>
      <c r="F8" s="40"/>
      <c r="G8" s="1439" t="s">
        <v>169</v>
      </c>
      <c r="H8" s="1438"/>
      <c r="I8" s="40"/>
      <c r="J8" s="1439" t="s">
        <v>175</v>
      </c>
      <c r="K8" s="1438"/>
      <c r="L8" s="40"/>
      <c r="M8" s="1439" t="s">
        <v>170</v>
      </c>
      <c r="N8" s="1438"/>
      <c r="O8" s="40"/>
      <c r="P8" s="1448"/>
      <c r="Q8" s="1450"/>
      <c r="R8" s="130"/>
      <c r="S8" s="1439" t="s">
        <v>172</v>
      </c>
      <c r="T8" s="1438"/>
      <c r="U8" s="40"/>
      <c r="V8" s="1439" t="s">
        <v>173</v>
      </c>
      <c r="W8" s="1438"/>
      <c r="X8" s="40"/>
      <c r="Y8" s="1439" t="s">
        <v>174</v>
      </c>
      <c r="Z8" s="1438"/>
      <c r="AA8" s="116"/>
      <c r="AB8" s="116"/>
      <c r="AC8" s="117"/>
      <c r="AD8" s="117"/>
      <c r="AE8" s="117"/>
      <c r="AF8" s="117"/>
      <c r="AG8" s="117"/>
      <c r="AH8" s="117"/>
      <c r="AI8" s="118"/>
    </row>
    <row r="9" spans="1:50" s="46" customFormat="1" ht="36.75" customHeight="1" x14ac:dyDescent="0.2">
      <c r="A9" s="42"/>
      <c r="B9" s="144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7" t="s">
        <v>217</v>
      </c>
      <c r="C33" s="1447"/>
      <c r="D33" s="1447"/>
      <c r="E33" s="1447"/>
      <c r="F33" s="1447"/>
      <c r="G33" s="1447"/>
      <c r="H33" s="1447"/>
      <c r="I33" s="1447"/>
      <c r="J33" s="1447"/>
      <c r="K33" s="1447"/>
      <c r="L33" s="1447"/>
      <c r="M33" s="1447"/>
      <c r="O33" s="86"/>
    </row>
    <row r="34" spans="2:19" ht="29.25" customHeight="1" x14ac:dyDescent="0.2">
      <c r="B34" s="1441"/>
      <c r="C34" s="1441"/>
      <c r="D34" s="1441"/>
      <c r="E34" s="1441"/>
      <c r="F34" s="1441"/>
      <c r="G34" s="1441"/>
      <c r="H34" s="1441"/>
      <c r="I34" s="1441"/>
      <c r="J34" s="1441"/>
      <c r="K34" s="1441"/>
      <c r="L34" s="1441"/>
      <c r="M34" s="1441"/>
      <c r="N34" s="1441"/>
      <c r="O34" s="1441"/>
      <c r="P34" s="1441"/>
      <c r="Q34" s="89"/>
      <c r="R34" s="89"/>
      <c r="S34" s="89"/>
    </row>
    <row r="35" spans="2:19" ht="4.5" customHeight="1" x14ac:dyDescent="0.2">
      <c r="B35" s="1440"/>
      <c r="C35" s="1440"/>
      <c r="D35" s="1440"/>
      <c r="E35" s="1440"/>
      <c r="F35" s="1440"/>
      <c r="G35" s="1440"/>
      <c r="H35" s="1440"/>
      <c r="I35" s="1440"/>
      <c r="J35" s="1440"/>
      <c r="K35" s="1440"/>
      <c r="L35" s="1440"/>
      <c r="M35" s="1440"/>
      <c r="N35" s="1440"/>
      <c r="O35" s="1440"/>
      <c r="P35" s="1440"/>
      <c r="Q35" s="89"/>
      <c r="R35" s="89"/>
      <c r="S35" s="89"/>
    </row>
    <row r="38" spans="2:19" x14ac:dyDescent="0.2">
      <c r="L38" s="90"/>
      <c r="M38" s="90"/>
      <c r="N38" s="90"/>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2" zoomScale="80" zoomScaleNormal="80" workbookViewId="0">
      <selection activeCell="B5" sqref="B5:Z5"/>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387"/>
      <c r="C2" s="1387"/>
      <c r="D2" s="1387"/>
      <c r="E2" s="1387"/>
      <c r="F2" s="1387"/>
      <c r="G2" s="1387"/>
      <c r="H2" s="1387"/>
      <c r="I2" s="1387"/>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388"/>
      <c r="C3" s="1388"/>
      <c r="D3" s="1388"/>
      <c r="E3" s="1388"/>
      <c r="F3" s="1388"/>
      <c r="G3" s="1388"/>
      <c r="H3" s="1388"/>
      <c r="I3" s="1388"/>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14" t="s">
        <v>396</v>
      </c>
      <c r="B4" s="1414"/>
      <c r="C4" s="1414"/>
      <c r="D4" s="1414"/>
      <c r="E4" s="1414"/>
      <c r="F4" s="1414"/>
      <c r="G4" s="1414"/>
      <c r="H4" s="1414"/>
      <c r="I4" s="1414"/>
      <c r="J4" s="1414"/>
      <c r="K4" s="1414"/>
      <c r="L4" s="1414"/>
      <c r="M4" s="1414"/>
      <c r="N4" s="1414"/>
      <c r="O4" s="1414"/>
      <c r="P4" s="1414"/>
      <c r="Q4" s="1414"/>
      <c r="R4" s="1414"/>
      <c r="S4" s="1414"/>
      <c r="T4" s="1414"/>
      <c r="U4" s="1414"/>
      <c r="V4" s="1414"/>
      <c r="W4" s="1414"/>
      <c r="X4" s="1414"/>
      <c r="Y4" s="1414"/>
      <c r="Z4" s="1414"/>
    </row>
    <row r="5" spans="1:50" s="492" customFormat="1" ht="17.2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52" t="s">
        <v>12</v>
      </c>
      <c r="D7" s="1452" t="s">
        <v>476</v>
      </c>
      <c r="E7" s="1452"/>
      <c r="G7" s="1452"/>
      <c r="H7" s="1452"/>
      <c r="J7" s="1452"/>
      <c r="K7" s="1452"/>
      <c r="M7" s="1452"/>
      <c r="N7" s="1452"/>
      <c r="P7" s="1452" t="s">
        <v>13</v>
      </c>
      <c r="Q7" s="1452"/>
      <c r="S7" s="1452"/>
      <c r="T7" s="1452"/>
      <c r="V7" s="1452"/>
      <c r="W7" s="1452"/>
      <c r="Y7" s="1452"/>
      <c r="Z7" s="1452"/>
      <c r="AA7" s="512"/>
      <c r="AB7" s="512"/>
      <c r="AI7" s="514"/>
    </row>
    <row r="8" spans="1:50" s="513" customFormat="1" ht="33.75" customHeight="1" x14ac:dyDescent="0.2">
      <c r="A8" s="512"/>
      <c r="B8" s="1452"/>
      <c r="D8" s="1452"/>
      <c r="E8" s="1452"/>
      <c r="G8" s="1452" t="s">
        <v>169</v>
      </c>
      <c r="H8" s="1452"/>
      <c r="J8" s="1452" t="s">
        <v>175</v>
      </c>
      <c r="K8" s="1452"/>
      <c r="M8" s="1452" t="s">
        <v>170</v>
      </c>
      <c r="N8" s="1452"/>
      <c r="P8" s="1452"/>
      <c r="Q8" s="1452"/>
      <c r="S8" s="1452" t="s">
        <v>172</v>
      </c>
      <c r="T8" s="1452"/>
      <c r="V8" s="1452" t="s">
        <v>173</v>
      </c>
      <c r="W8" s="1452"/>
      <c r="Y8" s="1452" t="s">
        <v>174</v>
      </c>
      <c r="Z8" s="1452"/>
      <c r="AA8" s="512"/>
      <c r="AB8" s="512"/>
      <c r="AI8" s="514"/>
    </row>
    <row r="9" spans="1:50" s="513" customFormat="1" ht="36.75" customHeight="1" x14ac:dyDescent="0.2">
      <c r="A9" s="512"/>
      <c r="B9" s="145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S11+V11+Y11</f>
        <v>416723</v>
      </c>
      <c r="Q11" s="564">
        <f>P11*100/D11</f>
        <v>4.8545650488045</v>
      </c>
      <c r="R11" s="558"/>
      <c r="S11" s="561">
        <f>'23solcasaad'!J12</f>
        <v>119970</v>
      </c>
      <c r="T11" s="565">
        <f>S11*100/G11</f>
        <v>1.7099226109293943</v>
      </c>
      <c r="U11" s="558"/>
      <c r="V11" s="561">
        <f>'23solcasaad'!Q12</f>
        <v>101293</v>
      </c>
      <c r="W11" s="565">
        <f>V11*100/J11</f>
        <v>8.8392086572637059</v>
      </c>
      <c r="X11" s="558"/>
      <c r="Y11" s="561">
        <f>'23solcasaad'!X12</f>
        <v>195460</v>
      </c>
      <c r="Z11" s="565">
        <f>Y11*100/M11</f>
        <v>46.307769214549538</v>
      </c>
      <c r="AA11" s="566"/>
      <c r="AB11" s="567">
        <f>_xlfn.RANK.EQ(Q11,Q$11:Q$30,0)</f>
        <v>4</v>
      </c>
      <c r="AC11" s="567">
        <v>1</v>
      </c>
      <c r="AD11" s="567">
        <f>MATCH(AC11,AB$11:AB$30,0)</f>
        <v>7</v>
      </c>
      <c r="AE11" s="568" t="str">
        <f t="shared" ref="AE11:AE29" si="2">INDEX(B$11:B$30,AD11,1)</f>
        <v>Castilla y León</v>
      </c>
      <c r="AF11" s="569">
        <f t="shared" ref="AF11:AF29" si="3">INDEX(Q$11:Q$30,AD11,1)</f>
        <v>6.6616101083062782</v>
      </c>
      <c r="AH11" s="567">
        <f>_xlfn.RANK.EQ(T11,T$11:T$30,0)</f>
        <v>4</v>
      </c>
      <c r="AI11" s="567">
        <v>1</v>
      </c>
      <c r="AJ11" s="567">
        <f>MATCH(AI11,AH$11:AH$30,0)</f>
        <v>18</v>
      </c>
      <c r="AK11" s="568" t="str">
        <f>INDEX(B$11:B$30,AJ11,1)</f>
        <v>Ceuta y Melilla</v>
      </c>
      <c r="AL11" s="569">
        <f>INDEX(T$11:T$30,AJ11,1)</f>
        <v>1.932553282095999</v>
      </c>
      <c r="AN11" s="567">
        <f>_xlfn.RANK.EQ(W11,W$11:W$30,0)</f>
        <v>1</v>
      </c>
      <c r="AO11" s="567">
        <v>1</v>
      </c>
      <c r="AP11" s="567">
        <f>MATCH(AO11,AN$11:AN$30,0)</f>
        <v>1</v>
      </c>
      <c r="AQ11" s="568" t="str">
        <f>INDEX(B$11:B$30,AP11,1)</f>
        <v>Andalucía</v>
      </c>
      <c r="AR11" s="569">
        <f>INDEX(W$11:W$30,AP11,1)</f>
        <v>8.8392086572637059</v>
      </c>
      <c r="AT11" s="567">
        <f>_xlfn.RANK.EQ(Z11,Z$11:Z$30,0)</f>
        <v>1</v>
      </c>
      <c r="AU11" s="567">
        <v>1</v>
      </c>
      <c r="AV11" s="567">
        <f>MATCH(AU11,AT$11:AT$30,0)</f>
        <v>1</v>
      </c>
      <c r="AW11" s="568" t="str">
        <f>INDEX(B$11:B$30,AV11,1)</f>
        <v>Andalucía</v>
      </c>
      <c r="AX11" s="569">
        <f>INDEX(Z$11:Z$30,AV11,1)</f>
        <v>46.307769214549538</v>
      </c>
    </row>
    <row r="12" spans="1:50" s="396" customFormat="1" ht="18" customHeight="1" x14ac:dyDescent="0.25">
      <c r="A12" s="519"/>
      <c r="B12" s="557" t="s">
        <v>7</v>
      </c>
      <c r="C12" s="558"/>
      <c r="D12" s="559">
        <f t="shared" ref="D12:D28" si="4">G12+J12+M12</f>
        <v>1341289</v>
      </c>
      <c r="E12" s="560">
        <f t="shared" si="0"/>
        <v>2.7893915572350596</v>
      </c>
      <c r="F12" s="558"/>
      <c r="G12" s="561">
        <f>'20pobl'!J13</f>
        <v>1044239</v>
      </c>
      <c r="H12" s="562">
        <f t="shared" ref="H12:H28" si="5">G12*100/$G$30</f>
        <v>2.7195434296193368</v>
      </c>
      <c r="I12" s="558"/>
      <c r="J12" s="561">
        <f>'20pobl'!Q13</f>
        <v>200993</v>
      </c>
      <c r="K12" s="562">
        <f t="shared" ref="K12:K28" si="6">J12*100/$J$30</f>
        <v>2.9488747083666742</v>
      </c>
      <c r="L12" s="558"/>
      <c r="M12" s="561">
        <f>'20pobl'!X13</f>
        <v>96057</v>
      </c>
      <c r="N12" s="562">
        <f t="shared" si="1"/>
        <v>3.3447730977967542</v>
      </c>
      <c r="O12" s="558"/>
      <c r="P12" s="563">
        <f t="shared" ref="P12:P28" si="7">S12+V12+Y12</f>
        <v>54801</v>
      </c>
      <c r="Q12" s="564">
        <f t="shared" ref="Q12:Q28" si="8">P12*100/D12</f>
        <v>4.08569666939787</v>
      </c>
      <c r="R12" s="558"/>
      <c r="S12" s="561">
        <f>'23solcasaad'!J13</f>
        <v>10519</v>
      </c>
      <c r="T12" s="565">
        <f t="shared" ref="T12:T28" si="9">S12*100/G12</f>
        <v>1.007336443093966</v>
      </c>
      <c r="U12" s="558"/>
      <c r="V12" s="561">
        <f>'23solcasaad'!Q13</f>
        <v>10802</v>
      </c>
      <c r="W12" s="565">
        <f t="shared" ref="W12:W28" si="10">V12*100/J12</f>
        <v>5.3743165184857187</v>
      </c>
      <c r="X12" s="558"/>
      <c r="Y12" s="561">
        <f>'23solcasaad'!X13</f>
        <v>33480</v>
      </c>
      <c r="Z12" s="565">
        <f t="shared" ref="Z12:Z28" si="11">Y12*100/M12</f>
        <v>34.854305256254101</v>
      </c>
      <c r="AA12" s="566"/>
      <c r="AB12" s="567">
        <f t="shared" ref="AB12:AB28" si="12">_xlfn.RANK.EQ(Q12,Q$11:Q$30,0)</f>
        <v>11</v>
      </c>
      <c r="AC12" s="567">
        <v>2</v>
      </c>
      <c r="AD12" s="567">
        <f t="shared" ref="AD12:AD28" si="13">MATCH(AC12,AB$11:AB$30,0)</f>
        <v>11</v>
      </c>
      <c r="AE12" s="568" t="str">
        <f t="shared" si="2"/>
        <v>Extremadura</v>
      </c>
      <c r="AF12" s="569">
        <f t="shared" si="3"/>
        <v>5.582629710918841</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1.8074059365490736</v>
      </c>
      <c r="AN12" s="567">
        <f t="shared" ref="AN12:AN30" si="18">_xlfn.RANK.EQ(W12,W$11:W$30,0)</f>
        <v>15</v>
      </c>
      <c r="AO12" s="567">
        <v>2</v>
      </c>
      <c r="AP12" s="567">
        <f t="shared" ref="AP12:AP28" si="19">MATCH(AO12,AN$11:AN$30,0)</f>
        <v>14</v>
      </c>
      <c r="AQ12" s="568" t="str">
        <f t="shared" ref="AQ12:AQ29" si="20">INDEX(B$11:B$30,AP12,1)</f>
        <v>Murcia, Región de</v>
      </c>
      <c r="AR12" s="569">
        <f t="shared" ref="AR12:AR28" si="21">INDEX(W$11:W$30,AP12,1)</f>
        <v>8.2552757425525378</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45.024034591411947</v>
      </c>
    </row>
    <row r="13" spans="1:50" s="396" customFormat="1" ht="18" customHeight="1" x14ac:dyDescent="0.25">
      <c r="A13" s="519"/>
      <c r="B13" s="557" t="s">
        <v>37</v>
      </c>
      <c r="C13" s="558"/>
      <c r="D13" s="559">
        <f t="shared" si="4"/>
        <v>1006060</v>
      </c>
      <c r="E13" s="560">
        <f t="shared" si="0"/>
        <v>2.0922375938905815</v>
      </c>
      <c r="F13" s="558"/>
      <c r="G13" s="561">
        <f>'20pobl'!J14</f>
        <v>728875</v>
      </c>
      <c r="H13" s="562">
        <f t="shared" si="5"/>
        <v>1.8982313601232994</v>
      </c>
      <c r="I13" s="558"/>
      <c r="J13" s="561">
        <f>'20pobl'!Q14</f>
        <v>193292</v>
      </c>
      <c r="K13" s="562">
        <f t="shared" si="6"/>
        <v>2.8358892604698234</v>
      </c>
      <c r="L13" s="558"/>
      <c r="M13" s="561">
        <f>'20pobl'!X14</f>
        <v>83893</v>
      </c>
      <c r="N13" s="562">
        <f t="shared" si="1"/>
        <v>2.9212139614339727</v>
      </c>
      <c r="O13" s="558"/>
      <c r="P13" s="563">
        <f t="shared" si="7"/>
        <v>47098</v>
      </c>
      <c r="Q13" s="564">
        <f t="shared" si="8"/>
        <v>4.6814305309822473</v>
      </c>
      <c r="R13" s="558"/>
      <c r="S13" s="561">
        <f>'23solcasaad'!J14</f>
        <v>10336</v>
      </c>
      <c r="T13" s="565">
        <f t="shared" si="9"/>
        <v>1.4180758017492712</v>
      </c>
      <c r="U13" s="558"/>
      <c r="V13" s="561">
        <f>'23solcasaad'!Q14</f>
        <v>10592</v>
      </c>
      <c r="W13" s="565">
        <f t="shared" si="10"/>
        <v>5.479792231442584</v>
      </c>
      <c r="X13" s="558"/>
      <c r="Y13" s="561">
        <f>'23solcasaad'!X14</f>
        <v>26170</v>
      </c>
      <c r="Z13" s="565">
        <f t="shared" si="11"/>
        <v>31.194497753090246</v>
      </c>
      <c r="AA13" s="566"/>
      <c r="AB13" s="567">
        <f t="shared" si="12"/>
        <v>5</v>
      </c>
      <c r="AC13" s="567">
        <v>3</v>
      </c>
      <c r="AD13" s="567">
        <f t="shared" si="13"/>
        <v>16</v>
      </c>
      <c r="AE13" s="568" t="str">
        <f t="shared" si="2"/>
        <v>País Vasco</v>
      </c>
      <c r="AF13" s="570">
        <f t="shared" si="3"/>
        <v>5.1687450536975561</v>
      </c>
      <c r="AH13" s="567">
        <f t="shared" si="14"/>
        <v>8</v>
      </c>
      <c r="AI13" s="567">
        <v>3</v>
      </c>
      <c r="AJ13" s="567">
        <f t="shared" si="15"/>
        <v>16</v>
      </c>
      <c r="AK13" s="568" t="str">
        <f t="shared" si="16"/>
        <v>País Vasco</v>
      </c>
      <c r="AL13" s="569">
        <f t="shared" si="17"/>
        <v>1.7890897599020787</v>
      </c>
      <c r="AN13" s="567">
        <f t="shared" si="18"/>
        <v>13</v>
      </c>
      <c r="AO13" s="567">
        <v>3</v>
      </c>
      <c r="AP13" s="567">
        <f t="shared" si="19"/>
        <v>11</v>
      </c>
      <c r="AQ13" s="568" t="str">
        <f t="shared" si="20"/>
        <v>Extremadura</v>
      </c>
      <c r="AR13" s="569">
        <f t="shared" si="21"/>
        <v>8.2387664749885499</v>
      </c>
      <c r="AT13" s="567">
        <f t="shared" si="22"/>
        <v>14</v>
      </c>
      <c r="AU13" s="567">
        <v>3</v>
      </c>
      <c r="AV13" s="567">
        <f t="shared" si="23"/>
        <v>11</v>
      </c>
      <c r="AW13" s="568" t="str">
        <f t="shared" si="24"/>
        <v>Extremadura</v>
      </c>
      <c r="AX13" s="569">
        <f t="shared" si="25"/>
        <v>44.228637128895826</v>
      </c>
    </row>
    <row r="14" spans="1:50" s="396" customFormat="1" ht="18" customHeight="1" x14ac:dyDescent="0.25">
      <c r="A14" s="519"/>
      <c r="B14" s="557" t="s">
        <v>38</v>
      </c>
      <c r="C14" s="558"/>
      <c r="D14" s="559">
        <f t="shared" si="4"/>
        <v>1209906</v>
      </c>
      <c r="E14" s="560">
        <f t="shared" si="0"/>
        <v>2.516162871273858</v>
      </c>
      <c r="F14" s="558"/>
      <c r="G14" s="561">
        <f>'20pobl'!J15</f>
        <v>1010320</v>
      </c>
      <c r="H14" s="562">
        <f t="shared" si="5"/>
        <v>2.6312071449285157</v>
      </c>
      <c r="I14" s="558"/>
      <c r="J14" s="561">
        <f>'20pobl'!Q15</f>
        <v>147036</v>
      </c>
      <c r="K14" s="562">
        <f t="shared" si="6"/>
        <v>2.1572429966187991</v>
      </c>
      <c r="L14" s="558"/>
      <c r="M14" s="561">
        <f>'20pobl'!X15</f>
        <v>52550</v>
      </c>
      <c r="N14" s="562">
        <f t="shared" si="1"/>
        <v>1.8298283965689064</v>
      </c>
      <c r="O14" s="558"/>
      <c r="P14" s="563">
        <f t="shared" si="7"/>
        <v>44131</v>
      </c>
      <c r="Q14" s="564">
        <f t="shared" si="8"/>
        <v>3.6474734400854283</v>
      </c>
      <c r="R14" s="558"/>
      <c r="S14" s="561">
        <f>'23solcasaad'!J15</f>
        <v>12556</v>
      </c>
      <c r="T14" s="565">
        <f t="shared" si="9"/>
        <v>1.2427745664739884</v>
      </c>
      <c r="U14" s="558"/>
      <c r="V14" s="561">
        <f>'23solcasaad'!Q15</f>
        <v>10435</v>
      </c>
      <c r="W14" s="565">
        <f t="shared" si="10"/>
        <v>7.0969014391033491</v>
      </c>
      <c r="X14" s="558"/>
      <c r="Y14" s="561">
        <f>'23solcasaad'!X15</f>
        <v>21140</v>
      </c>
      <c r="Z14" s="565">
        <f t="shared" si="11"/>
        <v>40.228353948620359</v>
      </c>
      <c r="AA14" s="566"/>
      <c r="AB14" s="567">
        <f t="shared" si="12"/>
        <v>14</v>
      </c>
      <c r="AC14" s="567">
        <v>4</v>
      </c>
      <c r="AD14" s="567">
        <f t="shared" si="13"/>
        <v>1</v>
      </c>
      <c r="AE14" s="568" t="str">
        <f t="shared" si="2"/>
        <v>Andalucía</v>
      </c>
      <c r="AF14" s="569">
        <f t="shared" si="3"/>
        <v>4.8545650488045</v>
      </c>
      <c r="AH14" s="567">
        <f t="shared" si="14"/>
        <v>14</v>
      </c>
      <c r="AI14" s="567">
        <v>4</v>
      </c>
      <c r="AJ14" s="567">
        <f t="shared" si="15"/>
        <v>1</v>
      </c>
      <c r="AK14" s="568" t="str">
        <f t="shared" si="16"/>
        <v>Andalucía</v>
      </c>
      <c r="AL14" s="569">
        <f t="shared" si="17"/>
        <v>1.7099226109293943</v>
      </c>
      <c r="AN14" s="567">
        <f t="shared" si="18"/>
        <v>5</v>
      </c>
      <c r="AO14" s="567">
        <v>4</v>
      </c>
      <c r="AP14" s="567">
        <f t="shared" si="19"/>
        <v>9</v>
      </c>
      <c r="AQ14" s="568" t="str">
        <f t="shared" si="20"/>
        <v>Cataluña</v>
      </c>
      <c r="AR14" s="569">
        <f t="shared" si="21"/>
        <v>7.6958458544961896</v>
      </c>
      <c r="AT14" s="567">
        <f t="shared" si="22"/>
        <v>6</v>
      </c>
      <c r="AU14" s="567">
        <v>4</v>
      </c>
      <c r="AV14" s="567">
        <f t="shared" si="23"/>
        <v>8</v>
      </c>
      <c r="AW14" s="568" t="str">
        <f t="shared" si="24"/>
        <v>Castilla - La Mancha</v>
      </c>
      <c r="AX14" s="569">
        <f t="shared" si="25"/>
        <v>42.333175579744442</v>
      </c>
    </row>
    <row r="15" spans="1:50" s="396" customFormat="1" ht="18" customHeight="1" x14ac:dyDescent="0.25">
      <c r="A15" s="519"/>
      <c r="B15" s="557" t="s">
        <v>6</v>
      </c>
      <c r="C15" s="558"/>
      <c r="D15" s="559">
        <f t="shared" si="4"/>
        <v>2213016</v>
      </c>
      <c r="E15" s="560">
        <f t="shared" si="0"/>
        <v>4.6022655418974603</v>
      </c>
      <c r="F15" s="558"/>
      <c r="G15" s="561">
        <f>'20pobl'!J16</f>
        <v>1826469</v>
      </c>
      <c r="H15" s="562">
        <f t="shared" si="5"/>
        <v>4.7567288411497755</v>
      </c>
      <c r="I15" s="558"/>
      <c r="J15" s="561">
        <f>'20pobl'!Q16</f>
        <v>288173</v>
      </c>
      <c r="K15" s="562">
        <f t="shared" si="6"/>
        <v>4.2279386413166113</v>
      </c>
      <c r="L15" s="558"/>
      <c r="M15" s="561">
        <f>'20pobl'!X16</f>
        <v>98374</v>
      </c>
      <c r="N15" s="562">
        <f t="shared" si="1"/>
        <v>3.4254526866616479</v>
      </c>
      <c r="O15" s="558"/>
      <c r="P15" s="563">
        <f t="shared" si="7"/>
        <v>64728</v>
      </c>
      <c r="Q15" s="564">
        <f t="shared" si="8"/>
        <v>2.9248771811862184</v>
      </c>
      <c r="R15" s="558"/>
      <c r="S15" s="561">
        <f>'23solcasaad'!J16</f>
        <v>22577</v>
      </c>
      <c r="T15" s="565">
        <f t="shared" si="9"/>
        <v>1.2361009138397641</v>
      </c>
      <c r="U15" s="558"/>
      <c r="V15" s="561">
        <f>'23solcasaad'!Q16</f>
        <v>14994</v>
      </c>
      <c r="W15" s="565">
        <f t="shared" si="10"/>
        <v>5.2031245120118816</v>
      </c>
      <c r="X15" s="558"/>
      <c r="Y15" s="561">
        <f>'23solcasaad'!X16</f>
        <v>27157</v>
      </c>
      <c r="Z15" s="565">
        <f t="shared" si="11"/>
        <v>27.605871470103889</v>
      </c>
      <c r="AA15" s="566"/>
      <c r="AB15" s="567">
        <f t="shared" si="12"/>
        <v>19</v>
      </c>
      <c r="AC15" s="567">
        <v>5</v>
      </c>
      <c r="AD15" s="567">
        <f t="shared" si="13"/>
        <v>3</v>
      </c>
      <c r="AE15" s="568" t="str">
        <f t="shared" si="2"/>
        <v>Asturias, Principado de</v>
      </c>
      <c r="AF15" s="569">
        <f t="shared" si="3"/>
        <v>4.6814305309822473</v>
      </c>
      <c r="AH15" s="567">
        <f t="shared" si="14"/>
        <v>15</v>
      </c>
      <c r="AI15" s="567">
        <v>5</v>
      </c>
      <c r="AJ15" s="567">
        <f t="shared" si="15"/>
        <v>14</v>
      </c>
      <c r="AK15" s="568" t="str">
        <f t="shared" si="16"/>
        <v>Murcia, Región de</v>
      </c>
      <c r="AL15" s="569">
        <f t="shared" si="17"/>
        <v>1.6946332120991743</v>
      </c>
      <c r="AN15" s="567">
        <f t="shared" si="18"/>
        <v>17</v>
      </c>
      <c r="AO15" s="567">
        <v>5</v>
      </c>
      <c r="AP15" s="567">
        <f t="shared" si="19"/>
        <v>4</v>
      </c>
      <c r="AQ15" s="568" t="str">
        <f t="shared" si="20"/>
        <v>Balears, Illes</v>
      </c>
      <c r="AR15" s="569">
        <f t="shared" si="21"/>
        <v>7.0969014391033491</v>
      </c>
      <c r="AT15" s="567">
        <f t="shared" si="22"/>
        <v>18</v>
      </c>
      <c r="AU15" s="567">
        <v>5</v>
      </c>
      <c r="AV15" s="567">
        <f t="shared" si="23"/>
        <v>9</v>
      </c>
      <c r="AW15" s="568" t="str">
        <f t="shared" si="24"/>
        <v>Cataluña</v>
      </c>
      <c r="AX15" s="569">
        <f t="shared" si="25"/>
        <v>41.612765074417311</v>
      </c>
    </row>
    <row r="16" spans="1:50" s="396" customFormat="1" ht="18" customHeight="1" x14ac:dyDescent="0.25">
      <c r="A16" s="519"/>
      <c r="B16" s="557" t="s">
        <v>5</v>
      </c>
      <c r="C16" s="558"/>
      <c r="D16" s="571">
        <f t="shared" si="4"/>
        <v>588387</v>
      </c>
      <c r="E16" s="560">
        <f t="shared" si="0"/>
        <v>1.2236302021315801</v>
      </c>
      <c r="F16" s="558"/>
      <c r="G16" s="572">
        <f>'20pobl'!J17</f>
        <v>450214</v>
      </c>
      <c r="H16" s="562">
        <f t="shared" si="5"/>
        <v>1.1725060313037916</v>
      </c>
      <c r="I16" s="558"/>
      <c r="J16" s="572">
        <f>'20pobl'!Q17</f>
        <v>97495</v>
      </c>
      <c r="K16" s="562">
        <f t="shared" si="6"/>
        <v>1.4304007586941283</v>
      </c>
      <c r="L16" s="558"/>
      <c r="M16" s="572">
        <f>'20pobl'!X17</f>
        <v>40678</v>
      </c>
      <c r="N16" s="562">
        <f t="shared" si="1"/>
        <v>1.4164369080043762</v>
      </c>
      <c r="O16" s="558"/>
      <c r="P16" s="572">
        <f t="shared" si="7"/>
        <v>23904</v>
      </c>
      <c r="Q16" s="564">
        <f t="shared" si="8"/>
        <v>4.0626322471434619</v>
      </c>
      <c r="R16" s="558"/>
      <c r="S16" s="572">
        <f>'23solcasaad'!J17</f>
        <v>6613</v>
      </c>
      <c r="T16" s="565">
        <f t="shared" si="9"/>
        <v>1.4688570324334649</v>
      </c>
      <c r="U16" s="558"/>
      <c r="V16" s="572">
        <f>'23solcasaad'!Q17</f>
        <v>5205</v>
      </c>
      <c r="W16" s="565">
        <f t="shared" si="10"/>
        <v>5.3387353197599881</v>
      </c>
      <c r="X16" s="558"/>
      <c r="Y16" s="572">
        <f>'23solcasaad'!X17</f>
        <v>12086</v>
      </c>
      <c r="Z16" s="565">
        <f t="shared" si="11"/>
        <v>29.711391907173411</v>
      </c>
      <c r="AA16" s="566"/>
      <c r="AB16" s="567">
        <f t="shared" si="12"/>
        <v>12</v>
      </c>
      <c r="AC16" s="567">
        <v>6</v>
      </c>
      <c r="AD16" s="567">
        <f t="shared" si="13"/>
        <v>8</v>
      </c>
      <c r="AE16" s="568" t="str">
        <f t="shared" si="2"/>
        <v>Castilla - La Mancha</v>
      </c>
      <c r="AF16" s="569">
        <f t="shared" si="3"/>
        <v>4.6386761390844713</v>
      </c>
      <c r="AH16" s="567">
        <f t="shared" si="14"/>
        <v>7</v>
      </c>
      <c r="AI16" s="567">
        <v>6</v>
      </c>
      <c r="AJ16" s="567">
        <f t="shared" si="15"/>
        <v>11</v>
      </c>
      <c r="AK16" s="568" t="str">
        <f t="shared" si="16"/>
        <v>Extremadura</v>
      </c>
      <c r="AL16" s="569">
        <f t="shared" si="17"/>
        <v>1.6495578485969717</v>
      </c>
      <c r="AN16" s="567">
        <f t="shared" si="18"/>
        <v>16</v>
      </c>
      <c r="AO16" s="567">
        <v>6</v>
      </c>
      <c r="AP16" s="567">
        <f t="shared" si="19"/>
        <v>7</v>
      </c>
      <c r="AQ16" s="568" t="str">
        <f t="shared" si="20"/>
        <v>Castilla y León</v>
      </c>
      <c r="AR16" s="569">
        <f t="shared" si="21"/>
        <v>7.0664981232220159</v>
      </c>
      <c r="AT16" s="567">
        <f t="shared" si="22"/>
        <v>17</v>
      </c>
      <c r="AU16" s="567">
        <v>6</v>
      </c>
      <c r="AV16" s="567">
        <f t="shared" si="23"/>
        <v>4</v>
      </c>
      <c r="AW16" s="568" t="str">
        <f t="shared" si="24"/>
        <v>Balears, Illes</v>
      </c>
      <c r="AX16" s="569">
        <f t="shared" si="25"/>
        <v>40.228353948620359</v>
      </c>
    </row>
    <row r="17" spans="1:50" s="396" customFormat="1" ht="18" customHeight="1" x14ac:dyDescent="0.25">
      <c r="A17" s="519"/>
      <c r="B17" s="557" t="s">
        <v>4</v>
      </c>
      <c r="C17" s="558"/>
      <c r="D17" s="559">
        <f t="shared" si="4"/>
        <v>2383703</v>
      </c>
      <c r="E17" s="560">
        <f t="shared" si="0"/>
        <v>4.9572322021248834</v>
      </c>
      <c r="F17" s="558"/>
      <c r="G17" s="561">
        <f>'20pobl'!J18</f>
        <v>1752567</v>
      </c>
      <c r="H17" s="562">
        <f t="shared" si="5"/>
        <v>4.5642636118912163</v>
      </c>
      <c r="I17" s="558"/>
      <c r="J17" s="561">
        <f>'20pobl'!Q18</f>
        <v>413741</v>
      </c>
      <c r="K17" s="562">
        <f t="shared" si="6"/>
        <v>6.0702132448111934</v>
      </c>
      <c r="L17" s="558"/>
      <c r="M17" s="561">
        <f>'20pobl'!X18</f>
        <v>217395</v>
      </c>
      <c r="N17" s="562">
        <f t="shared" si="1"/>
        <v>7.5698486065099413</v>
      </c>
      <c r="O17" s="558"/>
      <c r="P17" s="563">
        <f t="shared" si="7"/>
        <v>158793</v>
      </c>
      <c r="Q17" s="564">
        <f>P17*100/D17</f>
        <v>6.6616101083062782</v>
      </c>
      <c r="R17" s="558"/>
      <c r="S17" s="561">
        <f>'23solcasaad'!J18</f>
        <v>31676</v>
      </c>
      <c r="T17" s="565">
        <f>S17*100/G17</f>
        <v>1.8074059365490736</v>
      </c>
      <c r="U17" s="558"/>
      <c r="V17" s="561">
        <f>'23solcasaad'!Q18</f>
        <v>29237</v>
      </c>
      <c r="W17" s="565">
        <f>V17*100/J17</f>
        <v>7.0664981232220159</v>
      </c>
      <c r="X17" s="558"/>
      <c r="Y17" s="561">
        <f>'23solcasaad'!X18</f>
        <v>97880</v>
      </c>
      <c r="Z17" s="565">
        <f>Y17*100/M17</f>
        <v>45.024034591411947</v>
      </c>
      <c r="AA17" s="566"/>
      <c r="AB17" s="567">
        <f t="shared" si="12"/>
        <v>1</v>
      </c>
      <c r="AC17" s="567">
        <v>7</v>
      </c>
      <c r="AD17" s="567">
        <f t="shared" si="13"/>
        <v>9</v>
      </c>
      <c r="AE17" s="568" t="str">
        <f t="shared" si="2"/>
        <v>Cataluña</v>
      </c>
      <c r="AF17" s="569">
        <f t="shared" si="3"/>
        <v>4.5678270070361</v>
      </c>
      <c r="AH17" s="567">
        <f t="shared" si="14"/>
        <v>2</v>
      </c>
      <c r="AI17" s="567">
        <v>7</v>
      </c>
      <c r="AJ17" s="567">
        <f t="shared" si="15"/>
        <v>6</v>
      </c>
      <c r="AK17" s="568" t="str">
        <f t="shared" si="16"/>
        <v>Cantabria</v>
      </c>
      <c r="AL17" s="569">
        <f t="shared" si="17"/>
        <v>1.4688570324334649</v>
      </c>
      <c r="AN17" s="567">
        <f t="shared" si="18"/>
        <v>6</v>
      </c>
      <c r="AO17" s="567">
        <v>7</v>
      </c>
      <c r="AP17" s="567">
        <f t="shared" si="19"/>
        <v>8</v>
      </c>
      <c r="AQ17" s="568" t="str">
        <f t="shared" si="20"/>
        <v>Castilla - La Mancha</v>
      </c>
      <c r="AR17" s="569">
        <f t="shared" si="21"/>
        <v>6.9363273964085872</v>
      </c>
      <c r="AT17" s="567">
        <f t="shared" si="22"/>
        <v>2</v>
      </c>
      <c r="AU17" s="567">
        <v>7</v>
      </c>
      <c r="AV17" s="567">
        <f t="shared" si="23"/>
        <v>16</v>
      </c>
      <c r="AW17" s="568" t="str">
        <f t="shared" si="24"/>
        <v>País Vasco</v>
      </c>
      <c r="AX17" s="569">
        <f t="shared" si="25"/>
        <v>38.508632840028191</v>
      </c>
    </row>
    <row r="18" spans="1:50" s="396" customFormat="1" ht="18" customHeight="1" x14ac:dyDescent="0.25">
      <c r="A18" s="519"/>
      <c r="B18" s="557" t="s">
        <v>40</v>
      </c>
      <c r="C18" s="558"/>
      <c r="D18" s="559">
        <f t="shared" si="4"/>
        <v>2084086</v>
      </c>
      <c r="E18" s="560">
        <f t="shared" si="0"/>
        <v>4.3341382006053779</v>
      </c>
      <c r="F18" s="558"/>
      <c r="G18" s="561">
        <f>'20pobl'!J19</f>
        <v>1679650</v>
      </c>
      <c r="H18" s="562">
        <f t="shared" si="5"/>
        <v>4.3743636481304753</v>
      </c>
      <c r="I18" s="558"/>
      <c r="J18" s="561">
        <f>'20pobl'!Q19</f>
        <v>273430</v>
      </c>
      <c r="K18" s="562">
        <f t="shared" si="6"/>
        <v>4.0116362833964354</v>
      </c>
      <c r="L18" s="558"/>
      <c r="M18" s="561">
        <f>'20pobl'!X19</f>
        <v>131006</v>
      </c>
      <c r="N18" s="562">
        <f t="shared" si="1"/>
        <v>4.5617221488278998</v>
      </c>
      <c r="O18" s="558"/>
      <c r="P18" s="563">
        <f t="shared" si="7"/>
        <v>96674</v>
      </c>
      <c r="Q18" s="564">
        <f t="shared" si="8"/>
        <v>4.6386761390844713</v>
      </c>
      <c r="R18" s="558"/>
      <c r="S18" s="561">
        <f>'23solcasaad'!J19</f>
        <v>22249</v>
      </c>
      <c r="T18" s="565">
        <f t="shared" si="9"/>
        <v>1.3246212008454141</v>
      </c>
      <c r="U18" s="558"/>
      <c r="V18" s="561">
        <f>'23solcasaad'!Q19</f>
        <v>18966</v>
      </c>
      <c r="W18" s="565">
        <f t="shared" si="10"/>
        <v>6.9363273964085872</v>
      </c>
      <c r="X18" s="558"/>
      <c r="Y18" s="561">
        <f>'23solcasaad'!X19</f>
        <v>55459</v>
      </c>
      <c r="Z18" s="565">
        <f t="shared" si="11"/>
        <v>42.333175579744442</v>
      </c>
      <c r="AA18" s="566"/>
      <c r="AB18" s="567">
        <f t="shared" si="12"/>
        <v>6</v>
      </c>
      <c r="AC18" s="567">
        <v>8</v>
      </c>
      <c r="AD18" s="567">
        <f t="shared" si="13"/>
        <v>17</v>
      </c>
      <c r="AE18" s="568" t="str">
        <f t="shared" si="2"/>
        <v>Rioja, La</v>
      </c>
      <c r="AF18" s="569">
        <f t="shared" si="3"/>
        <v>4.4957521673565388</v>
      </c>
      <c r="AH18" s="567">
        <f t="shared" si="14"/>
        <v>13</v>
      </c>
      <c r="AI18" s="567">
        <v>8</v>
      </c>
      <c r="AJ18" s="567">
        <f t="shared" si="15"/>
        <v>3</v>
      </c>
      <c r="AK18" s="568" t="str">
        <f t="shared" si="16"/>
        <v>Asturias, Principado de</v>
      </c>
      <c r="AL18" s="569">
        <f t="shared" si="17"/>
        <v>1.4180758017492712</v>
      </c>
      <c r="AN18" s="567">
        <f t="shared" si="18"/>
        <v>7</v>
      </c>
      <c r="AO18" s="567">
        <v>8</v>
      </c>
      <c r="AP18" s="567">
        <f t="shared" si="19"/>
        <v>20</v>
      </c>
      <c r="AQ18" s="568" t="str">
        <f t="shared" si="20"/>
        <v>TOTAL</v>
      </c>
      <c r="AR18" s="569">
        <f t="shared" si="21"/>
        <v>6.6178427511347691</v>
      </c>
      <c r="AT18" s="567">
        <f t="shared" si="22"/>
        <v>4</v>
      </c>
      <c r="AU18" s="567">
        <v>8</v>
      </c>
      <c r="AV18" s="567">
        <f t="shared" si="23"/>
        <v>14</v>
      </c>
      <c r="AW18" s="568" t="str">
        <f t="shared" si="24"/>
        <v>Murcia, Región de</v>
      </c>
      <c r="AX18" s="569">
        <f t="shared" si="25"/>
        <v>38.149462199722336</v>
      </c>
    </row>
    <row r="19" spans="1:50" s="396" customFormat="1" ht="18" customHeight="1" x14ac:dyDescent="0.25">
      <c r="A19" s="519"/>
      <c r="B19" s="557" t="s">
        <v>41</v>
      </c>
      <c r="C19" s="558"/>
      <c r="D19" s="559">
        <f t="shared" si="4"/>
        <v>7901963</v>
      </c>
      <c r="E19" s="560">
        <f t="shared" si="0"/>
        <v>16.433198868986342</v>
      </c>
      <c r="F19" s="558"/>
      <c r="G19" s="561">
        <f>'20pobl'!J20</f>
        <v>6372799</v>
      </c>
      <c r="H19" s="562">
        <f t="shared" si="5"/>
        <v>16.596874516978087</v>
      </c>
      <c r="I19" s="558"/>
      <c r="J19" s="561">
        <f>'20pobl'!Q20</f>
        <v>1076178</v>
      </c>
      <c r="K19" s="562">
        <f t="shared" si="6"/>
        <v>15.789177164879527</v>
      </c>
      <c r="L19" s="558"/>
      <c r="M19" s="561">
        <f>'20pobl'!X20</f>
        <v>452986</v>
      </c>
      <c r="N19" s="562">
        <f t="shared" si="1"/>
        <v>15.773294881982162</v>
      </c>
      <c r="O19" s="558"/>
      <c r="P19" s="563">
        <f t="shared" si="7"/>
        <v>360948</v>
      </c>
      <c r="Q19" s="564">
        <f t="shared" si="8"/>
        <v>4.5678270070361</v>
      </c>
      <c r="R19" s="558"/>
      <c r="S19" s="561">
        <f>'23solcasaad'!J20</f>
        <v>89627</v>
      </c>
      <c r="T19" s="565">
        <f t="shared" si="9"/>
        <v>1.4063992917397834</v>
      </c>
      <c r="U19" s="558"/>
      <c r="V19" s="561">
        <f>'23solcasaad'!Q20</f>
        <v>82821</v>
      </c>
      <c r="W19" s="565">
        <f t="shared" si="10"/>
        <v>7.6958458544961896</v>
      </c>
      <c r="X19" s="558"/>
      <c r="Y19" s="561">
        <f>'23solcasaad'!X20</f>
        <v>188500</v>
      </c>
      <c r="Z19" s="565">
        <f t="shared" si="11"/>
        <v>41.612765074417311</v>
      </c>
      <c r="AA19" s="566"/>
      <c r="AB19" s="567">
        <f t="shared" si="12"/>
        <v>7</v>
      </c>
      <c r="AC19" s="567">
        <v>9</v>
      </c>
      <c r="AD19" s="567">
        <f t="shared" si="13"/>
        <v>20</v>
      </c>
      <c r="AE19" s="568" t="str">
        <f t="shared" si="2"/>
        <v>TOTAL</v>
      </c>
      <c r="AF19" s="569">
        <f t="shared" si="3"/>
        <v>4.3320232118045237</v>
      </c>
      <c r="AH19" s="567">
        <f t="shared" si="14"/>
        <v>10</v>
      </c>
      <c r="AI19" s="567">
        <v>9</v>
      </c>
      <c r="AJ19" s="567">
        <f t="shared" si="15"/>
        <v>20</v>
      </c>
      <c r="AK19" s="568" t="str">
        <f t="shared" si="16"/>
        <v>TOTAL</v>
      </c>
      <c r="AL19" s="569">
        <f t="shared" si="17"/>
        <v>1.410354323064849</v>
      </c>
      <c r="AN19" s="567">
        <f t="shared" si="18"/>
        <v>4</v>
      </c>
      <c r="AO19" s="567">
        <v>9</v>
      </c>
      <c r="AP19" s="567">
        <f t="shared" si="19"/>
        <v>16</v>
      </c>
      <c r="AQ19" s="568" t="str">
        <f t="shared" si="20"/>
        <v>País Vasco</v>
      </c>
      <c r="AR19" s="569">
        <f t="shared" si="21"/>
        <v>6.3683866753755716</v>
      </c>
      <c r="AT19" s="567">
        <f t="shared" si="22"/>
        <v>5</v>
      </c>
      <c r="AU19" s="567">
        <v>9</v>
      </c>
      <c r="AV19" s="567">
        <f t="shared" si="23"/>
        <v>20</v>
      </c>
      <c r="AW19" s="568" t="str">
        <f t="shared" si="24"/>
        <v>TOTAL</v>
      </c>
      <c r="AX19" s="569">
        <f t="shared" si="25"/>
        <v>37.970593212607604</v>
      </c>
    </row>
    <row r="20" spans="1:50" s="396" customFormat="1" ht="18" customHeight="1" x14ac:dyDescent="0.25">
      <c r="A20" s="519"/>
      <c r="B20" s="557" t="s">
        <v>3</v>
      </c>
      <c r="C20" s="558"/>
      <c r="D20" s="559">
        <f t="shared" si="4"/>
        <v>5216195</v>
      </c>
      <c r="E20" s="560">
        <f t="shared" si="0"/>
        <v>10.847781718847862</v>
      </c>
      <c r="F20" s="558"/>
      <c r="G20" s="561">
        <f>'20pobl'!J21</f>
        <v>4168661</v>
      </c>
      <c r="H20" s="562">
        <f t="shared" si="5"/>
        <v>10.856570797356136</v>
      </c>
      <c r="I20" s="558"/>
      <c r="J20" s="561">
        <f>'20pobl'!Q21</f>
        <v>755276</v>
      </c>
      <c r="K20" s="562">
        <f t="shared" si="6"/>
        <v>11.08105403788365</v>
      </c>
      <c r="L20" s="558"/>
      <c r="M20" s="561">
        <f>'20pobl'!X21</f>
        <v>292258</v>
      </c>
      <c r="N20" s="562">
        <f t="shared" si="1"/>
        <v>10.176631541854148</v>
      </c>
      <c r="O20" s="558"/>
      <c r="P20" s="563">
        <f t="shared" si="7"/>
        <v>205341</v>
      </c>
      <c r="Q20" s="564">
        <f t="shared" si="8"/>
        <v>3.9366051307514387</v>
      </c>
      <c r="R20" s="558"/>
      <c r="S20" s="561">
        <f>'23solcasaad'!J21</f>
        <v>55599</v>
      </c>
      <c r="T20" s="565">
        <f t="shared" si="9"/>
        <v>1.3337376198256468</v>
      </c>
      <c r="U20" s="558"/>
      <c r="V20" s="561">
        <f>'23solcasaad'!Q21</f>
        <v>44845</v>
      </c>
      <c r="W20" s="565">
        <f t="shared" si="10"/>
        <v>5.9375645459408215</v>
      </c>
      <c r="X20" s="558"/>
      <c r="Y20" s="561">
        <f>'23solcasaad'!X21</f>
        <v>104897</v>
      </c>
      <c r="Z20" s="565">
        <f t="shared" si="11"/>
        <v>35.891917415434307</v>
      </c>
      <c r="AA20" s="566"/>
      <c r="AB20" s="567">
        <f t="shared" si="12"/>
        <v>13</v>
      </c>
      <c r="AC20" s="567">
        <v>10</v>
      </c>
      <c r="AD20" s="567">
        <f t="shared" si="13"/>
        <v>14</v>
      </c>
      <c r="AE20" s="568" t="str">
        <f t="shared" si="2"/>
        <v>Murcia, Región de</v>
      </c>
      <c r="AF20" s="570">
        <f t="shared" si="3"/>
        <v>4.1408990959546097</v>
      </c>
      <c r="AH20" s="567">
        <f t="shared" si="14"/>
        <v>12</v>
      </c>
      <c r="AI20" s="567">
        <v>10</v>
      </c>
      <c r="AJ20" s="567">
        <f t="shared" si="15"/>
        <v>9</v>
      </c>
      <c r="AK20" s="568" t="str">
        <f t="shared" si="16"/>
        <v>Cataluña</v>
      </c>
      <c r="AL20" s="569">
        <f t="shared" si="17"/>
        <v>1.4063992917397834</v>
      </c>
      <c r="AN20" s="567">
        <f t="shared" si="18"/>
        <v>11</v>
      </c>
      <c r="AO20" s="567">
        <v>10</v>
      </c>
      <c r="AP20" s="567">
        <f t="shared" si="19"/>
        <v>18</v>
      </c>
      <c r="AQ20" s="568" t="str">
        <f t="shared" si="20"/>
        <v>Ceuta y Melilla</v>
      </c>
      <c r="AR20" s="569">
        <f t="shared" si="21"/>
        <v>6.3520294734167564</v>
      </c>
      <c r="AT20" s="567">
        <f t="shared" si="22"/>
        <v>12</v>
      </c>
      <c r="AU20" s="567">
        <v>10</v>
      </c>
      <c r="AV20" s="567">
        <f t="shared" si="23"/>
        <v>17</v>
      </c>
      <c r="AW20" s="568" t="str">
        <f t="shared" si="24"/>
        <v>Rioja, La</v>
      </c>
      <c r="AX20" s="569">
        <f t="shared" si="25"/>
        <v>37.844202898550726</v>
      </c>
    </row>
    <row r="21" spans="1:50" s="329" customFormat="1" ht="18" customHeight="1" x14ac:dyDescent="0.25">
      <c r="A21" s="348"/>
      <c r="B21" s="548" t="s">
        <v>2</v>
      </c>
      <c r="C21" s="573"/>
      <c r="D21" s="574">
        <f t="shared" si="4"/>
        <v>1054306</v>
      </c>
      <c r="E21" s="575">
        <f t="shared" si="0"/>
        <v>2.1925716643782711</v>
      </c>
      <c r="F21" s="573"/>
      <c r="G21" s="576">
        <f>'20pobl'!J22</f>
        <v>824039</v>
      </c>
      <c r="H21" s="577">
        <f t="shared" si="5"/>
        <v>2.1460698635083428</v>
      </c>
      <c r="I21" s="573"/>
      <c r="J21" s="576">
        <f>'20pobl'!Q22</f>
        <v>157208</v>
      </c>
      <c r="K21" s="577">
        <f t="shared" si="6"/>
        <v>2.3064817936590236</v>
      </c>
      <c r="L21" s="573"/>
      <c r="M21" s="576">
        <f>'20pobl'!X22</f>
        <v>73059</v>
      </c>
      <c r="N21" s="577">
        <f t="shared" si="1"/>
        <v>2.5439663715495286</v>
      </c>
      <c r="O21" s="573"/>
      <c r="P21" s="578">
        <f t="shared" si="7"/>
        <v>58858</v>
      </c>
      <c r="Q21" s="579">
        <f t="shared" si="8"/>
        <v>5.582629710918841</v>
      </c>
      <c r="R21" s="573"/>
      <c r="S21" s="576">
        <f>'23solcasaad'!J22</f>
        <v>13593</v>
      </c>
      <c r="T21" s="580">
        <f t="shared" si="9"/>
        <v>1.6495578485969717</v>
      </c>
      <c r="U21" s="573"/>
      <c r="V21" s="576">
        <f>'23solcasaad'!Q22</f>
        <v>12952</v>
      </c>
      <c r="W21" s="580">
        <f t="shared" si="10"/>
        <v>8.2387664749885499</v>
      </c>
      <c r="X21" s="573"/>
      <c r="Y21" s="576">
        <f>'23solcasaad'!X22</f>
        <v>32313</v>
      </c>
      <c r="Z21" s="565">
        <f t="shared" si="11"/>
        <v>44.228637128895826</v>
      </c>
      <c r="AA21" s="566"/>
      <c r="AB21" s="567">
        <f t="shared" si="12"/>
        <v>2</v>
      </c>
      <c r="AC21" s="567">
        <v>11</v>
      </c>
      <c r="AD21" s="567">
        <f t="shared" si="13"/>
        <v>2</v>
      </c>
      <c r="AE21" s="568" t="str">
        <f t="shared" si="2"/>
        <v>Aragón</v>
      </c>
      <c r="AF21" s="569">
        <f t="shared" si="3"/>
        <v>4.08569666939787</v>
      </c>
      <c r="AG21" s="396"/>
      <c r="AH21" s="567">
        <f t="shared" si="14"/>
        <v>6</v>
      </c>
      <c r="AI21" s="567">
        <v>11</v>
      </c>
      <c r="AJ21" s="567">
        <f t="shared" si="15"/>
        <v>17</v>
      </c>
      <c r="AK21" s="568" t="str">
        <f t="shared" si="16"/>
        <v>Rioja, La</v>
      </c>
      <c r="AL21" s="569">
        <f t="shared" si="17"/>
        <v>1.3514424774197642</v>
      </c>
      <c r="AM21" s="396"/>
      <c r="AN21" s="567">
        <f t="shared" si="18"/>
        <v>3</v>
      </c>
      <c r="AO21" s="567">
        <v>11</v>
      </c>
      <c r="AP21" s="567">
        <f t="shared" si="19"/>
        <v>10</v>
      </c>
      <c r="AQ21" s="568" t="str">
        <f t="shared" si="20"/>
        <v>Comunitat Valenciana</v>
      </c>
      <c r="AR21" s="569">
        <f t="shared" si="21"/>
        <v>5.9375645459408215</v>
      </c>
      <c r="AS21" s="396"/>
      <c r="AT21" s="567">
        <f t="shared" si="22"/>
        <v>3</v>
      </c>
      <c r="AU21" s="567">
        <v>11</v>
      </c>
      <c r="AV21" s="567">
        <f t="shared" si="23"/>
        <v>13</v>
      </c>
      <c r="AW21" s="568" t="str">
        <f t="shared" si="24"/>
        <v>Madrid, Comunidad de</v>
      </c>
      <c r="AX21" s="569">
        <f t="shared" si="25"/>
        <v>37.399267594238694</v>
      </c>
    </row>
    <row r="22" spans="1:50" s="329" customFormat="1" ht="18" customHeight="1" x14ac:dyDescent="0.25">
      <c r="A22" s="348"/>
      <c r="B22" s="548" t="s">
        <v>35</v>
      </c>
      <c r="C22" s="573"/>
      <c r="D22" s="574">
        <f t="shared" si="4"/>
        <v>2699424</v>
      </c>
      <c r="E22" s="575">
        <f t="shared" si="0"/>
        <v>5.6138166457770797</v>
      </c>
      <c r="F22" s="573"/>
      <c r="G22" s="576">
        <f>'20pobl'!J23</f>
        <v>1989422</v>
      </c>
      <c r="H22" s="577">
        <f t="shared" si="5"/>
        <v>5.181112301724184</v>
      </c>
      <c r="I22" s="573"/>
      <c r="J22" s="576">
        <f>'20pobl'!Q23</f>
        <v>473156</v>
      </c>
      <c r="K22" s="577">
        <f t="shared" si="6"/>
        <v>6.9419221640153745</v>
      </c>
      <c r="L22" s="573"/>
      <c r="M22" s="576">
        <f>'20pobl'!X23</f>
        <v>236846</v>
      </c>
      <c r="N22" s="577">
        <f t="shared" si="1"/>
        <v>8.2471462685777208</v>
      </c>
      <c r="O22" s="573"/>
      <c r="P22" s="578">
        <f t="shared" si="7"/>
        <v>83380</v>
      </c>
      <c r="Q22" s="579">
        <f t="shared" si="8"/>
        <v>3.0888070936614627</v>
      </c>
      <c r="R22" s="573"/>
      <c r="S22" s="576">
        <f>'23solcasaad'!J23</f>
        <v>24036</v>
      </c>
      <c r="T22" s="580">
        <f t="shared" si="9"/>
        <v>1.2081901175316248</v>
      </c>
      <c r="U22" s="573"/>
      <c r="V22" s="576">
        <f>'23solcasaad'!Q23</f>
        <v>14870</v>
      </c>
      <c r="W22" s="580">
        <f t="shared" si="10"/>
        <v>3.1427267116976219</v>
      </c>
      <c r="X22" s="573"/>
      <c r="Y22" s="576">
        <f>'23solcasaad'!X23</f>
        <v>44474</v>
      </c>
      <c r="Z22" s="565">
        <f t="shared" si="11"/>
        <v>18.777602323872895</v>
      </c>
      <c r="AA22" s="566"/>
      <c r="AB22" s="567">
        <f t="shared" si="12"/>
        <v>18</v>
      </c>
      <c r="AC22" s="567">
        <v>12</v>
      </c>
      <c r="AD22" s="567">
        <f t="shared" si="13"/>
        <v>6</v>
      </c>
      <c r="AE22" s="568" t="str">
        <f t="shared" si="2"/>
        <v>Cantabria</v>
      </c>
      <c r="AF22" s="569">
        <f t="shared" si="3"/>
        <v>4.0626322471434619</v>
      </c>
      <c r="AG22" s="396"/>
      <c r="AH22" s="567">
        <f t="shared" si="14"/>
        <v>16</v>
      </c>
      <c r="AI22" s="567">
        <v>12</v>
      </c>
      <c r="AJ22" s="567">
        <f t="shared" si="15"/>
        <v>10</v>
      </c>
      <c r="AK22" s="568" t="str">
        <f t="shared" si="16"/>
        <v>Comunitat Valenciana</v>
      </c>
      <c r="AL22" s="569">
        <f t="shared" si="17"/>
        <v>1.3337376198256468</v>
      </c>
      <c r="AM22" s="396"/>
      <c r="AN22" s="567">
        <f t="shared" si="18"/>
        <v>19</v>
      </c>
      <c r="AO22" s="567">
        <v>12</v>
      </c>
      <c r="AP22" s="567">
        <f t="shared" si="19"/>
        <v>17</v>
      </c>
      <c r="AQ22" s="568" t="str">
        <f t="shared" si="20"/>
        <v>Rioja, La</v>
      </c>
      <c r="AR22" s="569">
        <f t="shared" si="21"/>
        <v>5.6672418452838818</v>
      </c>
      <c r="AS22" s="396"/>
      <c r="AT22" s="567">
        <f t="shared" si="22"/>
        <v>19</v>
      </c>
      <c r="AU22" s="567">
        <v>12</v>
      </c>
      <c r="AV22" s="567">
        <f t="shared" si="23"/>
        <v>10</v>
      </c>
      <c r="AW22" s="568" t="str">
        <f t="shared" si="24"/>
        <v>Comunitat Valenciana</v>
      </c>
      <c r="AX22" s="569">
        <f t="shared" si="25"/>
        <v>35.891917415434307</v>
      </c>
    </row>
    <row r="23" spans="1:50" s="329" customFormat="1" ht="18" customHeight="1" x14ac:dyDescent="0.25">
      <c r="A23" s="348"/>
      <c r="B23" s="548" t="s">
        <v>42</v>
      </c>
      <c r="C23" s="573"/>
      <c r="D23" s="574">
        <f t="shared" si="4"/>
        <v>6871903</v>
      </c>
      <c r="E23" s="575">
        <f t="shared" si="0"/>
        <v>14.291050034957625</v>
      </c>
      <c r="F23" s="573"/>
      <c r="G23" s="576">
        <f>'20pobl'!J24</f>
        <v>5605365</v>
      </c>
      <c r="H23" s="577">
        <f t="shared" si="5"/>
        <v>14.598222778854451</v>
      </c>
      <c r="I23" s="573"/>
      <c r="J23" s="576">
        <f>'20pobl'!Q24</f>
        <v>890790</v>
      </c>
      <c r="K23" s="577">
        <f t="shared" si="6"/>
        <v>13.069251672774424</v>
      </c>
      <c r="L23" s="573"/>
      <c r="M23" s="576">
        <f>'20pobl'!X24</f>
        <v>375748</v>
      </c>
      <c r="N23" s="577">
        <f t="shared" si="1"/>
        <v>13.083812756498068</v>
      </c>
      <c r="O23" s="573"/>
      <c r="P23" s="578">
        <f t="shared" si="7"/>
        <v>247073</v>
      </c>
      <c r="Q23" s="579">
        <f t="shared" si="8"/>
        <v>3.5954087244828687</v>
      </c>
      <c r="R23" s="573"/>
      <c r="S23" s="576">
        <f>'23solcasaad'!J24</f>
        <v>58370</v>
      </c>
      <c r="T23" s="580">
        <f t="shared" si="9"/>
        <v>1.0413238031778485</v>
      </c>
      <c r="U23" s="573"/>
      <c r="V23" s="576">
        <f>'23solcasaad'!Q24</f>
        <v>48176</v>
      </c>
      <c r="W23" s="580">
        <f t="shared" si="10"/>
        <v>5.4082331413688971</v>
      </c>
      <c r="X23" s="573"/>
      <c r="Y23" s="576">
        <f>'23solcasaad'!X24</f>
        <v>140527</v>
      </c>
      <c r="Z23" s="565">
        <f t="shared" si="11"/>
        <v>37.399267594238694</v>
      </c>
      <c r="AA23" s="566"/>
      <c r="AB23" s="567">
        <f t="shared" si="12"/>
        <v>15</v>
      </c>
      <c r="AC23" s="567">
        <v>13</v>
      </c>
      <c r="AD23" s="567">
        <f t="shared" si="13"/>
        <v>10</v>
      </c>
      <c r="AE23" s="568" t="str">
        <f t="shared" si="2"/>
        <v>Comunitat Valenciana</v>
      </c>
      <c r="AF23" s="569">
        <f t="shared" si="3"/>
        <v>3.9366051307514387</v>
      </c>
      <c r="AG23" s="396"/>
      <c r="AH23" s="567">
        <f t="shared" si="14"/>
        <v>17</v>
      </c>
      <c r="AI23" s="567">
        <v>13</v>
      </c>
      <c r="AJ23" s="567">
        <f t="shared" si="15"/>
        <v>8</v>
      </c>
      <c r="AK23" s="568" t="str">
        <f t="shared" si="16"/>
        <v>Castilla - La Mancha</v>
      </c>
      <c r="AL23" s="569">
        <f t="shared" si="17"/>
        <v>1.3246212008454141</v>
      </c>
      <c r="AM23" s="396"/>
      <c r="AN23" s="567">
        <f t="shared" si="18"/>
        <v>14</v>
      </c>
      <c r="AO23" s="567">
        <v>13</v>
      </c>
      <c r="AP23" s="567">
        <f t="shared" si="19"/>
        <v>3</v>
      </c>
      <c r="AQ23" s="568" t="str">
        <f t="shared" si="20"/>
        <v>Asturias, Principado de</v>
      </c>
      <c r="AR23" s="569">
        <f t="shared" si="21"/>
        <v>5.479792231442584</v>
      </c>
      <c r="AS23" s="396"/>
      <c r="AT23" s="567">
        <f t="shared" si="22"/>
        <v>11</v>
      </c>
      <c r="AU23" s="567">
        <v>13</v>
      </c>
      <c r="AV23" s="567">
        <f t="shared" si="23"/>
        <v>2</v>
      </c>
      <c r="AW23" s="568" t="str">
        <f t="shared" si="24"/>
        <v>Aragón</v>
      </c>
      <c r="AX23" s="569">
        <f t="shared" si="25"/>
        <v>34.854305256254101</v>
      </c>
    </row>
    <row r="24" spans="1:50" s="329" customFormat="1" ht="18" customHeight="1" x14ac:dyDescent="0.25">
      <c r="A24" s="348"/>
      <c r="B24" s="548" t="s">
        <v>43</v>
      </c>
      <c r="C24" s="573"/>
      <c r="D24" s="574">
        <f t="shared" si="4"/>
        <v>1551692</v>
      </c>
      <c r="E24" s="575">
        <f t="shared" si="0"/>
        <v>3.2269530013510765</v>
      </c>
      <c r="F24" s="573"/>
      <c r="G24" s="576">
        <f>'20pobl'!J25</f>
        <v>1298039</v>
      </c>
      <c r="H24" s="577">
        <f t="shared" si="5"/>
        <v>3.3805224990061222</v>
      </c>
      <c r="I24" s="573"/>
      <c r="J24" s="576">
        <f>'20pobl'!Q25</f>
        <v>182344</v>
      </c>
      <c r="K24" s="577">
        <f t="shared" si="6"/>
        <v>2.6752653566164635</v>
      </c>
      <c r="L24" s="573"/>
      <c r="M24" s="576">
        <f>'20pobl'!X25</f>
        <v>71309</v>
      </c>
      <c r="N24" s="577">
        <f t="shared" si="1"/>
        <v>2.4830301261832948</v>
      </c>
      <c r="O24" s="573"/>
      <c r="P24" s="578">
        <f t="shared" si="7"/>
        <v>64254</v>
      </c>
      <c r="Q24" s="579">
        <f t="shared" si="8"/>
        <v>4.1408990959546097</v>
      </c>
      <c r="R24" s="573"/>
      <c r="S24" s="576">
        <f>'23solcasaad'!J25</f>
        <v>21997</v>
      </c>
      <c r="T24" s="580">
        <f t="shared" si="9"/>
        <v>1.6946332120991743</v>
      </c>
      <c r="U24" s="573"/>
      <c r="V24" s="576">
        <f>'23solcasaad'!Q25</f>
        <v>15053</v>
      </c>
      <c r="W24" s="580">
        <f t="shared" si="10"/>
        <v>8.2552757425525378</v>
      </c>
      <c r="X24" s="573"/>
      <c r="Y24" s="576">
        <f>'23solcasaad'!X25</f>
        <v>27204</v>
      </c>
      <c r="Z24" s="565">
        <f t="shared" si="11"/>
        <v>38.149462199722336</v>
      </c>
      <c r="AA24" s="566"/>
      <c r="AB24" s="567">
        <f t="shared" si="12"/>
        <v>10</v>
      </c>
      <c r="AC24" s="567">
        <v>14</v>
      </c>
      <c r="AD24" s="567">
        <f t="shared" si="13"/>
        <v>4</v>
      </c>
      <c r="AE24" s="568" t="str">
        <f t="shared" si="2"/>
        <v>Balears, Illes</v>
      </c>
      <c r="AF24" s="569">
        <f t="shared" si="3"/>
        <v>3.6474734400854283</v>
      </c>
      <c r="AG24" s="396"/>
      <c r="AH24" s="567">
        <f t="shared" si="14"/>
        <v>5</v>
      </c>
      <c r="AI24" s="567">
        <v>14</v>
      </c>
      <c r="AJ24" s="567">
        <f t="shared" si="15"/>
        <v>4</v>
      </c>
      <c r="AK24" s="568" t="str">
        <f t="shared" si="16"/>
        <v>Balears, Illes</v>
      </c>
      <c r="AL24" s="569">
        <f t="shared" si="17"/>
        <v>1.2427745664739884</v>
      </c>
      <c r="AM24" s="396"/>
      <c r="AN24" s="567">
        <f t="shared" si="18"/>
        <v>2</v>
      </c>
      <c r="AO24" s="567">
        <v>14</v>
      </c>
      <c r="AP24" s="567">
        <f t="shared" si="19"/>
        <v>13</v>
      </c>
      <c r="AQ24" s="568" t="str">
        <f t="shared" si="20"/>
        <v>Madrid, Comunidad de</v>
      </c>
      <c r="AR24" s="569">
        <f t="shared" si="21"/>
        <v>5.4082331413688971</v>
      </c>
      <c r="AS24" s="396"/>
      <c r="AT24" s="567">
        <f t="shared" si="22"/>
        <v>8</v>
      </c>
      <c r="AU24" s="567">
        <v>14</v>
      </c>
      <c r="AV24" s="567">
        <f t="shared" si="23"/>
        <v>3</v>
      </c>
      <c r="AW24" s="568" t="str">
        <f t="shared" si="24"/>
        <v>Asturias, Principado de</v>
      </c>
      <c r="AX24" s="569">
        <f t="shared" si="25"/>
        <v>31.194497753090246</v>
      </c>
    </row>
    <row r="25" spans="1:50" s="329" customFormat="1" ht="18" customHeight="1" x14ac:dyDescent="0.25">
      <c r="B25" s="548" t="s">
        <v>44</v>
      </c>
      <c r="C25" s="573"/>
      <c r="D25" s="581">
        <f t="shared" si="4"/>
        <v>672155</v>
      </c>
      <c r="E25" s="575">
        <f t="shared" si="0"/>
        <v>1.3978370672937237</v>
      </c>
      <c r="F25" s="573"/>
      <c r="G25" s="582">
        <f>'20pobl'!J26</f>
        <v>534721</v>
      </c>
      <c r="H25" s="577">
        <f t="shared" si="5"/>
        <v>1.3925901850337723</v>
      </c>
      <c r="I25" s="573"/>
      <c r="J25" s="582">
        <f>'20pobl'!Q26</f>
        <v>95699</v>
      </c>
      <c r="K25" s="577">
        <f t="shared" si="6"/>
        <v>1.4040506918946549</v>
      </c>
      <c r="L25" s="573"/>
      <c r="M25" s="582">
        <f>'20pobl'!X26</f>
        <v>41735</v>
      </c>
      <c r="N25" s="577">
        <f t="shared" si="1"/>
        <v>1.4532424002055815</v>
      </c>
      <c r="O25" s="573"/>
      <c r="P25" s="583">
        <f t="shared" si="7"/>
        <v>21946</v>
      </c>
      <c r="Q25" s="579">
        <f t="shared" si="8"/>
        <v>3.2650207169477277</v>
      </c>
      <c r="R25" s="573"/>
      <c r="S25" s="582">
        <f>'23solcasaad'!J26</f>
        <v>5214</v>
      </c>
      <c r="T25" s="580">
        <f t="shared" si="9"/>
        <v>0.9750879430581556</v>
      </c>
      <c r="U25" s="573"/>
      <c r="V25" s="582">
        <f>'23solcasaad'!Q26</f>
        <v>4090</v>
      </c>
      <c r="W25" s="580">
        <f t="shared" si="10"/>
        <v>4.2738168632901079</v>
      </c>
      <c r="X25" s="573"/>
      <c r="Y25" s="582">
        <f>'23solcasaad'!X26</f>
        <v>12642</v>
      </c>
      <c r="Z25" s="565">
        <f t="shared" si="11"/>
        <v>30.291122559003234</v>
      </c>
      <c r="AA25" s="566"/>
      <c r="AB25" s="567">
        <f t="shared" si="12"/>
        <v>16</v>
      </c>
      <c r="AC25" s="567">
        <v>15</v>
      </c>
      <c r="AD25" s="567">
        <f t="shared" si="13"/>
        <v>13</v>
      </c>
      <c r="AE25" s="568" t="str">
        <f t="shared" si="2"/>
        <v>Madrid, Comunidad de</v>
      </c>
      <c r="AF25" s="569">
        <f t="shared" si="3"/>
        <v>3.5954087244828687</v>
      </c>
      <c r="AG25" s="396"/>
      <c r="AH25" s="567">
        <f t="shared" si="14"/>
        <v>19</v>
      </c>
      <c r="AI25" s="567">
        <v>15</v>
      </c>
      <c r="AJ25" s="567">
        <f t="shared" si="15"/>
        <v>5</v>
      </c>
      <c r="AK25" s="568" t="str">
        <f t="shared" si="16"/>
        <v>Canarias</v>
      </c>
      <c r="AL25" s="569">
        <f t="shared" si="17"/>
        <v>1.2361009138397641</v>
      </c>
      <c r="AM25" s="396"/>
      <c r="AN25" s="567">
        <f t="shared" si="18"/>
        <v>18</v>
      </c>
      <c r="AO25" s="567">
        <v>15</v>
      </c>
      <c r="AP25" s="567">
        <f t="shared" si="19"/>
        <v>2</v>
      </c>
      <c r="AQ25" s="568" t="str">
        <f t="shared" si="20"/>
        <v>Aragón</v>
      </c>
      <c r="AR25" s="569">
        <f t="shared" si="21"/>
        <v>5.3743165184857187</v>
      </c>
      <c r="AS25" s="396"/>
      <c r="AT25" s="567">
        <f t="shared" si="22"/>
        <v>16</v>
      </c>
      <c r="AU25" s="567">
        <v>15</v>
      </c>
      <c r="AV25" s="567">
        <f t="shared" si="23"/>
        <v>18</v>
      </c>
      <c r="AW25" s="568" t="str">
        <f t="shared" si="24"/>
        <v>Ceuta y Melilla</v>
      </c>
      <c r="AX25" s="569">
        <f t="shared" si="25"/>
        <v>31.133045445198437</v>
      </c>
    </row>
    <row r="26" spans="1:50" s="329" customFormat="1" ht="18" customHeight="1" x14ac:dyDescent="0.25">
      <c r="B26" s="548" t="s">
        <v>45</v>
      </c>
      <c r="C26" s="573"/>
      <c r="D26" s="581">
        <f t="shared" si="4"/>
        <v>2216302</v>
      </c>
      <c r="E26" s="575">
        <f t="shared" si="0"/>
        <v>4.6090992225263738</v>
      </c>
      <c r="F26" s="573"/>
      <c r="G26" s="582">
        <f>'20pobl'!J27</f>
        <v>1696058</v>
      </c>
      <c r="H26" s="577">
        <f t="shared" si="5"/>
        <v>4.4170955022301532</v>
      </c>
      <c r="I26" s="573"/>
      <c r="J26" s="582">
        <f>'20pobl'!Q27</f>
        <v>361316</v>
      </c>
      <c r="K26" s="577">
        <f t="shared" si="6"/>
        <v>5.3010583161016225</v>
      </c>
      <c r="L26" s="573"/>
      <c r="M26" s="582">
        <f>'20pobl'!X27</f>
        <v>158928</v>
      </c>
      <c r="N26" s="577">
        <f t="shared" si="1"/>
        <v>5.5339860591798891</v>
      </c>
      <c r="O26" s="573"/>
      <c r="P26" s="583">
        <f t="shared" si="7"/>
        <v>114555</v>
      </c>
      <c r="Q26" s="579">
        <f t="shared" si="8"/>
        <v>5.1687450536975561</v>
      </c>
      <c r="R26" s="573"/>
      <c r="S26" s="582">
        <f>'23solcasaad'!J27</f>
        <v>30344</v>
      </c>
      <c r="T26" s="580">
        <f t="shared" si="9"/>
        <v>1.7890897599020787</v>
      </c>
      <c r="U26" s="573"/>
      <c r="V26" s="582">
        <f>'23solcasaad'!Q27</f>
        <v>23010</v>
      </c>
      <c r="W26" s="580">
        <f t="shared" si="10"/>
        <v>6.3683866753755716</v>
      </c>
      <c r="X26" s="573"/>
      <c r="Y26" s="582">
        <f>'23solcasaad'!X27</f>
        <v>61201</v>
      </c>
      <c r="Z26" s="565">
        <f t="shared" si="11"/>
        <v>38.508632840028191</v>
      </c>
      <c r="AA26" s="566"/>
      <c r="AB26" s="567">
        <f t="shared" si="12"/>
        <v>3</v>
      </c>
      <c r="AC26" s="567">
        <v>16</v>
      </c>
      <c r="AD26" s="567">
        <f t="shared" si="13"/>
        <v>15</v>
      </c>
      <c r="AE26" s="568" t="str">
        <f t="shared" si="2"/>
        <v>Navarra, Comunidad Foral de</v>
      </c>
      <c r="AF26" s="570">
        <f t="shared" si="3"/>
        <v>3.2650207169477277</v>
      </c>
      <c r="AG26" s="396"/>
      <c r="AH26" s="567">
        <f t="shared" si="14"/>
        <v>3</v>
      </c>
      <c r="AI26" s="567">
        <v>16</v>
      </c>
      <c r="AJ26" s="567">
        <f t="shared" si="15"/>
        <v>12</v>
      </c>
      <c r="AK26" s="568" t="str">
        <f t="shared" si="16"/>
        <v>Galicia</v>
      </c>
      <c r="AL26" s="569">
        <f t="shared" si="17"/>
        <v>1.2081901175316248</v>
      </c>
      <c r="AM26" s="396"/>
      <c r="AN26" s="567">
        <f t="shared" si="18"/>
        <v>9</v>
      </c>
      <c r="AO26" s="567">
        <v>16</v>
      </c>
      <c r="AP26" s="567">
        <f t="shared" si="19"/>
        <v>6</v>
      </c>
      <c r="AQ26" s="568" t="str">
        <f t="shared" si="20"/>
        <v>Cantabria</v>
      </c>
      <c r="AR26" s="569">
        <f t="shared" si="21"/>
        <v>5.3387353197599881</v>
      </c>
      <c r="AS26" s="396"/>
      <c r="AT26" s="567">
        <f t="shared" si="22"/>
        <v>7</v>
      </c>
      <c r="AU26" s="567">
        <v>16</v>
      </c>
      <c r="AV26" s="567">
        <f t="shared" si="23"/>
        <v>15</v>
      </c>
      <c r="AW26" s="568" t="str">
        <f t="shared" si="24"/>
        <v>Navarra, Comunidad Foral de</v>
      </c>
      <c r="AX26" s="569">
        <f t="shared" si="25"/>
        <v>30.291122559003234</v>
      </c>
    </row>
    <row r="27" spans="1:50" s="329" customFormat="1" ht="18" customHeight="1" x14ac:dyDescent="0.25">
      <c r="B27" s="548" t="s">
        <v>46</v>
      </c>
      <c r="C27" s="573"/>
      <c r="D27" s="581">
        <f t="shared" si="4"/>
        <v>322282</v>
      </c>
      <c r="E27" s="584">
        <f t="shared" si="0"/>
        <v>0.67022892892495911</v>
      </c>
      <c r="F27" s="573"/>
      <c r="G27" s="582">
        <f>'20pobl'!J28</f>
        <v>252101</v>
      </c>
      <c r="H27" s="585">
        <f t="shared" si="5"/>
        <v>0.65655431194435798</v>
      </c>
      <c r="I27" s="573"/>
      <c r="J27" s="582">
        <f>'20pobl'!Q28</f>
        <v>48101</v>
      </c>
      <c r="K27" s="585">
        <f t="shared" si="6"/>
        <v>0.70571523559101768</v>
      </c>
      <c r="L27" s="573"/>
      <c r="M27" s="582">
        <f>'20pobl'!X28</f>
        <v>22080</v>
      </c>
      <c r="N27" s="585">
        <f t="shared" si="1"/>
        <v>0.7688413129636813</v>
      </c>
      <c r="O27" s="573"/>
      <c r="P27" s="583">
        <f t="shared" si="7"/>
        <v>14489</v>
      </c>
      <c r="Q27" s="586">
        <f t="shared" si="8"/>
        <v>4.4957521673565388</v>
      </c>
      <c r="R27" s="573"/>
      <c r="S27" s="582">
        <f>'23solcasaad'!J28</f>
        <v>3407</v>
      </c>
      <c r="T27" s="587">
        <f t="shared" si="9"/>
        <v>1.3514424774197642</v>
      </c>
      <c r="U27" s="573"/>
      <c r="V27" s="582">
        <f>'23solcasaad'!Q28</f>
        <v>2726</v>
      </c>
      <c r="W27" s="587">
        <f t="shared" si="10"/>
        <v>5.6672418452838818</v>
      </c>
      <c r="X27" s="573"/>
      <c r="Y27" s="582">
        <f>'23solcasaad'!X28</f>
        <v>8356</v>
      </c>
      <c r="Z27" s="588">
        <f t="shared" si="11"/>
        <v>37.844202898550726</v>
      </c>
      <c r="AA27" s="566"/>
      <c r="AB27" s="567">
        <f t="shared" si="12"/>
        <v>8</v>
      </c>
      <c r="AC27" s="567">
        <v>17</v>
      </c>
      <c r="AD27" s="567">
        <f t="shared" si="13"/>
        <v>18</v>
      </c>
      <c r="AE27" s="568" t="str">
        <f t="shared" si="2"/>
        <v>Ceuta y Melilla</v>
      </c>
      <c r="AF27" s="569">
        <f t="shared" si="3"/>
        <v>3.1878726749532764</v>
      </c>
      <c r="AG27" s="396"/>
      <c r="AH27" s="567">
        <f t="shared" si="14"/>
        <v>11</v>
      </c>
      <c r="AI27" s="567">
        <v>17</v>
      </c>
      <c r="AJ27" s="567">
        <f t="shared" si="15"/>
        <v>13</v>
      </c>
      <c r="AK27" s="568" t="str">
        <f t="shared" si="16"/>
        <v>Madrid, Comunidad de</v>
      </c>
      <c r="AL27" s="569">
        <f t="shared" si="17"/>
        <v>1.0413238031778485</v>
      </c>
      <c r="AM27" s="396"/>
      <c r="AN27" s="567">
        <f t="shared" si="18"/>
        <v>12</v>
      </c>
      <c r="AO27" s="567">
        <v>17</v>
      </c>
      <c r="AP27" s="567">
        <f t="shared" si="19"/>
        <v>5</v>
      </c>
      <c r="AQ27" s="568" t="str">
        <f t="shared" si="20"/>
        <v>Canarias</v>
      </c>
      <c r="AR27" s="569">
        <f t="shared" si="21"/>
        <v>5.2031245120118816</v>
      </c>
      <c r="AS27" s="396"/>
      <c r="AT27" s="567">
        <f t="shared" si="22"/>
        <v>10</v>
      </c>
      <c r="AU27" s="567">
        <v>17</v>
      </c>
      <c r="AV27" s="567">
        <f t="shared" si="23"/>
        <v>6</v>
      </c>
      <c r="AW27" s="568" t="str">
        <f t="shared" si="24"/>
        <v>Cantabria</v>
      </c>
      <c r="AX27" s="569">
        <f t="shared" si="25"/>
        <v>29.711391907173411</v>
      </c>
    </row>
    <row r="28" spans="1:50" s="329" customFormat="1" ht="18" customHeight="1" x14ac:dyDescent="0.25">
      <c r="B28" s="548" t="s">
        <v>1</v>
      </c>
      <c r="C28" s="573"/>
      <c r="D28" s="581">
        <f t="shared" si="4"/>
        <v>168545</v>
      </c>
      <c r="E28" s="584">
        <f t="shared" si="0"/>
        <v>0.35051208204509476</v>
      </c>
      <c r="F28" s="573"/>
      <c r="G28" s="582">
        <f>'20pobl'!J29</f>
        <v>147939</v>
      </c>
      <c r="H28" s="585">
        <f t="shared" si="5"/>
        <v>0.38528204312849362</v>
      </c>
      <c r="I28" s="573"/>
      <c r="J28" s="582">
        <f>'20pobl'!Q29</f>
        <v>15743</v>
      </c>
      <c r="K28" s="585">
        <f t="shared" si="6"/>
        <v>0.23097388731854621</v>
      </c>
      <c r="L28" s="573"/>
      <c r="M28" s="582">
        <f>'20pobl'!X29</f>
        <v>4863</v>
      </c>
      <c r="N28" s="585">
        <f t="shared" si="1"/>
        <v>0.16933312069485426</v>
      </c>
      <c r="O28" s="573"/>
      <c r="P28" s="583">
        <f t="shared" si="7"/>
        <v>5373</v>
      </c>
      <c r="Q28" s="586">
        <f t="shared" si="8"/>
        <v>3.1878726749532764</v>
      </c>
      <c r="R28" s="573"/>
      <c r="S28" s="582">
        <f>'23solcasaad'!J29</f>
        <v>2859</v>
      </c>
      <c r="T28" s="587">
        <f t="shared" si="9"/>
        <v>1.932553282095999</v>
      </c>
      <c r="U28" s="573"/>
      <c r="V28" s="582">
        <f>'23solcasaad'!Q29</f>
        <v>1000</v>
      </c>
      <c r="W28" s="587">
        <f t="shared" si="10"/>
        <v>6.3520294734167564</v>
      </c>
      <c r="X28" s="573"/>
      <c r="Y28" s="582">
        <f>'23solcasaad'!X29</f>
        <v>1514</v>
      </c>
      <c r="Z28" s="588">
        <f t="shared" si="11"/>
        <v>31.133045445198437</v>
      </c>
      <c r="AA28" s="566"/>
      <c r="AB28" s="567">
        <f t="shared" si="12"/>
        <v>17</v>
      </c>
      <c r="AC28" s="567">
        <v>18</v>
      </c>
      <c r="AD28" s="567">
        <f t="shared" si="13"/>
        <v>12</v>
      </c>
      <c r="AE28" s="568" t="str">
        <f t="shared" si="2"/>
        <v>Galicia</v>
      </c>
      <c r="AF28" s="569">
        <f t="shared" si="3"/>
        <v>3.0888070936614627</v>
      </c>
      <c r="AG28" s="396"/>
      <c r="AH28" s="567">
        <f t="shared" si="14"/>
        <v>1</v>
      </c>
      <c r="AI28" s="567">
        <v>18</v>
      </c>
      <c r="AJ28" s="567">
        <f t="shared" si="15"/>
        <v>2</v>
      </c>
      <c r="AK28" s="568" t="str">
        <f t="shared" si="16"/>
        <v>Aragón</v>
      </c>
      <c r="AL28" s="569">
        <f t="shared" si="17"/>
        <v>1.007336443093966</v>
      </c>
      <c r="AM28" s="396"/>
      <c r="AN28" s="567">
        <f t="shared" si="18"/>
        <v>10</v>
      </c>
      <c r="AO28" s="567">
        <v>18</v>
      </c>
      <c r="AP28" s="567">
        <f t="shared" si="19"/>
        <v>15</v>
      </c>
      <c r="AQ28" s="568" t="str">
        <f t="shared" si="20"/>
        <v>Navarra, Comunidad Foral de</v>
      </c>
      <c r="AR28" s="569">
        <f t="shared" si="21"/>
        <v>4.2738168632901079</v>
      </c>
      <c r="AS28" s="396"/>
      <c r="AT28" s="567">
        <f t="shared" si="22"/>
        <v>15</v>
      </c>
      <c r="AU28" s="567">
        <v>18</v>
      </c>
      <c r="AV28" s="567">
        <f t="shared" si="23"/>
        <v>5</v>
      </c>
      <c r="AW28" s="568" t="str">
        <f t="shared" si="24"/>
        <v>Canarias</v>
      </c>
      <c r="AX28" s="569">
        <f t="shared" si="25"/>
        <v>27.605871470103889</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2"/>
        <v>Canarias</v>
      </c>
      <c r="AF29" s="569">
        <f t="shared" si="3"/>
        <v>2.9248771811862184</v>
      </c>
      <c r="AG29" s="396"/>
      <c r="AH29" s="396"/>
      <c r="AI29" s="396"/>
      <c r="AJ29" s="567">
        <f>MATCH(AI30,AH$11:AH$30,0)</f>
        <v>15</v>
      </c>
      <c r="AK29" s="568" t="str">
        <f t="shared" si="16"/>
        <v>Navarra, Comunidad Foral de</v>
      </c>
      <c r="AL29" s="569">
        <f t="shared" si="17"/>
        <v>0.9750879430581556</v>
      </c>
      <c r="AM29" s="396"/>
      <c r="AN29" s="396"/>
      <c r="AO29" s="396"/>
      <c r="AP29" s="567">
        <f>MATCH(AO30,AN$11:AN$30,0)</f>
        <v>12</v>
      </c>
      <c r="AQ29" s="568" t="str">
        <f t="shared" si="20"/>
        <v>Galicia</v>
      </c>
      <c r="AR29" s="569">
        <f>INDEX(W$11:W$30,AP29,1)</f>
        <v>3.1427267116976219</v>
      </c>
      <c r="AS29" s="396"/>
      <c r="AT29" s="396"/>
      <c r="AU29" s="396"/>
      <c r="AV29" s="567">
        <f>MATCH(AU30,AT$11:AT$30,0)</f>
        <v>12</v>
      </c>
      <c r="AW29" s="568" t="str">
        <f t="shared" si="24"/>
        <v>Galicia</v>
      </c>
      <c r="AX29" s="569">
        <f t="shared" si="25"/>
        <v>18.777602323872895</v>
      </c>
    </row>
    <row r="30" spans="1:50" s="329"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2083069</v>
      </c>
      <c r="Q30" s="545">
        <f>P30*100/D30</f>
        <v>4.3320232118045237</v>
      </c>
      <c r="R30" s="320"/>
      <c r="S30" s="549">
        <f>SUM(S11:S28)</f>
        <v>541542</v>
      </c>
      <c r="T30" s="546">
        <f>S30*100/G30</f>
        <v>1.410354323064849</v>
      </c>
      <c r="U30" s="320"/>
      <c r="V30" s="549">
        <f>SUM(V11:V28)</f>
        <v>451067</v>
      </c>
      <c r="W30" s="546">
        <f>V30*100/J30</f>
        <v>6.6178427511347691</v>
      </c>
      <c r="X30" s="320"/>
      <c r="Y30" s="549">
        <f>SUM(Y11:Y28)</f>
        <v>1090460</v>
      </c>
      <c r="Z30" s="551">
        <f>Y30*100/M30</f>
        <v>37.970593212607604</v>
      </c>
      <c r="AA30" s="566"/>
      <c r="AB30" s="567">
        <f>_xlfn.RANK.EQ(Q30,Q$11:Q$30,0)</f>
        <v>9</v>
      </c>
      <c r="AC30" s="567">
        <v>19</v>
      </c>
      <c r="AD30" s="396"/>
      <c r="AE30" s="396"/>
      <c r="AF30" s="589"/>
      <c r="AG30" s="396"/>
      <c r="AH30" s="567">
        <f t="shared" si="14"/>
        <v>9</v>
      </c>
      <c r="AI30" s="567">
        <v>19</v>
      </c>
      <c r="AJ30" s="396"/>
      <c r="AK30" s="396"/>
      <c r="AL30" s="589"/>
      <c r="AM30" s="396"/>
      <c r="AN30" s="567">
        <f t="shared" si="18"/>
        <v>8</v>
      </c>
      <c r="AO30" s="567">
        <v>19</v>
      </c>
      <c r="AP30" s="396"/>
      <c r="AQ30" s="396"/>
      <c r="AR30" s="589"/>
      <c r="AS30" s="396"/>
      <c r="AT30" s="567">
        <f t="shared" si="22"/>
        <v>9</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53" t="s">
        <v>171</v>
      </c>
      <c r="C33" s="1453"/>
      <c r="D33" s="1453"/>
      <c r="E33" s="1453"/>
      <c r="F33" s="1453"/>
      <c r="G33" s="1453"/>
      <c r="H33" s="1453"/>
      <c r="I33" s="1453"/>
      <c r="J33" s="1453"/>
      <c r="K33" s="1453"/>
      <c r="L33" s="1453"/>
      <c r="M33" s="145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54"/>
      <c r="C34" s="1454"/>
      <c r="D34" s="1454"/>
      <c r="E34" s="1454"/>
      <c r="F34" s="1454"/>
      <c r="G34" s="1454"/>
      <c r="H34" s="1454"/>
      <c r="I34" s="1454"/>
      <c r="J34" s="1454"/>
      <c r="K34" s="1454"/>
      <c r="L34" s="1454"/>
      <c r="M34" s="1454"/>
      <c r="N34" s="1454"/>
      <c r="O34" s="1454"/>
      <c r="P34" s="1454"/>
    </row>
    <row r="35" spans="2:50" s="329" customFormat="1" ht="4.5" customHeight="1" x14ac:dyDescent="0.2">
      <c r="B35" s="1376"/>
      <c r="C35" s="1376"/>
      <c r="D35" s="1376"/>
      <c r="E35" s="1376"/>
      <c r="F35" s="1376"/>
      <c r="G35" s="1376"/>
      <c r="H35" s="1376"/>
      <c r="I35" s="1376"/>
      <c r="J35" s="1376"/>
      <c r="K35" s="1376"/>
      <c r="L35" s="1376"/>
      <c r="M35" s="1376"/>
      <c r="N35" s="1376"/>
      <c r="O35" s="1376"/>
      <c r="P35" s="137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52"/>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8.42578125" style="396" bestFit="1" customWidth="1"/>
    <col min="28" max="28" width="8.140625" style="396" bestFit="1" customWidth="1"/>
    <col min="29" max="29" width="8.42578125" style="396" bestFit="1" customWidth="1"/>
    <col min="30" max="30" width="4.28515625" style="496"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342"/>
      <c r="AB1" s="342"/>
      <c r="AC1" s="342"/>
      <c r="AD1" s="599"/>
    </row>
    <row r="2" spans="1:34" s="343" customFormat="1" x14ac:dyDescent="0.25">
      <c r="B2" s="1387"/>
      <c r="C2" s="1387"/>
      <c r="X2" s="600"/>
      <c r="Y2" s="600"/>
      <c r="Z2" s="600"/>
      <c r="AA2" s="556"/>
      <c r="AB2" s="556"/>
      <c r="AC2" s="556"/>
      <c r="AD2" s="492"/>
    </row>
    <row r="3" spans="1:34" s="345" customFormat="1" ht="32.25" customHeight="1" x14ac:dyDescent="0.2">
      <c r="B3" s="1388"/>
      <c r="C3" s="1388"/>
      <c r="X3" s="600"/>
      <c r="Y3" s="600"/>
      <c r="Z3" s="600"/>
      <c r="AA3" s="556"/>
      <c r="AB3" s="556"/>
      <c r="AC3" s="556"/>
      <c r="AD3" s="492"/>
    </row>
    <row r="4" spans="1:34" s="492" customFormat="1" ht="19.5" customHeight="1" x14ac:dyDescent="0.2">
      <c r="A4" s="1459" t="s">
        <v>397</v>
      </c>
      <c r="B4" s="1459"/>
      <c r="C4" s="1459"/>
      <c r="D4" s="1459"/>
      <c r="E4" s="1459"/>
      <c r="F4" s="1459"/>
      <c r="G4" s="1459"/>
      <c r="H4" s="1459"/>
      <c r="I4" s="1459"/>
      <c r="J4" s="1459"/>
      <c r="K4" s="1459"/>
      <c r="L4" s="1459"/>
      <c r="M4" s="1459"/>
      <c r="N4" s="1459"/>
      <c r="O4" s="1459"/>
      <c r="P4" s="1459"/>
      <c r="Q4" s="1459"/>
      <c r="R4" s="1459"/>
      <c r="S4" s="1459"/>
      <c r="T4" s="1459"/>
      <c r="U4" s="1459"/>
      <c r="V4" s="1459"/>
      <c r="AA4" s="556"/>
      <c r="AB4" s="556"/>
      <c r="AC4" s="556"/>
    </row>
    <row r="5" spans="1:34" s="492" customFormat="1" ht="15.75"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1415"/>
      <c r="V5" s="1415"/>
      <c r="AA5" s="556"/>
      <c r="AB5" s="556"/>
      <c r="AC5" s="556"/>
    </row>
    <row r="6" spans="1:34" s="492" customFormat="1" ht="6" customHeight="1" x14ac:dyDescent="0.2">
      <c r="AA6" s="556"/>
      <c r="AB6" s="556"/>
      <c r="AC6" s="556"/>
    </row>
    <row r="7" spans="1:34" s="437" customFormat="1" ht="7.5" customHeight="1" x14ac:dyDescent="0.2">
      <c r="A7" s="488"/>
      <c r="B7" s="1391" t="s">
        <v>12</v>
      </c>
      <c r="D7" s="1416" t="s">
        <v>13</v>
      </c>
      <c r="E7" s="593"/>
      <c r="F7" s="1456"/>
      <c r="G7" s="1456"/>
      <c r="H7" s="489"/>
      <c r="I7" s="445"/>
      <c r="J7" s="445"/>
      <c r="K7" s="445"/>
      <c r="L7" s="445"/>
      <c r="M7" s="489"/>
      <c r="N7" s="489"/>
      <c r="O7" s="489"/>
      <c r="P7" s="489"/>
      <c r="Q7" s="489"/>
      <c r="R7" s="489"/>
      <c r="S7" s="594"/>
      <c r="T7" s="489"/>
      <c r="U7" s="489"/>
      <c r="V7" s="595"/>
      <c r="AA7" s="513"/>
      <c r="AB7" s="513"/>
      <c r="AC7" s="513"/>
    </row>
    <row r="8" spans="1:34" s="437" customFormat="1" ht="15" customHeight="1" x14ac:dyDescent="0.2">
      <c r="A8" s="488"/>
      <c r="B8" s="1392"/>
      <c r="D8" s="1455"/>
      <c r="F8" s="1416" t="s">
        <v>242</v>
      </c>
      <c r="G8" s="1417"/>
      <c r="I8" s="1416" t="s">
        <v>243</v>
      </c>
      <c r="J8" s="1418"/>
      <c r="K8" s="1464" t="s">
        <v>372</v>
      </c>
      <c r="L8" s="1465"/>
      <c r="M8" s="1465"/>
      <c r="N8" s="1465"/>
      <c r="O8" s="1465"/>
      <c r="P8" s="1465"/>
      <c r="Q8" s="1465"/>
      <c r="R8" s="1465"/>
      <c r="S8" s="1465"/>
      <c r="T8" s="1465"/>
      <c r="U8" s="1465"/>
      <c r="V8" s="1466"/>
      <c r="AA8" s="513"/>
      <c r="AB8" s="513"/>
      <c r="AC8" s="513"/>
    </row>
    <row r="9" spans="1:34" s="437" customFormat="1" ht="25.5" customHeight="1" x14ac:dyDescent="0.2">
      <c r="A9" s="488"/>
      <c r="B9" s="1392"/>
      <c r="D9" s="1427"/>
      <c r="E9" s="491"/>
      <c r="F9" s="1457"/>
      <c r="G9" s="1458"/>
      <c r="I9" s="1457"/>
      <c r="J9" s="1463"/>
      <c r="K9" s="1460" t="s">
        <v>373</v>
      </c>
      <c r="L9" s="1461"/>
      <c r="M9" s="1460" t="s">
        <v>374</v>
      </c>
      <c r="N9" s="1462"/>
      <c r="O9" s="1460" t="s">
        <v>375</v>
      </c>
      <c r="P9" s="1461"/>
      <c r="Q9" s="1468" t="s">
        <v>376</v>
      </c>
      <c r="R9" s="1468"/>
      <c r="S9" s="1469" t="s">
        <v>377</v>
      </c>
      <c r="T9" s="1470"/>
      <c r="U9" s="1471" t="s">
        <v>378</v>
      </c>
      <c r="V9" s="1472"/>
      <c r="AA9" s="513"/>
      <c r="AB9" s="513"/>
      <c r="AC9" s="513"/>
    </row>
    <row r="10" spans="1:34" s="437" customFormat="1" ht="38.25" x14ac:dyDescent="0.2">
      <c r="A10" s="488"/>
      <c r="B10" s="1393"/>
      <c r="D10" s="601" t="s">
        <v>9</v>
      </c>
      <c r="E10" s="493"/>
      <c r="F10" s="455" t="s">
        <v>9</v>
      </c>
      <c r="G10" s="401" t="s">
        <v>212</v>
      </c>
      <c r="H10" s="494"/>
      <c r="I10" s="400" t="s">
        <v>9</v>
      </c>
      <c r="J10" s="406" t="s">
        <v>212</v>
      </c>
      <c r="K10" s="602" t="s">
        <v>9</v>
      </c>
      <c r="L10" s="403" t="s">
        <v>379</v>
      </c>
      <c r="M10" s="405" t="s">
        <v>9</v>
      </c>
      <c r="N10" s="403" t="s">
        <v>379</v>
      </c>
      <c r="O10" s="407" t="s">
        <v>9</v>
      </c>
      <c r="P10" s="403" t="s">
        <v>379</v>
      </c>
      <c r="Q10" s="406" t="s">
        <v>9</v>
      </c>
      <c r="R10" s="738" t="s">
        <v>379</v>
      </c>
      <c r="S10" s="406" t="s">
        <v>9</v>
      </c>
      <c r="T10" s="739" t="s">
        <v>379</v>
      </c>
      <c r="U10" s="407" t="s">
        <v>9</v>
      </c>
      <c r="V10" s="738" t="s">
        <v>379</v>
      </c>
      <c r="AA10" s="604" t="s">
        <v>208</v>
      </c>
      <c r="AB10" s="603" t="s">
        <v>380</v>
      </c>
      <c r="AC10" s="604" t="s">
        <v>381</v>
      </c>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603">
        <v>44286</v>
      </c>
      <c r="AB11" s="603">
        <v>27728</v>
      </c>
      <c r="AC11" s="603">
        <v>26286</v>
      </c>
      <c r="AD11" s="496"/>
    </row>
    <row r="12" spans="1:34" s="331" customFormat="1" x14ac:dyDescent="0.25">
      <c r="A12" s="330"/>
      <c r="B12" s="349" t="s">
        <v>8</v>
      </c>
      <c r="C12" s="350"/>
      <c r="D12" s="606">
        <v>416723</v>
      </c>
      <c r="E12" s="350"/>
      <c r="F12" s="355">
        <v>6334</v>
      </c>
      <c r="G12" s="358">
        <v>1.5199545021513092</v>
      </c>
      <c r="H12" s="350"/>
      <c r="I12" s="355">
        <v>3645</v>
      </c>
      <c r="J12" s="358">
        <v>0.87468174302834256</v>
      </c>
      <c r="K12" s="355">
        <v>3072</v>
      </c>
      <c r="L12" s="358">
        <v>84.279835390946502</v>
      </c>
      <c r="M12" s="355">
        <v>36</v>
      </c>
      <c r="N12" s="358">
        <v>0.98765432098765427</v>
      </c>
      <c r="O12" s="355">
        <v>1</v>
      </c>
      <c r="P12" s="358">
        <v>2.7434842249657067E-2</v>
      </c>
      <c r="Q12" s="355">
        <v>275</v>
      </c>
      <c r="R12" s="358">
        <v>7.544581618655692</v>
      </c>
      <c r="S12" s="355">
        <v>199</v>
      </c>
      <c r="T12" s="358">
        <v>5.459533607681756</v>
      </c>
      <c r="U12" s="355">
        <v>62</v>
      </c>
      <c r="V12" s="358">
        <v>1.7009602194787379</v>
      </c>
      <c r="X12" s="607"/>
      <c r="Y12" s="607"/>
      <c r="Z12" s="607"/>
      <c r="AA12" s="603">
        <v>44316</v>
      </c>
      <c r="AB12" s="603">
        <v>26001</v>
      </c>
      <c r="AC12" s="603">
        <v>20329</v>
      </c>
      <c r="AD12" s="508"/>
      <c r="AE12" s="360"/>
      <c r="AF12" s="360"/>
      <c r="AG12" s="361"/>
      <c r="AH12" s="608"/>
    </row>
    <row r="13" spans="1:34" s="331" customFormat="1" x14ac:dyDescent="0.25">
      <c r="A13" s="330"/>
      <c r="B13" s="363" t="s">
        <v>7</v>
      </c>
      <c r="C13" s="350"/>
      <c r="D13" s="609">
        <v>54801</v>
      </c>
      <c r="E13" s="350"/>
      <c r="F13" s="368">
        <v>1023</v>
      </c>
      <c r="G13" s="372">
        <v>1.8667542563091915</v>
      </c>
      <c r="H13" s="350"/>
      <c r="I13" s="368">
        <v>631</v>
      </c>
      <c r="J13" s="372">
        <v>1.1514388423568913</v>
      </c>
      <c r="K13" s="368">
        <v>607</v>
      </c>
      <c r="L13" s="372">
        <v>96.196513470681452</v>
      </c>
      <c r="M13" s="368">
        <v>7</v>
      </c>
      <c r="N13" s="372">
        <v>1.1093502377179081</v>
      </c>
      <c r="O13" s="368">
        <v>0</v>
      </c>
      <c r="P13" s="372">
        <v>0</v>
      </c>
      <c r="Q13" s="368">
        <v>6</v>
      </c>
      <c r="R13" s="372">
        <v>0.95087163232963556</v>
      </c>
      <c r="S13" s="368">
        <v>4</v>
      </c>
      <c r="T13" s="372">
        <v>0.6339144215530903</v>
      </c>
      <c r="U13" s="368">
        <v>7</v>
      </c>
      <c r="V13" s="372">
        <v>1.1093502377179081</v>
      </c>
      <c r="X13" s="607"/>
      <c r="Y13" s="607"/>
      <c r="Z13" s="607"/>
      <c r="AA13" s="603">
        <v>44347</v>
      </c>
      <c r="AB13" s="603">
        <v>27218</v>
      </c>
      <c r="AC13" s="603">
        <v>17469</v>
      </c>
      <c r="AD13" s="508"/>
      <c r="AE13" s="360"/>
      <c r="AF13" s="360"/>
      <c r="AG13" s="361"/>
      <c r="AH13" s="608"/>
    </row>
    <row r="14" spans="1:34" s="331" customFormat="1" x14ac:dyDescent="0.25">
      <c r="A14" s="330"/>
      <c r="B14" s="363" t="s">
        <v>37</v>
      </c>
      <c r="C14" s="350"/>
      <c r="D14" s="609">
        <v>47098</v>
      </c>
      <c r="E14" s="350"/>
      <c r="F14" s="368">
        <v>908</v>
      </c>
      <c r="G14" s="372">
        <v>1.9278950273896982</v>
      </c>
      <c r="H14" s="350"/>
      <c r="I14" s="368">
        <v>671</v>
      </c>
      <c r="J14" s="372">
        <v>1.4246889464520787</v>
      </c>
      <c r="K14" s="368">
        <v>571</v>
      </c>
      <c r="L14" s="372">
        <v>85.096870342771979</v>
      </c>
      <c r="M14" s="368">
        <v>16</v>
      </c>
      <c r="N14" s="372">
        <v>2.3845007451564828</v>
      </c>
      <c r="O14" s="368">
        <v>9</v>
      </c>
      <c r="P14" s="372">
        <v>1.3412816691505216</v>
      </c>
      <c r="Q14" s="368">
        <v>3</v>
      </c>
      <c r="R14" s="372">
        <v>0.44709388971684055</v>
      </c>
      <c r="S14" s="368">
        <v>6</v>
      </c>
      <c r="T14" s="372">
        <v>0.89418777943368111</v>
      </c>
      <c r="U14" s="368">
        <v>66</v>
      </c>
      <c r="V14" s="372">
        <v>9.8360655737704921</v>
      </c>
      <c r="X14" s="607"/>
      <c r="Y14" s="607"/>
      <c r="Z14" s="607"/>
      <c r="AA14" s="603">
        <v>44377</v>
      </c>
      <c r="AB14" s="603">
        <v>28579</v>
      </c>
      <c r="AC14" s="603">
        <v>20931</v>
      </c>
      <c r="AD14" s="508"/>
      <c r="AE14" s="360"/>
      <c r="AF14" s="360"/>
      <c r="AG14" s="361"/>
      <c r="AH14" s="608"/>
    </row>
    <row r="15" spans="1:34" s="331" customFormat="1" x14ac:dyDescent="0.25">
      <c r="A15" s="330"/>
      <c r="B15" s="363" t="s">
        <v>38</v>
      </c>
      <c r="C15" s="350"/>
      <c r="D15" s="609">
        <v>44131</v>
      </c>
      <c r="E15" s="350"/>
      <c r="F15" s="368">
        <v>756</v>
      </c>
      <c r="G15" s="372">
        <v>1.7130815073304482</v>
      </c>
      <c r="H15" s="350"/>
      <c r="I15" s="368">
        <v>422</v>
      </c>
      <c r="J15" s="372">
        <v>0.95624391017651988</v>
      </c>
      <c r="K15" s="368">
        <v>407</v>
      </c>
      <c r="L15" s="372">
        <v>96.445497630331758</v>
      </c>
      <c r="M15" s="368">
        <v>11</v>
      </c>
      <c r="N15" s="372">
        <v>2.6066350710900474</v>
      </c>
      <c r="O15" s="368">
        <v>0</v>
      </c>
      <c r="P15" s="372">
        <v>0</v>
      </c>
      <c r="Q15" s="368">
        <v>0</v>
      </c>
      <c r="R15" s="372">
        <v>0</v>
      </c>
      <c r="S15" s="368">
        <v>1</v>
      </c>
      <c r="T15" s="372">
        <v>0.23696682464454977</v>
      </c>
      <c r="U15" s="368">
        <v>3</v>
      </c>
      <c r="V15" s="372">
        <v>0.7109004739336493</v>
      </c>
      <c r="X15" s="607"/>
      <c r="Y15" s="607"/>
      <c r="Z15" s="607"/>
      <c r="AA15" s="603">
        <v>44408</v>
      </c>
      <c r="AB15" s="603">
        <v>30723</v>
      </c>
      <c r="AC15" s="603">
        <v>25882</v>
      </c>
      <c r="AD15" s="508"/>
      <c r="AE15" s="360"/>
      <c r="AF15" s="360"/>
      <c r="AG15" s="361"/>
      <c r="AH15" s="608"/>
    </row>
    <row r="16" spans="1:34" s="331" customFormat="1" x14ac:dyDescent="0.25">
      <c r="A16" s="330"/>
      <c r="B16" s="363" t="s">
        <v>6</v>
      </c>
      <c r="C16" s="350"/>
      <c r="D16" s="609">
        <v>64728</v>
      </c>
      <c r="E16" s="350"/>
      <c r="F16" s="368">
        <v>1312</v>
      </c>
      <c r="G16" s="372">
        <v>2.0269435174885673</v>
      </c>
      <c r="H16" s="350"/>
      <c r="I16" s="368">
        <v>657</v>
      </c>
      <c r="J16" s="372">
        <v>1.015016685205784</v>
      </c>
      <c r="K16" s="368">
        <v>655</v>
      </c>
      <c r="L16" s="372">
        <v>99.695585996955856</v>
      </c>
      <c r="M16" s="368">
        <v>0</v>
      </c>
      <c r="N16" s="372">
        <v>0</v>
      </c>
      <c r="O16" s="368">
        <v>0</v>
      </c>
      <c r="P16" s="372">
        <v>0</v>
      </c>
      <c r="Q16" s="368">
        <v>0</v>
      </c>
      <c r="R16" s="372">
        <v>0</v>
      </c>
      <c r="S16" s="368">
        <v>0</v>
      </c>
      <c r="T16" s="372">
        <v>0</v>
      </c>
      <c r="U16" s="368">
        <v>2</v>
      </c>
      <c r="V16" s="372">
        <v>0.30441400304414001</v>
      </c>
      <c r="X16" s="607"/>
      <c r="Y16" s="607"/>
      <c r="Z16" s="607"/>
      <c r="AA16" s="603">
        <v>44439</v>
      </c>
      <c r="AB16" s="603">
        <v>23332</v>
      </c>
      <c r="AC16" s="603">
        <v>22391</v>
      </c>
      <c r="AD16" s="508"/>
      <c r="AE16" s="360"/>
      <c r="AF16" s="360"/>
      <c r="AG16" s="361"/>
      <c r="AH16" s="608"/>
    </row>
    <row r="17" spans="1:34" s="331" customFormat="1" x14ac:dyDescent="0.25">
      <c r="A17" s="330"/>
      <c r="B17" s="363" t="s">
        <v>5</v>
      </c>
      <c r="C17" s="350"/>
      <c r="D17" s="610">
        <v>23904</v>
      </c>
      <c r="E17" s="350"/>
      <c r="F17" s="377">
        <v>446</v>
      </c>
      <c r="G17" s="372">
        <v>1.8657965194109771</v>
      </c>
      <c r="H17" s="350"/>
      <c r="I17" s="377">
        <v>260</v>
      </c>
      <c r="J17" s="372">
        <v>1.0876840696117804</v>
      </c>
      <c r="K17" s="377">
        <v>252</v>
      </c>
      <c r="L17" s="372">
        <v>96.92307692307692</v>
      </c>
      <c r="M17" s="377">
        <v>8</v>
      </c>
      <c r="N17" s="372">
        <v>3.0769230769230771</v>
      </c>
      <c r="O17" s="377">
        <v>0</v>
      </c>
      <c r="P17" s="372">
        <v>0</v>
      </c>
      <c r="Q17" s="377">
        <v>0</v>
      </c>
      <c r="R17" s="372">
        <v>0</v>
      </c>
      <c r="S17" s="377">
        <v>0</v>
      </c>
      <c r="T17" s="372">
        <v>0</v>
      </c>
      <c r="U17" s="377">
        <v>0</v>
      </c>
      <c r="V17" s="372">
        <v>0</v>
      </c>
      <c r="X17" s="607"/>
      <c r="Y17" s="607"/>
      <c r="Z17" s="607"/>
      <c r="AA17" s="603">
        <v>44469</v>
      </c>
      <c r="AB17" s="603">
        <v>26490</v>
      </c>
      <c r="AC17" s="603">
        <v>22335</v>
      </c>
      <c r="AD17" s="508"/>
      <c r="AE17" s="360"/>
      <c r="AF17" s="360"/>
      <c r="AG17" s="361"/>
      <c r="AH17" s="608"/>
    </row>
    <row r="18" spans="1:34" s="331" customFormat="1" x14ac:dyDescent="0.25">
      <c r="A18" s="330"/>
      <c r="B18" s="363" t="s">
        <v>4</v>
      </c>
      <c r="C18" s="350"/>
      <c r="D18" s="609">
        <v>158793</v>
      </c>
      <c r="E18" s="350"/>
      <c r="F18" s="368">
        <v>2934</v>
      </c>
      <c r="G18" s="372">
        <v>1.8476885001228012</v>
      </c>
      <c r="H18" s="350"/>
      <c r="I18" s="368">
        <v>2114</v>
      </c>
      <c r="J18" s="372">
        <v>1.3312929411246086</v>
      </c>
      <c r="K18" s="368">
        <v>1655</v>
      </c>
      <c r="L18" s="372">
        <v>78.287606433301789</v>
      </c>
      <c r="M18" s="368">
        <v>51</v>
      </c>
      <c r="N18" s="372">
        <v>2.4124881740775783</v>
      </c>
      <c r="O18" s="368">
        <v>299</v>
      </c>
      <c r="P18" s="372">
        <v>14.1438032166509</v>
      </c>
      <c r="Q18" s="368">
        <v>21</v>
      </c>
      <c r="R18" s="372">
        <v>0.99337748344370869</v>
      </c>
      <c r="S18" s="368">
        <v>27</v>
      </c>
      <c r="T18" s="372">
        <v>1.2771996215704824</v>
      </c>
      <c r="U18" s="368">
        <v>61</v>
      </c>
      <c r="V18" s="372">
        <v>2.8855250709555342</v>
      </c>
      <c r="X18" s="607"/>
      <c r="Y18" s="607"/>
      <c r="Z18" s="607"/>
      <c r="AA18" s="603">
        <v>44500</v>
      </c>
      <c r="AB18" s="603">
        <v>29231</v>
      </c>
      <c r="AC18" s="603">
        <v>19576</v>
      </c>
      <c r="AD18" s="508"/>
      <c r="AE18" s="360"/>
      <c r="AF18" s="360"/>
      <c r="AG18" s="361"/>
      <c r="AH18" s="608"/>
    </row>
    <row r="19" spans="1:34" s="331" customFormat="1" x14ac:dyDescent="0.25">
      <c r="A19" s="330"/>
      <c r="B19" s="363" t="s">
        <v>40</v>
      </c>
      <c r="C19" s="350"/>
      <c r="D19" s="609">
        <v>96674</v>
      </c>
      <c r="E19" s="350"/>
      <c r="F19" s="368">
        <v>1868</v>
      </c>
      <c r="G19" s="372">
        <v>1.9322672073153069</v>
      </c>
      <c r="H19" s="350"/>
      <c r="I19" s="368">
        <v>1341</v>
      </c>
      <c r="J19" s="372">
        <v>1.3871361482921987</v>
      </c>
      <c r="K19" s="368">
        <v>1015</v>
      </c>
      <c r="L19" s="372">
        <v>75.689783743475019</v>
      </c>
      <c r="M19" s="368">
        <v>38</v>
      </c>
      <c r="N19" s="372">
        <v>2.8337061894108873</v>
      </c>
      <c r="O19" s="368">
        <v>4</v>
      </c>
      <c r="P19" s="372">
        <v>0.29828486204325128</v>
      </c>
      <c r="Q19" s="368">
        <v>51</v>
      </c>
      <c r="R19" s="372">
        <v>3.8031319910514538</v>
      </c>
      <c r="S19" s="368">
        <v>0</v>
      </c>
      <c r="T19" s="372">
        <v>0</v>
      </c>
      <c r="U19" s="368">
        <v>233</v>
      </c>
      <c r="V19" s="372">
        <v>17.375093214019387</v>
      </c>
      <c r="X19" s="607"/>
      <c r="Y19" s="607"/>
      <c r="Z19" s="607"/>
      <c r="AA19" s="603">
        <v>44530</v>
      </c>
      <c r="AB19" s="603">
        <v>29856</v>
      </c>
      <c r="AC19" s="603">
        <v>21916</v>
      </c>
      <c r="AD19" s="508"/>
      <c r="AE19" s="360"/>
      <c r="AF19" s="360"/>
      <c r="AG19" s="361"/>
      <c r="AH19" s="608"/>
    </row>
    <row r="20" spans="1:34" s="331" customFormat="1" x14ac:dyDescent="0.25">
      <c r="A20" s="330"/>
      <c r="B20" s="363" t="s">
        <v>41</v>
      </c>
      <c r="C20" s="350"/>
      <c r="D20" s="609">
        <v>360948</v>
      </c>
      <c r="E20" s="350"/>
      <c r="F20" s="368">
        <v>8617</v>
      </c>
      <c r="G20" s="372">
        <v>2.3873244899542319</v>
      </c>
      <c r="H20" s="350"/>
      <c r="I20" s="368">
        <v>5206</v>
      </c>
      <c r="J20" s="372">
        <v>1.4423130201580283</v>
      </c>
      <c r="K20" s="368">
        <v>3671</v>
      </c>
      <c r="L20" s="372">
        <v>70.514790626200536</v>
      </c>
      <c r="M20" s="368">
        <v>48</v>
      </c>
      <c r="N20" s="372">
        <v>0.9220130618517095</v>
      </c>
      <c r="O20" s="368">
        <v>707</v>
      </c>
      <c r="P20" s="372">
        <v>13.580484056857472</v>
      </c>
      <c r="Q20" s="368">
        <v>0</v>
      </c>
      <c r="R20" s="372">
        <v>0</v>
      </c>
      <c r="S20" s="368">
        <v>426</v>
      </c>
      <c r="T20" s="372">
        <v>8.1828659239339228</v>
      </c>
      <c r="U20" s="368">
        <v>354</v>
      </c>
      <c r="V20" s="372">
        <v>6.7998463311563579</v>
      </c>
      <c r="X20" s="607"/>
      <c r="Y20" s="607"/>
      <c r="Z20" s="607"/>
      <c r="AA20" s="603">
        <v>44561</v>
      </c>
      <c r="AB20" s="603">
        <v>24104</v>
      </c>
      <c r="AC20" s="603">
        <v>29010</v>
      </c>
      <c r="AD20" s="508"/>
      <c r="AE20" s="360"/>
      <c r="AF20" s="360"/>
      <c r="AG20" s="361"/>
      <c r="AH20" s="608"/>
    </row>
    <row r="21" spans="1:34" s="331" customFormat="1" x14ac:dyDescent="0.25">
      <c r="A21" s="330"/>
      <c r="B21" s="363" t="s">
        <v>3</v>
      </c>
      <c r="C21" s="350"/>
      <c r="D21" s="609">
        <v>205341</v>
      </c>
      <c r="E21" s="350"/>
      <c r="F21" s="368">
        <v>2827</v>
      </c>
      <c r="G21" s="372">
        <v>1.3767343102449097</v>
      </c>
      <c r="H21" s="350"/>
      <c r="I21" s="368">
        <v>2178</v>
      </c>
      <c r="J21" s="372">
        <v>1.0606746826011366</v>
      </c>
      <c r="K21" s="368">
        <v>1995</v>
      </c>
      <c r="L21" s="372">
        <v>91.59779614325069</v>
      </c>
      <c r="M21" s="368">
        <v>31</v>
      </c>
      <c r="N21" s="372">
        <v>1.4233241505968779</v>
      </c>
      <c r="O21" s="368">
        <v>0</v>
      </c>
      <c r="P21" s="372">
        <v>0</v>
      </c>
      <c r="Q21" s="368">
        <v>60</v>
      </c>
      <c r="R21" s="372">
        <v>2.7548209366391188</v>
      </c>
      <c r="S21" s="368">
        <v>39</v>
      </c>
      <c r="T21" s="372">
        <v>1.7906336088154271</v>
      </c>
      <c r="U21" s="368">
        <v>53</v>
      </c>
      <c r="V21" s="372">
        <v>2.4334251606978876</v>
      </c>
      <c r="X21" s="607"/>
      <c r="Y21" s="607"/>
      <c r="Z21" s="607"/>
      <c r="AA21" s="603">
        <v>44592</v>
      </c>
      <c r="AB21" s="603">
        <v>22642</v>
      </c>
      <c r="AC21" s="603">
        <v>24609</v>
      </c>
      <c r="AD21" s="508"/>
      <c r="AE21" s="360"/>
      <c r="AF21" s="360"/>
      <c r="AG21" s="361"/>
      <c r="AH21" s="608"/>
    </row>
    <row r="22" spans="1:34" s="331" customFormat="1" x14ac:dyDescent="0.25">
      <c r="A22" s="330"/>
      <c r="B22" s="363" t="s">
        <v>2</v>
      </c>
      <c r="C22" s="350"/>
      <c r="D22" s="609">
        <v>58858</v>
      </c>
      <c r="E22" s="350"/>
      <c r="F22" s="368">
        <v>885</v>
      </c>
      <c r="G22" s="372">
        <v>1.5036188793367087</v>
      </c>
      <c r="H22" s="350"/>
      <c r="I22" s="368">
        <v>571</v>
      </c>
      <c r="J22" s="372">
        <v>0.97013150293927763</v>
      </c>
      <c r="K22" s="368">
        <v>440</v>
      </c>
      <c r="L22" s="372">
        <v>77.057793345008747</v>
      </c>
      <c r="M22" s="368">
        <v>10</v>
      </c>
      <c r="N22" s="372">
        <v>1.7513134851138354</v>
      </c>
      <c r="O22" s="368">
        <v>0</v>
      </c>
      <c r="P22" s="372">
        <v>0</v>
      </c>
      <c r="Q22" s="368">
        <v>7</v>
      </c>
      <c r="R22" s="372">
        <v>1.2259194395796849</v>
      </c>
      <c r="S22" s="368">
        <v>6</v>
      </c>
      <c r="T22" s="372">
        <v>1.0507880910683012</v>
      </c>
      <c r="U22" s="368">
        <v>108</v>
      </c>
      <c r="V22" s="372">
        <v>18.914185639229423</v>
      </c>
      <c r="X22" s="607"/>
      <c r="Y22" s="607"/>
      <c r="Z22" s="607"/>
      <c r="AA22" s="603">
        <v>44620</v>
      </c>
      <c r="AB22" s="603">
        <v>24889</v>
      </c>
      <c r="AC22" s="603">
        <v>26478</v>
      </c>
      <c r="AD22" s="508"/>
      <c r="AE22" s="360"/>
      <c r="AF22" s="360"/>
      <c r="AG22" s="361"/>
      <c r="AH22" s="608"/>
    </row>
    <row r="23" spans="1:34" s="331" customFormat="1" x14ac:dyDescent="0.25">
      <c r="A23" s="330"/>
      <c r="B23" s="363" t="s">
        <v>35</v>
      </c>
      <c r="C23" s="350"/>
      <c r="D23" s="609">
        <v>83380</v>
      </c>
      <c r="E23" s="350"/>
      <c r="F23" s="368">
        <v>1338</v>
      </c>
      <c r="G23" s="372">
        <v>1.6047013672343489</v>
      </c>
      <c r="H23" s="350"/>
      <c r="I23" s="368">
        <v>986</v>
      </c>
      <c r="J23" s="372">
        <v>1.1825377788438474</v>
      </c>
      <c r="K23" s="368">
        <v>970</v>
      </c>
      <c r="L23" s="372">
        <v>98.377281947261665</v>
      </c>
      <c r="M23" s="368">
        <v>9</v>
      </c>
      <c r="N23" s="372">
        <v>0.91277890466531442</v>
      </c>
      <c r="O23" s="368">
        <v>0</v>
      </c>
      <c r="P23" s="372">
        <v>0</v>
      </c>
      <c r="Q23" s="368">
        <v>4</v>
      </c>
      <c r="R23" s="372">
        <v>0.40567951318458417</v>
      </c>
      <c r="S23" s="368">
        <v>3</v>
      </c>
      <c r="T23" s="372">
        <v>0.3042596348884381</v>
      </c>
      <c r="U23" s="368">
        <v>0</v>
      </c>
      <c r="V23" s="372">
        <v>0</v>
      </c>
      <c r="X23" s="607"/>
      <c r="Y23" s="607"/>
      <c r="Z23" s="607"/>
      <c r="AA23" s="603">
        <v>44651</v>
      </c>
      <c r="AB23" s="603">
        <v>30256</v>
      </c>
      <c r="AC23" s="603">
        <v>24903</v>
      </c>
      <c r="AD23" s="508"/>
      <c r="AE23" s="360"/>
      <c r="AF23" s="360"/>
      <c r="AG23" s="361"/>
      <c r="AH23" s="608"/>
    </row>
    <row r="24" spans="1:34" s="331" customFormat="1" x14ac:dyDescent="0.25">
      <c r="A24" s="330"/>
      <c r="B24" s="363" t="s">
        <v>42</v>
      </c>
      <c r="C24" s="350"/>
      <c r="D24" s="609">
        <v>247073</v>
      </c>
      <c r="E24" s="350"/>
      <c r="F24" s="368">
        <v>4749</v>
      </c>
      <c r="G24" s="372">
        <v>1.9221039935565603</v>
      </c>
      <c r="H24" s="350"/>
      <c r="I24" s="368">
        <v>2721</v>
      </c>
      <c r="J24" s="372">
        <v>1.1012939495614655</v>
      </c>
      <c r="K24" s="368">
        <v>2077</v>
      </c>
      <c r="L24" s="372">
        <v>76.332230797500927</v>
      </c>
      <c r="M24" s="368">
        <v>96</v>
      </c>
      <c r="N24" s="372">
        <v>3.528114663726571</v>
      </c>
      <c r="O24" s="368">
        <v>0</v>
      </c>
      <c r="P24" s="372">
        <v>0</v>
      </c>
      <c r="Q24" s="368">
        <v>34</v>
      </c>
      <c r="R24" s="372">
        <v>1.2495406100698274</v>
      </c>
      <c r="S24" s="368">
        <v>0</v>
      </c>
      <c r="T24" s="372">
        <v>0</v>
      </c>
      <c r="U24" s="368">
        <v>514</v>
      </c>
      <c r="V24" s="372">
        <v>18.890113928702682</v>
      </c>
      <c r="X24" s="607"/>
      <c r="Y24" s="607"/>
      <c r="Z24" s="607"/>
      <c r="AA24" s="603">
        <v>44681</v>
      </c>
      <c r="AB24" s="603">
        <v>32696</v>
      </c>
      <c r="AC24" s="603">
        <v>22635</v>
      </c>
      <c r="AD24" s="508"/>
      <c r="AE24" s="360"/>
      <c r="AF24" s="360"/>
      <c r="AG24" s="361"/>
      <c r="AH24" s="608"/>
    </row>
    <row r="25" spans="1:34" x14ac:dyDescent="0.25">
      <c r="A25" s="332"/>
      <c r="B25" s="363" t="s">
        <v>43</v>
      </c>
      <c r="C25" s="350"/>
      <c r="D25" s="609">
        <v>64254</v>
      </c>
      <c r="E25" s="350"/>
      <c r="F25" s="368">
        <v>1164</v>
      </c>
      <c r="G25" s="372">
        <v>1.8115603697824261</v>
      </c>
      <c r="H25" s="350"/>
      <c r="I25" s="368">
        <v>954</v>
      </c>
      <c r="J25" s="372">
        <v>1.4847324680175553</v>
      </c>
      <c r="K25" s="368">
        <v>512</v>
      </c>
      <c r="L25" s="372">
        <v>53.668763102725372</v>
      </c>
      <c r="M25" s="368">
        <v>16</v>
      </c>
      <c r="N25" s="372">
        <v>1.6771488469601679</v>
      </c>
      <c r="O25" s="368">
        <v>11</v>
      </c>
      <c r="P25" s="372">
        <v>1.1530398322851152</v>
      </c>
      <c r="Q25" s="368">
        <v>353</v>
      </c>
      <c r="R25" s="372">
        <v>37.0020964360587</v>
      </c>
      <c r="S25" s="368">
        <v>19</v>
      </c>
      <c r="T25" s="372">
        <v>1.9916142557651992</v>
      </c>
      <c r="U25" s="368">
        <v>43</v>
      </c>
      <c r="V25" s="372">
        <v>4.5073375262054505</v>
      </c>
      <c r="X25" s="607"/>
      <c r="Y25" s="607"/>
      <c r="Z25" s="607"/>
      <c r="AA25" s="603">
        <v>44712</v>
      </c>
      <c r="AB25" s="603">
        <v>38586</v>
      </c>
      <c r="AC25" s="603">
        <v>22335</v>
      </c>
      <c r="AD25" s="508"/>
      <c r="AE25" s="360"/>
      <c r="AF25" s="360"/>
      <c r="AG25" s="361"/>
      <c r="AH25" s="608"/>
    </row>
    <row r="26" spans="1:34" s="331" customFormat="1" x14ac:dyDescent="0.25">
      <c r="B26" s="363" t="s">
        <v>44</v>
      </c>
      <c r="C26" s="350"/>
      <c r="D26" s="611">
        <v>21946</v>
      </c>
      <c r="E26" s="350"/>
      <c r="F26" s="377">
        <v>210</v>
      </c>
      <c r="G26" s="372">
        <v>0.95689419484188465</v>
      </c>
      <c r="H26" s="350"/>
      <c r="I26" s="377">
        <v>278</v>
      </c>
      <c r="J26" s="372">
        <v>1.266745648409733</v>
      </c>
      <c r="K26" s="377">
        <v>271</v>
      </c>
      <c r="L26" s="372">
        <v>97.482014388489219</v>
      </c>
      <c r="M26" s="377">
        <v>7</v>
      </c>
      <c r="N26" s="372">
        <v>2.5179856115107913</v>
      </c>
      <c r="O26" s="377">
        <v>0</v>
      </c>
      <c r="P26" s="372">
        <v>0</v>
      </c>
      <c r="Q26" s="377">
        <v>0</v>
      </c>
      <c r="R26" s="372">
        <v>0</v>
      </c>
      <c r="S26" s="377">
        <v>0</v>
      </c>
      <c r="T26" s="372">
        <v>0</v>
      </c>
      <c r="U26" s="377">
        <v>0</v>
      </c>
      <c r="V26" s="372">
        <v>0</v>
      </c>
      <c r="X26" s="607"/>
      <c r="Y26" s="607"/>
      <c r="Z26" s="607"/>
      <c r="AA26" s="603">
        <v>44742</v>
      </c>
      <c r="AB26" s="603">
        <v>41750</v>
      </c>
      <c r="AC26" s="603">
        <v>23105</v>
      </c>
      <c r="AD26" s="508"/>
      <c r="AE26" s="360"/>
      <c r="AF26" s="360"/>
      <c r="AG26" s="361"/>
      <c r="AH26" s="608"/>
    </row>
    <row r="27" spans="1:34" s="331" customFormat="1" x14ac:dyDescent="0.25">
      <c r="B27" s="363" t="s">
        <v>45</v>
      </c>
      <c r="C27" s="350"/>
      <c r="D27" s="611">
        <v>114555</v>
      </c>
      <c r="E27" s="350"/>
      <c r="F27" s="377">
        <v>1729</v>
      </c>
      <c r="G27" s="372">
        <v>1.5093186678887871</v>
      </c>
      <c r="H27" s="350"/>
      <c r="I27" s="377">
        <v>1484</v>
      </c>
      <c r="J27" s="372">
        <v>1.2954476015887566</v>
      </c>
      <c r="K27" s="377">
        <v>1248</v>
      </c>
      <c r="L27" s="372">
        <v>84.097035040431265</v>
      </c>
      <c r="M27" s="377">
        <v>42</v>
      </c>
      <c r="N27" s="372">
        <v>2.8301886792452833</v>
      </c>
      <c r="O27" s="377">
        <v>0</v>
      </c>
      <c r="P27" s="372">
        <v>0</v>
      </c>
      <c r="Q27" s="377">
        <v>155</v>
      </c>
      <c r="R27" s="372">
        <v>10.444743935309972</v>
      </c>
      <c r="S27" s="377">
        <v>25</v>
      </c>
      <c r="T27" s="372">
        <v>1.6846361185983827</v>
      </c>
      <c r="U27" s="377">
        <v>14</v>
      </c>
      <c r="V27" s="372">
        <v>0.94339622641509435</v>
      </c>
      <c r="X27" s="607"/>
      <c r="Y27" s="607"/>
      <c r="Z27" s="607"/>
      <c r="AA27" s="603">
        <v>44773</v>
      </c>
      <c r="AB27" s="603">
        <v>30827</v>
      </c>
      <c r="AC27" s="603">
        <v>22962</v>
      </c>
      <c r="AD27" s="508"/>
      <c r="AE27" s="360"/>
      <c r="AF27" s="360"/>
      <c r="AG27" s="361"/>
      <c r="AH27" s="608"/>
    </row>
    <row r="28" spans="1:34" s="331" customFormat="1" x14ac:dyDescent="0.25">
      <c r="B28" s="363" t="s">
        <v>46</v>
      </c>
      <c r="C28" s="350"/>
      <c r="D28" s="611">
        <v>14489</v>
      </c>
      <c r="E28" s="350"/>
      <c r="F28" s="377">
        <v>288</v>
      </c>
      <c r="G28" s="383">
        <v>1.9877148181378979</v>
      </c>
      <c r="H28" s="350"/>
      <c r="I28" s="377">
        <v>570</v>
      </c>
      <c r="J28" s="383">
        <v>3.9340189108979224</v>
      </c>
      <c r="K28" s="377">
        <v>61</v>
      </c>
      <c r="L28" s="383">
        <v>10.701754385964913</v>
      </c>
      <c r="M28" s="377">
        <v>2</v>
      </c>
      <c r="N28" s="383">
        <v>0.35087719298245612</v>
      </c>
      <c r="O28" s="377">
        <v>145</v>
      </c>
      <c r="P28" s="383">
        <v>25.438596491228072</v>
      </c>
      <c r="Q28" s="377">
        <v>0</v>
      </c>
      <c r="R28" s="383">
        <v>0</v>
      </c>
      <c r="S28" s="377">
        <v>0</v>
      </c>
      <c r="T28" s="383">
        <v>0</v>
      </c>
      <c r="U28" s="377">
        <v>362</v>
      </c>
      <c r="V28" s="383">
        <v>63.508771929824562</v>
      </c>
      <c r="X28" s="607"/>
      <c r="Y28" s="607"/>
      <c r="Z28" s="607"/>
      <c r="AA28" s="603">
        <v>44804</v>
      </c>
      <c r="AB28" s="603">
        <v>26047</v>
      </c>
      <c r="AC28" s="603">
        <v>23877</v>
      </c>
      <c r="AD28" s="508"/>
      <c r="AE28" s="360"/>
      <c r="AF28" s="360"/>
      <c r="AG28" s="361"/>
      <c r="AH28" s="608"/>
    </row>
    <row r="29" spans="1:34" s="331" customFormat="1" x14ac:dyDescent="0.25">
      <c r="B29" s="384" t="s">
        <v>1</v>
      </c>
      <c r="C29" s="350"/>
      <c r="D29" s="612">
        <v>5373</v>
      </c>
      <c r="E29" s="350"/>
      <c r="F29" s="389">
        <v>92</v>
      </c>
      <c r="G29" s="393">
        <v>1.7122650288479435</v>
      </c>
      <c r="H29" s="350"/>
      <c r="I29" s="389">
        <v>74</v>
      </c>
      <c r="J29" s="393">
        <v>1.3772566536385633</v>
      </c>
      <c r="K29" s="389">
        <v>34</v>
      </c>
      <c r="L29" s="393">
        <v>45.945945945945951</v>
      </c>
      <c r="M29" s="389">
        <v>5</v>
      </c>
      <c r="N29" s="393">
        <v>6.756756756756757</v>
      </c>
      <c r="O29" s="389">
        <v>2</v>
      </c>
      <c r="P29" s="393">
        <v>2.7027027027027026</v>
      </c>
      <c r="Q29" s="389">
        <v>17</v>
      </c>
      <c r="R29" s="393">
        <v>22.972972972972975</v>
      </c>
      <c r="S29" s="389">
        <v>2</v>
      </c>
      <c r="T29" s="393">
        <v>2.7027027027027026</v>
      </c>
      <c r="U29" s="389">
        <v>14</v>
      </c>
      <c r="V29" s="393">
        <v>18.918918918918919</v>
      </c>
      <c r="X29" s="607"/>
      <c r="Y29" s="607"/>
      <c r="Z29" s="607"/>
      <c r="AA29" s="603">
        <v>44834</v>
      </c>
      <c r="AB29" s="603">
        <v>32379</v>
      </c>
      <c r="AC29" s="603">
        <v>24010</v>
      </c>
      <c r="AD29" s="508"/>
      <c r="AE29" s="360"/>
      <c r="AF29" s="360"/>
      <c r="AG29" s="361"/>
      <c r="AH29" s="608"/>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7"/>
      <c r="AA30" s="603">
        <v>44865</v>
      </c>
      <c r="AB30" s="603">
        <v>29932</v>
      </c>
      <c r="AC30" s="603">
        <v>19815</v>
      </c>
      <c r="AD30" s="496"/>
      <c r="AE30" s="329"/>
      <c r="AF30" s="360"/>
      <c r="AG30" s="361"/>
      <c r="AH30" s="608"/>
    </row>
    <row r="31" spans="1:34" s="329" customFormat="1" x14ac:dyDescent="0.25">
      <c r="B31" s="1245" t="s">
        <v>0</v>
      </c>
      <c r="C31" s="320"/>
      <c r="D31" s="1253">
        <v>2083069</v>
      </c>
      <c r="E31" s="320"/>
      <c r="F31" s="1251">
        <v>37480</v>
      </c>
      <c r="G31" s="1252">
        <v>1.7992682911607822</v>
      </c>
      <c r="H31" s="320"/>
      <c r="I31" s="1251">
        <v>24763</v>
      </c>
      <c r="J31" s="1252">
        <v>1.1887748317506523</v>
      </c>
      <c r="K31" s="1251">
        <v>19513</v>
      </c>
      <c r="L31" s="1252">
        <v>78.79901465896701</v>
      </c>
      <c r="M31" s="1251">
        <v>433</v>
      </c>
      <c r="N31" s="1252">
        <v>1.7485765052699591</v>
      </c>
      <c r="O31" s="1251">
        <v>1178</v>
      </c>
      <c r="P31" s="1252">
        <v>4.7570972822355939</v>
      </c>
      <c r="Q31" s="1251">
        <v>986</v>
      </c>
      <c r="R31" s="1252">
        <v>3.9817469611921008</v>
      </c>
      <c r="S31" s="1251">
        <v>757</v>
      </c>
      <c r="T31" s="1252">
        <v>3.0569801720308525</v>
      </c>
      <c r="U31" s="1251">
        <v>1896</v>
      </c>
      <c r="V31" s="1252">
        <v>7.6565844203044868</v>
      </c>
      <c r="X31" s="360"/>
      <c r="Y31" s="360"/>
      <c r="AA31" s="603">
        <v>44895</v>
      </c>
      <c r="AB31" s="603">
        <v>32038</v>
      </c>
      <c r="AC31" s="603">
        <v>20330</v>
      </c>
      <c r="AD31" s="360"/>
      <c r="AE31" s="360"/>
      <c r="AH31" s="395"/>
    </row>
    <row r="32" spans="1:34" s="328" customFormat="1" ht="5.25" customHeight="1" x14ac:dyDescent="0.2">
      <c r="B32" s="613"/>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3">
        <v>44926</v>
      </c>
      <c r="AB32" s="603">
        <v>25446</v>
      </c>
      <c r="AC32" s="603">
        <v>23015</v>
      </c>
      <c r="AD32" s="496"/>
    </row>
    <row r="33" spans="2:30" s="394" customFormat="1" x14ac:dyDescent="0.2">
      <c r="B33" s="1467" t="s">
        <v>382</v>
      </c>
      <c r="C33" s="1467"/>
      <c r="D33" s="1467"/>
      <c r="E33" s="1467"/>
      <c r="F33" s="1467"/>
      <c r="G33" s="1467"/>
      <c r="H33" s="1467"/>
      <c r="I33" s="1467"/>
      <c r="J33" s="1467"/>
      <c r="K33" s="1467"/>
      <c r="L33" s="1467"/>
      <c r="M33" s="1467"/>
      <c r="N33" s="1467"/>
      <c r="O33" s="1467"/>
      <c r="P33" s="1467"/>
      <c r="Q33" s="1467"/>
      <c r="R33" s="1467"/>
      <c r="S33" s="1467"/>
      <c r="T33" s="1467"/>
      <c r="U33" s="1467"/>
      <c r="V33" s="1467"/>
      <c r="X33" s="596"/>
      <c r="Y33" s="596"/>
      <c r="Z33" s="596"/>
      <c r="AA33" s="603">
        <v>44957</v>
      </c>
      <c r="AB33" s="603">
        <v>28819</v>
      </c>
      <c r="AC33" s="603">
        <v>24165</v>
      </c>
      <c r="AD33" s="496"/>
    </row>
    <row r="34" spans="2:30" s="394" customFormat="1" ht="12" customHeight="1" x14ac:dyDescent="0.2">
      <c r="B34" s="1467"/>
      <c r="C34" s="1467"/>
      <c r="D34" s="1467"/>
      <c r="E34" s="1467"/>
      <c r="F34" s="1467"/>
      <c r="G34" s="1467"/>
      <c r="H34" s="1467"/>
      <c r="I34" s="1467"/>
      <c r="J34" s="1467"/>
      <c r="K34" s="1467"/>
      <c r="L34" s="1467"/>
      <c r="M34" s="1467"/>
      <c r="N34" s="1467"/>
      <c r="O34" s="1467"/>
      <c r="P34" s="1467"/>
      <c r="Q34" s="1467"/>
      <c r="R34" s="1467"/>
      <c r="S34" s="1467"/>
      <c r="T34" s="1467"/>
      <c r="U34" s="1467"/>
      <c r="V34" s="1467"/>
      <c r="X34" s="596"/>
      <c r="Y34" s="596"/>
      <c r="Z34" s="596"/>
      <c r="AA34" s="603">
        <v>44985</v>
      </c>
      <c r="AB34" s="603">
        <v>34747</v>
      </c>
      <c r="AC34" s="603">
        <v>23214</v>
      </c>
      <c r="AD34" s="496"/>
    </row>
    <row r="35" spans="2:30" x14ac:dyDescent="0.2">
      <c r="B35" s="1433"/>
      <c r="C35" s="1433"/>
      <c r="D35" s="1433"/>
      <c r="AA35" s="603">
        <v>45016</v>
      </c>
      <c r="AB35" s="603">
        <v>39866</v>
      </c>
      <c r="AC35" s="603">
        <v>28170</v>
      </c>
    </row>
    <row r="36" spans="2:30" x14ac:dyDescent="0.2">
      <c r="B36" s="1413"/>
      <c r="C36" s="1413"/>
      <c r="D36" s="1413"/>
      <c r="AA36" s="603">
        <v>45046</v>
      </c>
      <c r="AB36" s="603">
        <v>35704</v>
      </c>
      <c r="AC36" s="603">
        <v>24597</v>
      </c>
    </row>
    <row r="37" spans="2:30" x14ac:dyDescent="0.2">
      <c r="AA37" s="603">
        <v>45077</v>
      </c>
      <c r="AB37" s="603">
        <v>38659</v>
      </c>
      <c r="AC37" s="603">
        <v>21489</v>
      </c>
    </row>
    <row r="38" spans="2:30" x14ac:dyDescent="0.2">
      <c r="AA38" s="603">
        <v>45107</v>
      </c>
      <c r="AB38" s="603">
        <v>38600</v>
      </c>
      <c r="AC38" s="603">
        <v>21018</v>
      </c>
    </row>
    <row r="39" spans="2:30" x14ac:dyDescent="0.2">
      <c r="AA39" s="603">
        <v>45138</v>
      </c>
      <c r="AB39" s="603">
        <v>27853</v>
      </c>
      <c r="AC39" s="603">
        <v>19454</v>
      </c>
    </row>
    <row r="40" spans="2:30" x14ac:dyDescent="0.2">
      <c r="AA40" s="603">
        <v>45169</v>
      </c>
      <c r="AB40" s="603">
        <v>23854</v>
      </c>
      <c r="AC40" s="603">
        <v>17588</v>
      </c>
    </row>
    <row r="41" spans="2:30" x14ac:dyDescent="0.2">
      <c r="AA41" s="603">
        <v>45199</v>
      </c>
      <c r="AB41" s="603">
        <v>30663</v>
      </c>
      <c r="AC41" s="603">
        <v>23194</v>
      </c>
    </row>
    <row r="42" spans="2:30" x14ac:dyDescent="0.2">
      <c r="AA42" s="603">
        <v>45230</v>
      </c>
      <c r="AB42" s="603">
        <v>29848</v>
      </c>
      <c r="AC42" s="603">
        <v>22671</v>
      </c>
    </row>
    <row r="43" spans="2:30" x14ac:dyDescent="0.2">
      <c r="AA43" s="603">
        <v>45260</v>
      </c>
      <c r="AB43" s="603">
        <v>25851</v>
      </c>
      <c r="AC43" s="603">
        <v>49513</v>
      </c>
    </row>
    <row r="44" spans="2:30" x14ac:dyDescent="0.2">
      <c r="AA44" s="603">
        <v>45291</v>
      </c>
      <c r="AB44" s="603">
        <v>20461</v>
      </c>
      <c r="AC44" s="603">
        <v>20498</v>
      </c>
    </row>
    <row r="45" spans="2:30" x14ac:dyDescent="0.2">
      <c r="AA45" s="603">
        <v>45322</v>
      </c>
      <c r="AB45" s="603">
        <v>31387</v>
      </c>
      <c r="AC45" s="603">
        <v>25158</v>
      </c>
    </row>
    <row r="46" spans="2:30" x14ac:dyDescent="0.2">
      <c r="AA46" s="603">
        <v>45351</v>
      </c>
      <c r="AB46" s="603">
        <v>32616</v>
      </c>
      <c r="AC46" s="603">
        <v>29865</v>
      </c>
    </row>
    <row r="47" spans="2:30" x14ac:dyDescent="0.2">
      <c r="AA47" s="603">
        <v>45382</v>
      </c>
      <c r="AB47" s="603">
        <v>37480</v>
      </c>
      <c r="AC47" s="603">
        <v>24763</v>
      </c>
    </row>
    <row r="48" spans="2:30" x14ac:dyDescent="0.2">
      <c r="AA48" s="603"/>
      <c r="AB48" s="603"/>
      <c r="AC48" s="603"/>
    </row>
    <row r="49" spans="27:29" x14ac:dyDescent="0.2">
      <c r="AA49" s="603"/>
      <c r="AB49" s="603"/>
      <c r="AC49" s="603"/>
    </row>
    <row r="50" spans="27:29" x14ac:dyDescent="0.2">
      <c r="AA50" s="603"/>
      <c r="AB50" s="603"/>
      <c r="AC50" s="603"/>
    </row>
    <row r="51" spans="27:29" x14ac:dyDescent="0.2">
      <c r="AA51" s="603"/>
      <c r="AB51" s="603"/>
      <c r="AC51" s="603"/>
    </row>
    <row r="52" spans="27:29" x14ac:dyDescent="0.2">
      <c r="AA52" s="603"/>
      <c r="AB52" s="603"/>
      <c r="AC52" s="603"/>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616" customWidth="1"/>
    <col min="2" max="2" width="10" style="616" customWidth="1"/>
    <col min="3" max="3" width="1" style="616" customWidth="1"/>
    <col min="4" max="4" width="0.7109375" style="616" customWidth="1"/>
    <col min="5" max="5" width="7.5703125" style="616" customWidth="1"/>
    <col min="6" max="6" width="6" style="616" customWidth="1"/>
    <col min="7" max="7" width="0.5703125" style="616" customWidth="1"/>
    <col min="8" max="8" width="8" style="616" customWidth="1"/>
    <col min="9" max="9" width="6.140625" style="616" customWidth="1"/>
    <col min="10" max="10" width="0.5703125" style="616" customWidth="1"/>
    <col min="11" max="11" width="8.28515625" style="616" bestFit="1" customWidth="1"/>
    <col min="12" max="12" width="5.85546875" style="616" customWidth="1"/>
    <col min="13" max="13" width="0.5703125" style="616" customWidth="1"/>
    <col min="14" max="14" width="6.85546875" style="616" customWidth="1"/>
    <col min="15" max="15" width="6.140625" style="616" customWidth="1"/>
    <col min="16" max="16" width="0.5703125" style="616" customWidth="1"/>
    <col min="17" max="17" width="7" style="616" customWidth="1"/>
    <col min="18" max="18" width="5" style="616" customWidth="1"/>
    <col min="19" max="19" width="0.5703125" style="616" customWidth="1"/>
    <col min="20" max="20" width="8.140625" style="616" customWidth="1"/>
    <col min="21" max="21" width="5.42578125" style="616" customWidth="1"/>
    <col min="22" max="22" width="0.7109375" style="616" customWidth="1"/>
    <col min="23" max="23" width="8.28515625" style="616" bestFit="1" customWidth="1"/>
    <col min="24" max="24" width="6.140625" style="616" customWidth="1"/>
    <col min="25" max="25" width="0.5703125" style="616" customWidth="1"/>
    <col min="26" max="26" width="9.85546875" style="616" bestFit="1" customWidth="1"/>
    <col min="27" max="27" width="6.140625" style="616" customWidth="1"/>
    <col min="28" max="28" width="0.7109375" style="616" customWidth="1"/>
    <col min="29" max="29" width="9.85546875" style="616" bestFit="1" customWidth="1"/>
    <col min="30" max="30" width="7.7109375" style="616" bestFit="1" customWidth="1"/>
    <col min="31" max="16384" width="11.42578125" style="616"/>
  </cols>
  <sheetData>
    <row r="1" spans="2:30" hidden="1" x14ac:dyDescent="0.2">
      <c r="E1" s="617" t="s">
        <v>36</v>
      </c>
      <c r="F1" s="617"/>
      <c r="H1" s="617" t="s">
        <v>21</v>
      </c>
      <c r="K1" s="617" t="s">
        <v>20</v>
      </c>
      <c r="N1" s="617" t="s">
        <v>19</v>
      </c>
      <c r="Q1" s="617" t="s">
        <v>18</v>
      </c>
      <c r="T1" s="617" t="s">
        <v>17</v>
      </c>
      <c r="W1" s="617" t="s">
        <v>16</v>
      </c>
      <c r="Z1" s="617" t="s">
        <v>15</v>
      </c>
    </row>
    <row r="2" spans="2:30" s="614" customFormat="1" x14ac:dyDescent="0.2">
      <c r="C2" s="618"/>
      <c r="D2" s="618"/>
      <c r="AB2" s="618"/>
    </row>
    <row r="3" spans="2:30" s="620" customFormat="1" ht="47.25" customHeight="1" x14ac:dyDescent="0.25">
      <c r="B3" s="1476"/>
      <c r="C3" s="1476"/>
      <c r="D3" s="1476"/>
      <c r="E3" s="1476"/>
      <c r="F3" s="1476"/>
      <c r="G3" s="1476"/>
      <c r="H3" s="1476"/>
      <c r="I3" s="1476"/>
      <c r="J3" s="1476"/>
      <c r="K3" s="1476"/>
      <c r="L3" s="619"/>
      <c r="M3" s="619"/>
      <c r="W3" s="621"/>
      <c r="AA3" s="621"/>
      <c r="AD3" s="621"/>
    </row>
    <row r="4" spans="2:30" s="622" customFormat="1" ht="7.5" customHeight="1" x14ac:dyDescent="0.2">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row>
    <row r="5" spans="2:30" s="622" customFormat="1" ht="21" x14ac:dyDescent="0.2">
      <c r="B5" s="1478" t="s">
        <v>398</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1478"/>
      <c r="AD5" s="1478"/>
    </row>
    <row r="6" spans="2:30" s="622" customFormat="1" ht="16.5" customHeight="1" x14ac:dyDescent="0.2">
      <c r="B6" s="1415" t="str">
        <f>porsaad!$B$6</f>
        <v>Situación a 31 de marzo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3"/>
    </row>
    <row r="7" spans="2:30" s="622" customFormat="1" ht="5.25" customHeight="1" x14ac:dyDescent="0.2">
      <c r="B7" s="624"/>
      <c r="C7" s="624"/>
      <c r="D7" s="624"/>
      <c r="E7" s="624"/>
      <c r="F7" s="624"/>
      <c r="G7" s="624"/>
      <c r="H7" s="624"/>
      <c r="I7" s="624"/>
      <c r="J7" s="624"/>
      <c r="K7" s="624"/>
      <c r="L7" s="624"/>
      <c r="M7" s="624"/>
      <c r="N7" s="624"/>
      <c r="O7" s="624"/>
      <c r="P7" s="624"/>
      <c r="Q7" s="624"/>
      <c r="R7" s="624"/>
      <c r="S7" s="624"/>
      <c r="T7" s="624"/>
      <c r="U7" s="624"/>
      <c r="V7" s="624"/>
      <c r="W7" s="624"/>
      <c r="X7" s="624"/>
      <c r="Y7" s="624"/>
      <c r="Z7" s="624"/>
      <c r="AA7" s="624"/>
      <c r="AB7" s="624"/>
      <c r="AC7" s="625"/>
      <c r="AD7" s="624"/>
    </row>
    <row r="8" spans="2:30" s="627" customFormat="1" ht="21.75" customHeight="1" x14ac:dyDescent="0.2">
      <c r="B8" s="1410" t="s">
        <v>27</v>
      </c>
      <c r="C8" s="626"/>
      <c r="D8" s="626"/>
      <c r="E8" s="1480" t="s">
        <v>26</v>
      </c>
      <c r="F8" s="1481"/>
      <c r="G8" s="1481"/>
      <c r="H8" s="1481"/>
      <c r="I8" s="1481"/>
      <c r="J8" s="1481"/>
      <c r="K8" s="1481"/>
      <c r="L8" s="1481"/>
      <c r="M8" s="1481"/>
      <c r="N8" s="1481"/>
      <c r="O8" s="1481"/>
      <c r="P8" s="1481"/>
      <c r="Q8" s="1481"/>
      <c r="R8" s="1481"/>
      <c r="S8" s="1481"/>
      <c r="T8" s="1481"/>
      <c r="U8" s="1481"/>
      <c r="V8" s="1481"/>
      <c r="W8" s="1481"/>
      <c r="X8" s="1481"/>
      <c r="Y8" s="1481"/>
      <c r="Z8" s="1481"/>
      <c r="AA8" s="1482"/>
      <c r="AB8" s="626"/>
      <c r="AC8" s="1408" t="s">
        <v>0</v>
      </c>
      <c r="AD8" s="1409"/>
    </row>
    <row r="9" spans="2:30" s="627" customFormat="1" ht="21.75" customHeight="1" x14ac:dyDescent="0.2">
      <c r="B9" s="1479"/>
      <c r="C9" s="626"/>
      <c r="D9" s="628"/>
      <c r="E9" s="1473" t="s">
        <v>22</v>
      </c>
      <c r="F9" s="1474"/>
      <c r="G9" s="628"/>
      <c r="H9" s="1473" t="s">
        <v>21</v>
      </c>
      <c r="I9" s="1474"/>
      <c r="J9" s="628"/>
      <c r="K9" s="1473" t="s">
        <v>20</v>
      </c>
      <c r="L9" s="1474"/>
      <c r="M9" s="628"/>
      <c r="N9" s="1473" t="s">
        <v>19</v>
      </c>
      <c r="O9" s="1474"/>
      <c r="P9" s="628"/>
      <c r="Q9" s="1473" t="s">
        <v>18</v>
      </c>
      <c r="R9" s="1474"/>
      <c r="S9" s="628"/>
      <c r="T9" s="1473" t="s">
        <v>17</v>
      </c>
      <c r="U9" s="1474"/>
      <c r="V9" s="628"/>
      <c r="W9" s="1473" t="s">
        <v>16</v>
      </c>
      <c r="X9" s="1474"/>
      <c r="Y9" s="628"/>
      <c r="Z9" s="1473" t="s">
        <v>15</v>
      </c>
      <c r="AA9" s="1474"/>
      <c r="AB9" s="626"/>
      <c r="AC9" s="1483"/>
      <c r="AD9" s="1484"/>
    </row>
    <row r="10" spans="2:30" s="627" customFormat="1" ht="21.75" customHeight="1" x14ac:dyDescent="0.2">
      <c r="B10" s="1411"/>
      <c r="C10" s="629"/>
      <c r="D10" s="628"/>
      <c r="E10" s="1223" t="s">
        <v>9</v>
      </c>
      <c r="F10" s="423" t="s">
        <v>25</v>
      </c>
      <c r="G10" s="630"/>
      <c r="H10" s="659" t="s">
        <v>9</v>
      </c>
      <c r="I10" s="423" t="s">
        <v>25</v>
      </c>
      <c r="J10" s="630"/>
      <c r="K10" s="659" t="s">
        <v>9</v>
      </c>
      <c r="L10" s="423" t="s">
        <v>25</v>
      </c>
      <c r="M10" s="630"/>
      <c r="N10" s="659" t="s">
        <v>9</v>
      </c>
      <c r="O10" s="423" t="s">
        <v>25</v>
      </c>
      <c r="P10" s="630"/>
      <c r="Q10" s="659" t="s">
        <v>9</v>
      </c>
      <c r="R10" s="423" t="s">
        <v>25</v>
      </c>
      <c r="S10" s="630"/>
      <c r="T10" s="659" t="s">
        <v>9</v>
      </c>
      <c r="U10" s="423" t="s">
        <v>25</v>
      </c>
      <c r="V10" s="630"/>
      <c r="W10" s="659" t="s">
        <v>9</v>
      </c>
      <c r="X10" s="423" t="s">
        <v>25</v>
      </c>
      <c r="Y10" s="630"/>
      <c r="Z10" s="659" t="s">
        <v>9</v>
      </c>
      <c r="AA10" s="423" t="s">
        <v>25</v>
      </c>
      <c r="AB10" s="629"/>
      <c r="AC10" s="660" t="s">
        <v>9</v>
      </c>
      <c r="AD10" s="661" t="s">
        <v>25</v>
      </c>
    </row>
    <row r="11" spans="2:30" s="632" customFormat="1" ht="9" customHeight="1" x14ac:dyDescent="0.2">
      <c r="B11" s="631"/>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C11" s="631"/>
      <c r="AD11" s="631"/>
    </row>
    <row r="12" spans="2:30" s="634" customFormat="1" ht="21" customHeight="1" x14ac:dyDescent="0.2">
      <c r="B12" s="633" t="s">
        <v>24</v>
      </c>
      <c r="D12" s="635"/>
      <c r="E12" s="636">
        <v>2779</v>
      </c>
      <c r="F12" s="637">
        <v>0.21365435046847886</v>
      </c>
      <c r="G12" s="635"/>
      <c r="H12" s="636">
        <v>43352</v>
      </c>
      <c r="I12" s="637">
        <v>3.332977114612989</v>
      </c>
      <c r="J12" s="635"/>
      <c r="K12" s="636">
        <v>26079</v>
      </c>
      <c r="L12" s="637">
        <v>2.0049988506180139</v>
      </c>
      <c r="M12" s="635"/>
      <c r="N12" s="636">
        <v>37356</v>
      </c>
      <c r="O12" s="637">
        <v>2.8719942123427482</v>
      </c>
      <c r="P12" s="635"/>
      <c r="Q12" s="636">
        <v>45042</v>
      </c>
      <c r="R12" s="637">
        <v>3.4629072521774829</v>
      </c>
      <c r="S12" s="635"/>
      <c r="T12" s="636">
        <v>76032</v>
      </c>
      <c r="U12" s="637">
        <v>5.8454723191145685</v>
      </c>
      <c r="V12" s="635"/>
      <c r="W12" s="636">
        <v>282940</v>
      </c>
      <c r="X12" s="637">
        <v>21.752919007395253</v>
      </c>
      <c r="Y12" s="635"/>
      <c r="Z12" s="636">
        <v>787119</v>
      </c>
      <c r="AA12" s="637">
        <f>Z12*100/$AC$12</f>
        <v>60.515076893270468</v>
      </c>
      <c r="AB12" s="638"/>
      <c r="AC12" s="639">
        <f>E12+H12+K12+N12+Q12+T12+W12+Z12</f>
        <v>1300699</v>
      </c>
      <c r="AD12" s="446">
        <f>F12+I12+L12+O12+R12+U12+X12+AA12</f>
        <v>100</v>
      </c>
    </row>
    <row r="13" spans="2:30" s="634" customFormat="1" ht="20.25" customHeight="1" x14ac:dyDescent="0.2">
      <c r="B13" s="640" t="s">
        <v>23</v>
      </c>
      <c r="D13" s="635"/>
      <c r="E13" s="641">
        <v>3781</v>
      </c>
      <c r="F13" s="642">
        <v>0.4832751767066733</v>
      </c>
      <c r="G13" s="635"/>
      <c r="H13" s="641">
        <v>90050</v>
      </c>
      <c r="I13" s="642">
        <v>11.509899408208392</v>
      </c>
      <c r="J13" s="635"/>
      <c r="K13" s="641">
        <v>41548</v>
      </c>
      <c r="L13" s="642">
        <v>5.3105308230121295</v>
      </c>
      <c r="M13" s="635"/>
      <c r="N13" s="641">
        <v>48564</v>
      </c>
      <c r="O13" s="642">
        <v>6.2072932244334522</v>
      </c>
      <c r="P13" s="635"/>
      <c r="Q13" s="641">
        <v>50192</v>
      </c>
      <c r="R13" s="642">
        <v>6.4153789127906231</v>
      </c>
      <c r="S13" s="635"/>
      <c r="T13" s="641">
        <v>76767</v>
      </c>
      <c r="U13" s="642">
        <v>9.8121093600214735</v>
      </c>
      <c r="V13" s="635"/>
      <c r="W13" s="641">
        <v>168127</v>
      </c>
      <c r="X13" s="642">
        <v>21.489448726305969</v>
      </c>
      <c r="Y13" s="635"/>
      <c r="Z13" s="641">
        <v>303341</v>
      </c>
      <c r="AA13" s="642">
        <f>Z13*100/$AC$13</f>
        <v>38.772064368521285</v>
      </c>
      <c r="AB13" s="638"/>
      <c r="AC13" s="643">
        <f>E13+H13+K13+N13+Q13+T13+W13+Z13</f>
        <v>782370</v>
      </c>
      <c r="AD13" s="644">
        <f>F13+I13+L13+O13+R13+U13+X13+AA13</f>
        <v>100</v>
      </c>
    </row>
    <row r="14" spans="2:30" s="650" customFormat="1" ht="3" customHeight="1" x14ac:dyDescent="0.2">
      <c r="B14" s="645"/>
      <c r="C14" s="646"/>
      <c r="D14" s="638"/>
      <c r="E14" s="647"/>
      <c r="F14" s="648"/>
      <c r="G14" s="638"/>
      <c r="H14" s="647"/>
      <c r="I14" s="648"/>
      <c r="J14" s="638"/>
      <c r="K14" s="647"/>
      <c r="L14" s="648"/>
      <c r="M14" s="638"/>
      <c r="N14" s="647"/>
      <c r="O14" s="648"/>
      <c r="P14" s="638"/>
      <c r="Q14" s="647"/>
      <c r="R14" s="648"/>
      <c r="S14" s="638"/>
      <c r="T14" s="647"/>
      <c r="U14" s="648"/>
      <c r="V14" s="638"/>
      <c r="W14" s="647"/>
      <c r="X14" s="648"/>
      <c r="Y14" s="638"/>
      <c r="Z14" s="647"/>
      <c r="AA14" s="648"/>
      <c r="AB14" s="638"/>
      <c r="AC14" s="647"/>
      <c r="AD14" s="649"/>
    </row>
    <row r="15" spans="2:30" s="922" customFormat="1" ht="18" customHeight="1" x14ac:dyDescent="0.2">
      <c r="B15" s="1233" t="s">
        <v>0</v>
      </c>
      <c r="C15" s="1234"/>
      <c r="D15" s="1254"/>
      <c r="E15" s="1235">
        <f>SUM(E12:E13)</f>
        <v>6560</v>
      </c>
      <c r="F15" s="1255">
        <f>E15*100/$AC$15</f>
        <v>0.31491995704414977</v>
      </c>
      <c r="G15" s="1254"/>
      <c r="H15" s="1235">
        <f>SUM(H12:H13)</f>
        <v>133402</v>
      </c>
      <c r="I15" s="1255">
        <f>H15*100/$AC$15</f>
        <v>6.4041085532932422</v>
      </c>
      <c r="J15" s="1254"/>
      <c r="K15" s="1235">
        <f>SUM(K12:K13)</f>
        <v>67627</v>
      </c>
      <c r="L15" s="1255">
        <f>K15*100/$AC$15</f>
        <v>3.2465079169244992</v>
      </c>
      <c r="M15" s="1254"/>
      <c r="N15" s="1235">
        <f>SUM(N12:N13)</f>
        <v>85920</v>
      </c>
      <c r="O15" s="1255">
        <f>N15*100/$AC$15</f>
        <v>4.1246833398221563</v>
      </c>
      <c r="P15" s="1254"/>
      <c r="Q15" s="1235">
        <f>SUM(Q12:Q13)</f>
        <v>95234</v>
      </c>
      <c r="R15" s="1255">
        <f>Q15*100/$AC$15</f>
        <v>4.5718120715156338</v>
      </c>
      <c r="S15" s="1254"/>
      <c r="T15" s="1235">
        <f>SUM(T12:T13)</f>
        <v>152799</v>
      </c>
      <c r="U15" s="1255">
        <f>T15*100/$AC$15</f>
        <v>7.3352827006690609</v>
      </c>
      <c r="V15" s="1254"/>
      <c r="W15" s="1235">
        <f>SUM(W12:W13)</f>
        <v>451067</v>
      </c>
      <c r="X15" s="1255">
        <f>W15*100/$AC$15</f>
        <v>21.653963454883154</v>
      </c>
      <c r="Y15" s="1254"/>
      <c r="Z15" s="1235">
        <f>SUM(Z12:Z13)</f>
        <v>1090460</v>
      </c>
      <c r="AA15" s="1255">
        <f>Z15*100/$AC$15</f>
        <v>52.348722005848103</v>
      </c>
      <c r="AB15" s="1254"/>
      <c r="AC15" s="1235">
        <f>E15+H15+K15+N15+Q15+T15+W15+Z15</f>
        <v>2083069</v>
      </c>
      <c r="AD15" s="1256">
        <f>F15+I15+L15+O15+R15+U15+X15+AA15</f>
        <v>100</v>
      </c>
    </row>
    <row r="16" spans="2:30" s="632" customFormat="1" ht="5.25" customHeight="1" x14ac:dyDescent="0.2">
      <c r="B16" s="652"/>
      <c r="C16" s="652"/>
      <c r="D16" s="652"/>
      <c r="E16" s="652"/>
      <c r="F16" s="652"/>
      <c r="G16" s="652"/>
      <c r="H16" s="652"/>
      <c r="I16" s="652"/>
      <c r="J16" s="652"/>
      <c r="K16" s="652"/>
      <c r="L16" s="652"/>
      <c r="M16" s="652"/>
      <c r="N16" s="652"/>
      <c r="O16" s="653"/>
      <c r="P16" s="653"/>
    </row>
    <row r="17" spans="2:16" s="632" customFormat="1" ht="12.75" customHeight="1" x14ac:dyDescent="0.2">
      <c r="B17" s="653"/>
      <c r="C17" s="653"/>
      <c r="D17" s="653"/>
      <c r="E17" s="653"/>
      <c r="F17" s="653"/>
      <c r="G17" s="653"/>
      <c r="H17" s="653"/>
      <c r="I17" s="653"/>
      <c r="J17" s="653"/>
      <c r="K17" s="653"/>
      <c r="L17" s="653"/>
      <c r="M17" s="653"/>
      <c r="N17" s="653"/>
      <c r="O17" s="653"/>
      <c r="P17" s="653"/>
    </row>
    <row r="18" spans="2:16" s="650" customFormat="1" ht="24.75" customHeight="1" x14ac:dyDescent="0.2">
      <c r="B18" s="654"/>
      <c r="C18" s="654"/>
      <c r="D18" s="654"/>
      <c r="E18" s="654" t="s">
        <v>22</v>
      </c>
      <c r="F18" s="654" t="s">
        <v>21</v>
      </c>
      <c r="G18" s="654"/>
      <c r="H18" s="654" t="s">
        <v>20</v>
      </c>
      <c r="I18" s="654" t="s">
        <v>19</v>
      </c>
      <c r="J18" s="654"/>
      <c r="K18" s="654" t="s">
        <v>18</v>
      </c>
      <c r="L18" s="654" t="s">
        <v>17</v>
      </c>
      <c r="M18" s="654"/>
      <c r="N18" s="654" t="s">
        <v>16</v>
      </c>
      <c r="O18" s="654" t="s">
        <v>15</v>
      </c>
      <c r="P18" s="654"/>
    </row>
    <row r="19" spans="2:16" s="650" customFormat="1" x14ac:dyDescent="0.2">
      <c r="B19" s="655"/>
      <c r="C19" s="655"/>
      <c r="D19" s="655"/>
      <c r="E19" s="655">
        <f>E15</f>
        <v>6560</v>
      </c>
      <c r="F19" s="656">
        <f>H15</f>
        <v>133402</v>
      </c>
      <c r="G19" s="656"/>
      <c r="H19" s="656">
        <f>K15</f>
        <v>67627</v>
      </c>
      <c r="I19" s="656">
        <f>N15</f>
        <v>85920</v>
      </c>
      <c r="J19" s="656"/>
      <c r="K19" s="656">
        <f>Q15</f>
        <v>95234</v>
      </c>
      <c r="L19" s="656">
        <f>T15</f>
        <v>152799</v>
      </c>
      <c r="M19" s="656"/>
      <c r="N19" s="656">
        <f>W15</f>
        <v>451067</v>
      </c>
      <c r="O19" s="656">
        <f>Z15</f>
        <v>1090460</v>
      </c>
      <c r="P19" s="656"/>
    </row>
    <row r="20" spans="2:16" s="632" customFormat="1" x14ac:dyDescent="0.2">
      <c r="B20" s="653"/>
      <c r="C20" s="653"/>
      <c r="D20" s="653"/>
      <c r="E20" s="653"/>
      <c r="F20" s="653"/>
      <c r="G20" s="653"/>
      <c r="H20" s="653"/>
      <c r="I20" s="653"/>
      <c r="J20" s="653"/>
      <c r="K20" s="653"/>
      <c r="L20" s="653"/>
      <c r="M20" s="653"/>
      <c r="N20" s="653"/>
      <c r="O20" s="653"/>
      <c r="P20" s="653"/>
    </row>
    <row r="21" spans="2:16" s="632" customFormat="1" x14ac:dyDescent="0.2">
      <c r="B21" s="653"/>
      <c r="C21" s="653"/>
      <c r="D21" s="653"/>
      <c r="E21" s="653"/>
      <c r="F21" s="653"/>
      <c r="G21" s="653"/>
      <c r="H21" s="653"/>
      <c r="I21" s="653"/>
      <c r="J21" s="653"/>
      <c r="K21" s="653"/>
      <c r="L21" s="653"/>
      <c r="M21" s="653"/>
      <c r="N21" s="653"/>
      <c r="O21" s="653"/>
      <c r="P21" s="653"/>
    </row>
    <row r="22" spans="2:16" s="632" customFormat="1" x14ac:dyDescent="0.2">
      <c r="B22" s="653"/>
      <c r="C22" s="653"/>
      <c r="D22" s="653"/>
      <c r="E22" s="653"/>
      <c r="F22" s="653"/>
      <c r="G22" s="653"/>
      <c r="H22" s="653"/>
      <c r="I22" s="653"/>
      <c r="J22" s="653"/>
      <c r="K22" s="653"/>
      <c r="L22" s="653"/>
      <c r="M22" s="653"/>
      <c r="N22" s="653"/>
      <c r="O22" s="653"/>
      <c r="P22" s="653"/>
    </row>
    <row r="23" spans="2:16" s="632" customFormat="1" x14ac:dyDescent="0.2">
      <c r="B23" s="653"/>
      <c r="C23" s="653"/>
      <c r="D23" s="653"/>
      <c r="E23" s="653"/>
      <c r="F23" s="653"/>
      <c r="G23" s="653"/>
      <c r="H23" s="653"/>
      <c r="I23" s="653"/>
      <c r="J23" s="653"/>
      <c r="K23" s="653"/>
      <c r="L23" s="653"/>
      <c r="M23" s="653"/>
      <c r="N23" s="653"/>
      <c r="O23" s="653"/>
      <c r="P23" s="653"/>
    </row>
    <row r="24" spans="2:16" s="632" customFormat="1" x14ac:dyDescent="0.2">
      <c r="B24" s="653"/>
      <c r="C24" s="653"/>
      <c r="D24" s="653"/>
      <c r="E24" s="653"/>
      <c r="F24" s="653"/>
      <c r="G24" s="653"/>
      <c r="H24" s="653"/>
      <c r="I24" s="653"/>
      <c r="J24" s="653"/>
      <c r="K24" s="653"/>
      <c r="L24" s="653"/>
      <c r="M24" s="653"/>
      <c r="N24" s="653"/>
      <c r="O24" s="653"/>
      <c r="P24" s="653"/>
    </row>
    <row r="25" spans="2:16" s="632" customFormat="1" x14ac:dyDescent="0.2">
      <c r="B25" s="653"/>
      <c r="C25" s="653"/>
      <c r="D25" s="653"/>
      <c r="E25" s="653"/>
      <c r="F25" s="653"/>
      <c r="G25" s="653"/>
      <c r="H25" s="653"/>
      <c r="I25" s="653"/>
      <c r="J25" s="653"/>
      <c r="K25" s="653"/>
      <c r="L25" s="653"/>
      <c r="M25" s="653"/>
      <c r="N25" s="653"/>
      <c r="O25" s="653"/>
      <c r="P25" s="653"/>
    </row>
    <row r="26" spans="2:16" s="632" customFormat="1" x14ac:dyDescent="0.2">
      <c r="B26" s="653"/>
      <c r="C26" s="653"/>
      <c r="D26" s="653"/>
      <c r="E26" s="653"/>
      <c r="F26" s="653"/>
      <c r="G26" s="653"/>
      <c r="H26" s="653"/>
      <c r="I26" s="653"/>
      <c r="J26" s="653"/>
      <c r="K26" s="653"/>
      <c r="L26" s="653"/>
      <c r="M26" s="653"/>
      <c r="N26" s="653"/>
      <c r="O26" s="653"/>
      <c r="P26" s="653"/>
    </row>
    <row r="27" spans="2:16" s="632" customFormat="1" x14ac:dyDescent="0.2">
      <c r="B27" s="653"/>
      <c r="C27" s="653"/>
      <c r="D27" s="653"/>
      <c r="E27" s="653"/>
      <c r="F27" s="653"/>
      <c r="G27" s="653"/>
      <c r="H27" s="653"/>
      <c r="I27" s="653"/>
      <c r="J27" s="653"/>
      <c r="K27" s="653"/>
      <c r="L27" s="653"/>
      <c r="M27" s="653"/>
      <c r="N27" s="653"/>
      <c r="O27" s="653"/>
      <c r="P27" s="653"/>
    </row>
    <row r="28" spans="2:16" s="632" customFormat="1" x14ac:dyDescent="0.2">
      <c r="B28" s="653"/>
      <c r="C28" s="653"/>
      <c r="D28" s="653"/>
      <c r="E28" s="653"/>
      <c r="F28" s="653"/>
      <c r="G28" s="653"/>
      <c r="H28" s="653"/>
      <c r="I28" s="653"/>
      <c r="J28" s="653"/>
      <c r="K28" s="653"/>
      <c r="L28" s="653"/>
      <c r="M28" s="653"/>
      <c r="N28" s="653"/>
      <c r="O28" s="653"/>
      <c r="P28" s="653"/>
    </row>
    <row r="29" spans="2:16" s="632" customFormat="1" x14ac:dyDescent="0.2">
      <c r="B29" s="653"/>
      <c r="C29" s="653"/>
      <c r="D29" s="653"/>
      <c r="E29" s="653"/>
      <c r="F29" s="653"/>
      <c r="G29" s="653"/>
      <c r="H29" s="653"/>
      <c r="I29" s="653"/>
      <c r="J29" s="653"/>
      <c r="K29" s="653"/>
      <c r="L29" s="653"/>
      <c r="M29" s="653"/>
      <c r="N29" s="653"/>
      <c r="O29" s="653"/>
      <c r="P29" s="653"/>
    </row>
    <row r="30" spans="2:16" s="632" customFormat="1" x14ac:dyDescent="0.2">
      <c r="B30" s="653"/>
      <c r="C30" s="653"/>
      <c r="D30" s="653"/>
      <c r="E30" s="653"/>
      <c r="F30" s="653"/>
      <c r="G30" s="653"/>
      <c r="H30" s="653"/>
      <c r="I30" s="653"/>
      <c r="J30" s="653"/>
      <c r="K30" s="653"/>
      <c r="L30" s="653"/>
      <c r="M30" s="653"/>
      <c r="N30" s="653"/>
      <c r="O30" s="653"/>
      <c r="P30" s="653"/>
    </row>
    <row r="31" spans="2:16" s="632" customFormat="1" ht="5.25" customHeight="1" x14ac:dyDescent="0.2">
      <c r="B31" s="653"/>
      <c r="C31" s="653"/>
      <c r="D31" s="653"/>
      <c r="E31" s="653"/>
      <c r="F31" s="653"/>
      <c r="G31" s="653"/>
      <c r="H31" s="653"/>
      <c r="I31" s="653"/>
      <c r="J31" s="653"/>
      <c r="K31" s="653"/>
      <c r="L31" s="653"/>
      <c r="M31" s="653"/>
      <c r="N31" s="653"/>
      <c r="O31" s="653"/>
      <c r="P31" s="653"/>
    </row>
    <row r="32" spans="2:16" s="632" customFormat="1" ht="5.25" customHeight="1" x14ac:dyDescent="0.2">
      <c r="B32" s="653"/>
      <c r="C32" s="653"/>
      <c r="D32" s="653"/>
      <c r="E32" s="653"/>
      <c r="F32" s="653"/>
      <c r="G32" s="653"/>
      <c r="H32" s="653"/>
      <c r="I32" s="653"/>
      <c r="J32" s="653"/>
      <c r="K32" s="653"/>
      <c r="L32" s="653"/>
      <c r="M32" s="653"/>
      <c r="N32" s="653"/>
      <c r="O32" s="653"/>
      <c r="P32" s="653"/>
    </row>
    <row r="33" spans="2:16" s="632" customFormat="1" ht="16.5" customHeight="1" x14ac:dyDescent="0.2">
      <c r="B33" s="653"/>
      <c r="C33" s="653"/>
      <c r="D33" s="653"/>
      <c r="E33" s="653"/>
      <c r="F33" s="653"/>
      <c r="G33" s="653"/>
      <c r="H33" s="653"/>
      <c r="I33" s="653"/>
      <c r="J33" s="653"/>
      <c r="K33" s="653"/>
      <c r="L33" s="653"/>
      <c r="M33" s="653"/>
      <c r="N33" s="653"/>
      <c r="O33" s="653"/>
      <c r="P33" s="653"/>
    </row>
    <row r="34" spans="2:16" s="632" customFormat="1" x14ac:dyDescent="0.2">
      <c r="B34" s="653"/>
      <c r="C34" s="653"/>
      <c r="D34" s="653"/>
      <c r="E34" s="653"/>
      <c r="F34" s="653"/>
      <c r="G34" s="653"/>
      <c r="H34" s="653"/>
      <c r="I34" s="653"/>
      <c r="J34" s="653"/>
      <c r="K34" s="653"/>
      <c r="L34" s="653"/>
      <c r="M34" s="653"/>
      <c r="N34" s="653"/>
      <c r="O34" s="653"/>
      <c r="P34" s="653"/>
    </row>
    <row r="35" spans="2:16" s="632" customFormat="1" x14ac:dyDescent="0.2"/>
    <row r="36" spans="2:16" s="651" customFormat="1" x14ac:dyDescent="0.2">
      <c r="B36" s="1475" t="s">
        <v>14</v>
      </c>
      <c r="C36" s="1475"/>
      <c r="D36" s="1475"/>
      <c r="E36" s="1475"/>
      <c r="F36" s="1475"/>
      <c r="G36" s="1475"/>
      <c r="H36" s="1475"/>
      <c r="I36" s="1475"/>
      <c r="J36" s="1475"/>
      <c r="K36" s="1475"/>
    </row>
    <row r="37" spans="2:16" s="658" customFormat="1" ht="12.75" customHeight="1" x14ac:dyDescent="0.2">
      <c r="B37" s="1485"/>
      <c r="C37" s="1486"/>
      <c r="D37" s="1486"/>
      <c r="E37" s="1486"/>
      <c r="F37" s="1486"/>
      <c r="G37" s="1486"/>
      <c r="H37" s="1486"/>
      <c r="I37" s="1486"/>
      <c r="J37" s="1486"/>
      <c r="K37" s="1486"/>
      <c r="L37" s="1486"/>
      <c r="M37" s="1486"/>
      <c r="N37" s="1486"/>
      <c r="O37" s="1486"/>
      <c r="P37" s="657"/>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topLeftCell="A10" zoomScaleNormal="100" workbookViewId="0"/>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55"/>
      <c r="C2" s="1355"/>
      <c r="D2" s="1355"/>
      <c r="E2" s="1355"/>
      <c r="F2" s="1355"/>
      <c r="G2" s="1355"/>
      <c r="H2" s="1355"/>
      <c r="I2" s="1355"/>
      <c r="J2" s="1355"/>
      <c r="K2" s="1355"/>
      <c r="L2" s="1355"/>
      <c r="M2" s="1355"/>
      <c r="N2" s="1355"/>
      <c r="O2" s="1355"/>
      <c r="P2" s="1355"/>
      <c r="Q2" s="1355"/>
      <c r="R2" s="1355"/>
      <c r="S2" s="210"/>
      <c r="T2" s="210"/>
    </row>
    <row r="3" spans="1:20" x14ac:dyDescent="0.2">
      <c r="C3" s="1356" t="s">
        <v>290</v>
      </c>
      <c r="D3" s="1356"/>
      <c r="E3" s="1356"/>
    </row>
    <row r="5" spans="1:20" ht="23.25" customHeight="1" x14ac:dyDescent="0.2">
      <c r="B5" s="1357" t="s">
        <v>291</v>
      </c>
      <c r="C5" s="1358"/>
      <c r="D5" s="1358"/>
      <c r="E5" s="1358"/>
      <c r="F5" s="1358"/>
      <c r="G5" s="1358"/>
      <c r="H5" s="1358"/>
      <c r="I5" s="1358"/>
      <c r="J5" s="1358"/>
      <c r="K5" s="1358"/>
      <c r="L5" s="1358"/>
      <c r="M5" s="1358"/>
      <c r="N5" s="1358"/>
      <c r="O5" s="1358"/>
      <c r="P5" s="1358"/>
      <c r="Q5" s="1359">
        <v>45382</v>
      </c>
      <c r="R5" s="1360"/>
      <c r="S5" s="1360"/>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61" t="s">
        <v>292</v>
      </c>
      <c r="C7" s="1361"/>
      <c r="D7" s="1361"/>
      <c r="E7" s="1361"/>
      <c r="F7" s="1361"/>
      <c r="G7" s="1361"/>
      <c r="H7" s="1361"/>
      <c r="I7" s="1361"/>
      <c r="J7" s="1361"/>
      <c r="K7" s="1361"/>
      <c r="L7" s="1361"/>
      <c r="M7" s="1361"/>
      <c r="N7" s="1361"/>
      <c r="O7" s="1361"/>
      <c r="P7" s="1361"/>
      <c r="Q7" s="1361"/>
      <c r="R7" s="1361"/>
      <c r="S7" s="1361"/>
    </row>
    <row r="8" spans="1:20" ht="18.75" customHeight="1" x14ac:dyDescent="0.2">
      <c r="B8" s="1354" t="s">
        <v>293</v>
      </c>
      <c r="C8" s="1354"/>
      <c r="D8" s="1354"/>
      <c r="E8" s="1354"/>
      <c r="F8" s="1354"/>
      <c r="G8" s="1354"/>
      <c r="H8" s="1354"/>
      <c r="I8" s="1354"/>
      <c r="J8" s="1354"/>
      <c r="K8" s="1354"/>
      <c r="L8" s="1354"/>
      <c r="M8" s="1354"/>
      <c r="N8" s="1354"/>
      <c r="O8" s="1354"/>
      <c r="P8" s="1354"/>
      <c r="Q8" s="1354"/>
      <c r="R8" s="1354"/>
      <c r="S8" s="1354"/>
    </row>
    <row r="9" spans="1:20" ht="18.75" customHeight="1" x14ac:dyDescent="0.2">
      <c r="B9" s="1354" t="s">
        <v>294</v>
      </c>
      <c r="C9" s="1354"/>
      <c r="D9" s="1354"/>
      <c r="E9" s="1354"/>
      <c r="F9" s="1354"/>
      <c r="G9" s="1354"/>
      <c r="H9" s="1354"/>
      <c r="I9" s="1354"/>
      <c r="J9" s="1354"/>
      <c r="K9" s="1354"/>
      <c r="L9" s="1354"/>
      <c r="M9" s="1354"/>
      <c r="N9" s="1354"/>
      <c r="O9" s="1354"/>
      <c r="P9" s="1354"/>
      <c r="Q9" s="1354"/>
      <c r="R9" s="1354"/>
      <c r="S9" s="1354"/>
    </row>
    <row r="10" spans="1:20" ht="18.75" customHeight="1" x14ac:dyDescent="0.2">
      <c r="B10" s="1354" t="s">
        <v>295</v>
      </c>
      <c r="C10" s="1354"/>
      <c r="D10" s="1354"/>
      <c r="E10" s="1354"/>
      <c r="F10" s="1354"/>
      <c r="G10" s="1354"/>
      <c r="H10" s="1354"/>
      <c r="I10" s="1354"/>
      <c r="J10" s="1354"/>
      <c r="K10" s="1354"/>
      <c r="L10" s="1354"/>
      <c r="M10" s="1354"/>
      <c r="N10" s="1354"/>
      <c r="O10" s="1354"/>
      <c r="P10" s="1354"/>
      <c r="Q10" s="1354"/>
      <c r="R10" s="1354"/>
      <c r="S10" s="1354"/>
    </row>
    <row r="11" spans="1:20" ht="18.75" customHeight="1" x14ac:dyDescent="0.2">
      <c r="B11" s="1354" t="s">
        <v>296</v>
      </c>
      <c r="C11" s="1354"/>
      <c r="D11" s="1354"/>
      <c r="E11" s="1354"/>
      <c r="F11" s="1354"/>
      <c r="G11" s="1354"/>
      <c r="H11" s="1354"/>
      <c r="I11" s="1354"/>
      <c r="J11" s="1354"/>
      <c r="K11" s="1354"/>
      <c r="L11" s="1354"/>
      <c r="M11" s="1354"/>
      <c r="N11" s="1354"/>
      <c r="O11" s="1354"/>
      <c r="P11" s="1354"/>
      <c r="Q11" s="1354"/>
      <c r="R11" s="1354"/>
      <c r="S11" s="1354"/>
    </row>
    <row r="12" spans="1:20" ht="18.75" customHeight="1" x14ac:dyDescent="0.2">
      <c r="B12" s="1354" t="s">
        <v>297</v>
      </c>
      <c r="C12" s="1354"/>
      <c r="D12" s="1354"/>
      <c r="E12" s="1354"/>
      <c r="F12" s="1354"/>
      <c r="G12" s="1354"/>
      <c r="H12" s="1354"/>
      <c r="I12" s="1354"/>
      <c r="J12" s="1354"/>
      <c r="K12" s="1354"/>
      <c r="L12" s="1354"/>
      <c r="M12" s="1354"/>
      <c r="N12" s="1354"/>
      <c r="O12" s="1354"/>
      <c r="P12" s="1354"/>
      <c r="Q12" s="1354"/>
      <c r="R12" s="1354"/>
      <c r="S12" s="1354"/>
    </row>
    <row r="13" spans="1:20" ht="18.75" customHeight="1" x14ac:dyDescent="0.2">
      <c r="B13" s="1354" t="s">
        <v>298</v>
      </c>
      <c r="C13" s="1354"/>
      <c r="D13" s="1354"/>
      <c r="E13" s="1354"/>
      <c r="F13" s="1354"/>
      <c r="G13" s="1354"/>
      <c r="H13" s="1354"/>
      <c r="I13" s="1354"/>
      <c r="J13" s="1354"/>
      <c r="K13" s="1354"/>
      <c r="L13" s="1354"/>
      <c r="M13" s="1354"/>
      <c r="N13" s="1354"/>
      <c r="O13" s="1354"/>
      <c r="P13" s="1354"/>
      <c r="Q13" s="1354"/>
      <c r="R13" s="1354"/>
      <c r="S13" s="1354"/>
    </row>
    <row r="14" spans="1:20" ht="18.75" customHeight="1" x14ac:dyDescent="0.2">
      <c r="B14" s="1354" t="s">
        <v>299</v>
      </c>
      <c r="C14" s="1354"/>
      <c r="D14" s="1354"/>
      <c r="E14" s="1354"/>
      <c r="F14" s="1354"/>
      <c r="G14" s="1354"/>
      <c r="H14" s="1354"/>
      <c r="I14" s="1354"/>
      <c r="J14" s="1354"/>
      <c r="K14" s="1354"/>
      <c r="L14" s="1354"/>
      <c r="M14" s="1354"/>
      <c r="N14" s="1354"/>
      <c r="O14" s="1354"/>
      <c r="P14" s="1354"/>
      <c r="Q14" s="1354"/>
      <c r="R14" s="1354"/>
      <c r="S14" s="1354"/>
    </row>
    <row r="15" spans="1:20" ht="18.75" customHeight="1" x14ac:dyDescent="0.2">
      <c r="B15" s="214"/>
      <c r="C15" s="214"/>
      <c r="D15" s="214"/>
      <c r="E15" s="214"/>
      <c r="F15" s="214"/>
      <c r="G15" s="214"/>
      <c r="H15" s="214"/>
      <c r="I15" s="214"/>
      <c r="J15" s="214"/>
      <c r="K15" s="214"/>
      <c r="L15" s="214"/>
      <c r="M15" s="214"/>
      <c r="N15" s="214"/>
      <c r="O15" s="214"/>
      <c r="P15" s="214"/>
      <c r="Q15" s="214"/>
      <c r="R15" s="214"/>
      <c r="S15" s="214"/>
    </row>
    <row r="16" spans="1:20" ht="18.75" customHeight="1" x14ac:dyDescent="0.2">
      <c r="B16" s="1361" t="s">
        <v>300</v>
      </c>
      <c r="C16" s="1361"/>
      <c r="D16" s="1361"/>
      <c r="E16" s="1361"/>
      <c r="F16" s="1361"/>
      <c r="G16" s="1361"/>
      <c r="H16" s="1361"/>
      <c r="I16" s="1361"/>
      <c r="J16" s="1361"/>
      <c r="K16" s="1361"/>
      <c r="L16" s="1361"/>
      <c r="M16" s="1361"/>
      <c r="N16" s="1361"/>
      <c r="O16" s="1361"/>
      <c r="P16" s="1361"/>
      <c r="Q16" s="1361"/>
      <c r="R16" s="1361"/>
      <c r="S16" s="1361"/>
    </row>
    <row r="17" spans="2:21" ht="18.75" customHeight="1" x14ac:dyDescent="0.2">
      <c r="B17" s="1354" t="s">
        <v>301</v>
      </c>
      <c r="C17" s="1354"/>
      <c r="D17" s="1354"/>
      <c r="E17" s="1354"/>
      <c r="F17" s="1354"/>
      <c r="G17" s="1354"/>
      <c r="H17" s="1354"/>
      <c r="I17" s="1354"/>
      <c r="J17" s="1354"/>
      <c r="K17" s="1354"/>
      <c r="L17" s="1354"/>
      <c r="M17" s="1354"/>
      <c r="N17" s="1354"/>
      <c r="O17" s="1354"/>
      <c r="P17" s="1354"/>
      <c r="Q17" s="1354"/>
      <c r="R17" s="1354"/>
      <c r="S17" s="1354"/>
      <c r="T17" s="214"/>
    </row>
    <row r="18" spans="2:21" ht="18.75" customHeight="1" x14ac:dyDescent="0.2">
      <c r="B18" s="1354" t="s">
        <v>302</v>
      </c>
      <c r="C18" s="1354"/>
      <c r="D18" s="1354"/>
      <c r="E18" s="1354"/>
      <c r="F18" s="1354"/>
      <c r="G18" s="1354"/>
      <c r="H18" s="1354"/>
      <c r="I18" s="1354"/>
      <c r="J18" s="1354"/>
      <c r="K18" s="1354"/>
      <c r="L18" s="1354"/>
      <c r="M18" s="1354"/>
      <c r="N18" s="1354"/>
      <c r="O18" s="1354"/>
      <c r="P18" s="1354"/>
      <c r="Q18" s="1354"/>
      <c r="R18" s="1354"/>
      <c r="S18" s="1354"/>
      <c r="T18" s="214"/>
    </row>
    <row r="19" spans="2:21" ht="18.75" customHeight="1" x14ac:dyDescent="0.2">
      <c r="B19" s="1354" t="s">
        <v>303</v>
      </c>
      <c r="C19" s="1354"/>
      <c r="D19" s="1354"/>
      <c r="E19" s="1354"/>
      <c r="F19" s="1354"/>
      <c r="G19" s="1354"/>
      <c r="H19" s="1354"/>
      <c r="I19" s="1354"/>
      <c r="J19" s="1354"/>
      <c r="K19" s="1354"/>
      <c r="L19" s="1354"/>
      <c r="M19" s="1354"/>
      <c r="N19" s="1354"/>
      <c r="O19" s="1354"/>
      <c r="P19" s="1354"/>
      <c r="Q19" s="1354"/>
      <c r="R19" s="1354"/>
      <c r="S19" s="1354"/>
      <c r="T19" s="214"/>
    </row>
    <row r="20" spans="2:21" ht="18.75" customHeight="1" x14ac:dyDescent="0.2">
      <c r="B20" s="1354" t="s">
        <v>304</v>
      </c>
      <c r="C20" s="1354"/>
      <c r="D20" s="1354"/>
      <c r="E20" s="1354"/>
      <c r="F20" s="1354"/>
      <c r="G20" s="1354"/>
      <c r="H20" s="1354"/>
      <c r="I20" s="1354"/>
      <c r="J20" s="1354"/>
      <c r="K20" s="1354"/>
      <c r="L20" s="1354"/>
      <c r="M20" s="1354"/>
      <c r="N20" s="1354"/>
      <c r="O20" s="1354"/>
      <c r="P20" s="1354"/>
      <c r="Q20" s="1354"/>
      <c r="R20" s="1354"/>
      <c r="S20" s="1354"/>
      <c r="T20" s="214"/>
    </row>
    <row r="21" spans="2:21" ht="18.75" customHeight="1" x14ac:dyDescent="0.2">
      <c r="B21" s="1354" t="s">
        <v>305</v>
      </c>
      <c r="C21" s="1354"/>
      <c r="D21" s="1354"/>
      <c r="E21" s="1354"/>
      <c r="F21" s="1354"/>
      <c r="G21" s="1354"/>
      <c r="H21" s="1354"/>
      <c r="I21" s="1354"/>
      <c r="J21" s="1354"/>
      <c r="K21" s="1354"/>
      <c r="L21" s="1354"/>
      <c r="M21" s="1354"/>
      <c r="N21" s="1354"/>
      <c r="O21" s="1354"/>
      <c r="P21" s="1354"/>
      <c r="Q21" s="1354"/>
      <c r="R21" s="1354"/>
      <c r="S21" s="1354"/>
      <c r="T21" s="1354"/>
    </row>
    <row r="22" spans="2:21" ht="18.75" customHeight="1" x14ac:dyDescent="0.2">
      <c r="B22" s="1354" t="s">
        <v>306</v>
      </c>
      <c r="C22" s="1354"/>
      <c r="D22" s="1354"/>
      <c r="E22" s="1354"/>
      <c r="F22" s="1354"/>
      <c r="G22" s="1354"/>
      <c r="H22" s="1354"/>
      <c r="I22" s="1354"/>
      <c r="J22" s="1354"/>
      <c r="K22" s="1354"/>
      <c r="L22" s="1354"/>
      <c r="M22" s="1354"/>
      <c r="N22" s="1354"/>
      <c r="O22" s="1354"/>
      <c r="P22" s="1354"/>
      <c r="Q22" s="1354"/>
      <c r="R22" s="1354"/>
      <c r="S22" s="1354"/>
      <c r="T22" s="214"/>
    </row>
    <row r="23" spans="2:21" ht="18.75" customHeight="1" x14ac:dyDescent="0.2">
      <c r="B23" s="1354" t="s">
        <v>307</v>
      </c>
      <c r="C23" s="1354"/>
      <c r="D23" s="1354"/>
      <c r="E23" s="1354"/>
      <c r="F23" s="1354"/>
      <c r="G23" s="1354"/>
      <c r="H23" s="1354"/>
      <c r="I23" s="1354"/>
      <c r="J23" s="1354"/>
      <c r="K23" s="1354"/>
      <c r="L23" s="1354"/>
      <c r="M23" s="1354"/>
      <c r="N23" s="1354"/>
      <c r="O23" s="1354"/>
      <c r="P23" s="1354"/>
      <c r="Q23" s="1354"/>
      <c r="R23" s="1354"/>
      <c r="S23" s="1354"/>
      <c r="T23" s="214"/>
    </row>
    <row r="24" spans="2:21" ht="18.75" customHeight="1" x14ac:dyDescent="0.2">
      <c r="B24" s="214"/>
      <c r="C24" s="214"/>
      <c r="D24" s="214"/>
      <c r="E24" s="214"/>
      <c r="F24" s="214"/>
      <c r="G24" s="214"/>
      <c r="H24" s="214"/>
      <c r="I24" s="214"/>
      <c r="J24" s="214"/>
      <c r="K24" s="214"/>
      <c r="L24" s="214"/>
      <c r="M24" s="214"/>
      <c r="N24" s="214"/>
      <c r="O24" s="214"/>
      <c r="P24" s="214"/>
      <c r="Q24" s="214"/>
      <c r="R24" s="214"/>
      <c r="S24" s="214"/>
    </row>
    <row r="25" spans="2:21" ht="18.75" customHeight="1" x14ac:dyDescent="0.2">
      <c r="B25" s="1361" t="s">
        <v>308</v>
      </c>
      <c r="C25" s="1361"/>
      <c r="D25" s="1361"/>
      <c r="E25" s="1361"/>
      <c r="F25" s="1361"/>
      <c r="G25" s="1361"/>
      <c r="H25" s="1361"/>
      <c r="I25" s="1361"/>
      <c r="J25" s="1361"/>
      <c r="K25" s="1361"/>
      <c r="L25" s="1361"/>
      <c r="M25" s="1361"/>
      <c r="N25" s="1361"/>
      <c r="O25" s="1361"/>
      <c r="P25" s="1361"/>
      <c r="Q25" s="1361"/>
      <c r="R25" s="1361"/>
      <c r="S25" s="1361"/>
    </row>
    <row r="26" spans="2:21" ht="18.75" customHeight="1" x14ac:dyDescent="0.2">
      <c r="B26" s="1354" t="s">
        <v>309</v>
      </c>
      <c r="C26" s="1354"/>
      <c r="D26" s="1354"/>
      <c r="E26" s="1354"/>
      <c r="F26" s="1354"/>
      <c r="G26" s="1354"/>
      <c r="H26" s="1354"/>
      <c r="I26" s="1354"/>
      <c r="J26" s="1354"/>
      <c r="K26" s="1354"/>
      <c r="L26" s="1354"/>
      <c r="M26" s="1354"/>
      <c r="N26" s="1354"/>
      <c r="O26" s="1354"/>
      <c r="P26" s="1354"/>
      <c r="Q26" s="1354"/>
      <c r="R26" s="1354"/>
      <c r="S26" s="1354"/>
      <c r="T26" s="1354"/>
      <c r="U26" s="1354"/>
    </row>
    <row r="27" spans="2:21" ht="18.75" customHeight="1" x14ac:dyDescent="0.2">
      <c r="B27" s="1354" t="s">
        <v>310</v>
      </c>
      <c r="C27" s="1354"/>
      <c r="D27" s="1354"/>
      <c r="E27" s="1354"/>
      <c r="F27" s="1354"/>
      <c r="G27" s="1354"/>
      <c r="H27" s="1354"/>
      <c r="I27" s="1354"/>
      <c r="J27" s="1354"/>
      <c r="K27" s="1354"/>
      <c r="L27" s="1354"/>
      <c r="M27" s="1354"/>
      <c r="N27" s="1354"/>
      <c r="O27" s="1354"/>
      <c r="P27" s="1354"/>
      <c r="Q27" s="1354"/>
      <c r="R27" s="1354"/>
      <c r="S27" s="1354"/>
      <c r="T27" s="1354"/>
      <c r="U27" s="1354"/>
    </row>
    <row r="28" spans="2:21" ht="18.75" customHeight="1" x14ac:dyDescent="0.2">
      <c r="B28" s="1354" t="s">
        <v>311</v>
      </c>
      <c r="C28" s="1354"/>
      <c r="D28" s="1354"/>
      <c r="E28" s="1354"/>
      <c r="F28" s="1354"/>
      <c r="G28" s="1354"/>
      <c r="H28" s="1354"/>
      <c r="I28" s="1354"/>
      <c r="J28" s="1354"/>
      <c r="K28" s="1354"/>
      <c r="L28" s="1354"/>
      <c r="M28" s="1354"/>
      <c r="N28" s="1354"/>
      <c r="O28" s="1354"/>
      <c r="P28" s="1354"/>
      <c r="Q28" s="1354"/>
      <c r="R28" s="1354"/>
      <c r="S28" s="1354"/>
      <c r="T28" s="1354"/>
      <c r="U28" s="1354"/>
    </row>
    <row r="29" spans="2:21" ht="18.75" customHeight="1" x14ac:dyDescent="0.2">
      <c r="B29" s="1354" t="s">
        <v>312</v>
      </c>
      <c r="C29" s="1354"/>
      <c r="D29" s="1354"/>
      <c r="E29" s="1354"/>
      <c r="F29" s="1354"/>
      <c r="G29" s="1354"/>
      <c r="H29" s="1354"/>
      <c r="I29" s="1354"/>
      <c r="J29" s="1354"/>
      <c r="K29" s="1354"/>
      <c r="L29" s="1354"/>
      <c r="M29" s="1354"/>
      <c r="N29" s="1354"/>
      <c r="O29" s="1354"/>
      <c r="P29" s="1354"/>
      <c r="Q29" s="1354"/>
      <c r="R29" s="1354"/>
      <c r="S29" s="1354"/>
      <c r="T29" s="1354"/>
      <c r="U29" s="1354"/>
    </row>
    <row r="30" spans="2:21" ht="15" customHeight="1" x14ac:dyDescent="0.2">
      <c r="B30" s="1354" t="s">
        <v>313</v>
      </c>
      <c r="C30" s="1354"/>
      <c r="D30" s="1354"/>
      <c r="E30" s="1354"/>
      <c r="F30" s="1354"/>
      <c r="G30" s="1354"/>
      <c r="H30" s="1354"/>
      <c r="I30" s="1354"/>
      <c r="J30" s="1354"/>
      <c r="K30" s="1354"/>
      <c r="L30" s="1354"/>
      <c r="M30" s="1354"/>
      <c r="N30" s="1354"/>
      <c r="O30" s="1354"/>
      <c r="P30" s="1354"/>
      <c r="Q30" s="1354"/>
      <c r="R30" s="1354"/>
      <c r="S30" s="1354"/>
      <c r="T30" s="1354"/>
      <c r="U30" s="1354"/>
    </row>
    <row r="31" spans="2:21" ht="18.75" customHeight="1" x14ac:dyDescent="0.2">
      <c r="B31" s="1354" t="s">
        <v>314</v>
      </c>
      <c r="C31" s="1354"/>
      <c r="D31" s="1354"/>
      <c r="E31" s="1354"/>
      <c r="F31" s="1354"/>
      <c r="G31" s="1354"/>
      <c r="H31" s="1354"/>
      <c r="I31" s="1354"/>
      <c r="J31" s="1354"/>
      <c r="K31" s="1354"/>
      <c r="L31" s="1354"/>
      <c r="M31" s="1354"/>
      <c r="N31" s="1354"/>
      <c r="O31" s="1354"/>
      <c r="P31" s="1354"/>
      <c r="Q31" s="1354"/>
      <c r="R31" s="1354"/>
      <c r="S31" s="1354"/>
      <c r="T31" s="1354"/>
      <c r="U31" s="1354"/>
    </row>
    <row r="32" spans="2:21" ht="18.75" customHeight="1" x14ac:dyDescent="0.2">
      <c r="B32" s="214"/>
      <c r="C32" s="214"/>
      <c r="D32" s="214"/>
      <c r="E32" s="214"/>
      <c r="F32" s="214"/>
      <c r="G32" s="214"/>
      <c r="H32" s="214"/>
      <c r="I32" s="214"/>
      <c r="J32" s="214"/>
      <c r="K32" s="214"/>
      <c r="L32" s="214"/>
      <c r="M32" s="214"/>
      <c r="N32" s="214"/>
      <c r="O32" s="214"/>
      <c r="P32" s="214"/>
      <c r="Q32" s="214"/>
      <c r="R32" s="214"/>
      <c r="S32" s="214"/>
    </row>
    <row r="33" spans="15:17" ht="15.95" customHeight="1" x14ac:dyDescent="0.2">
      <c r="O33" s="215"/>
      <c r="Q33" s="215"/>
    </row>
    <row r="34" spans="15:17" ht="15.95" customHeight="1" x14ac:dyDescent="0.2"/>
    <row r="35" spans="15:17" ht="15.95" customHeight="1" x14ac:dyDescent="0.2"/>
    <row r="36" spans="15:17" ht="15.95" customHeight="1" x14ac:dyDescent="0.2"/>
    <row r="37" spans="15:17" ht="15.95" customHeight="1" x14ac:dyDescent="0.2"/>
    <row r="38" spans="15:17" ht="15.95" customHeight="1" x14ac:dyDescent="0.2"/>
    <row r="39" spans="15:17" ht="15.95" customHeight="1" x14ac:dyDescent="0.2"/>
    <row r="40" spans="15:17" ht="18" customHeight="1" x14ac:dyDescent="0.2"/>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2578125" defaultRowHeight="15" x14ac:dyDescent="0.25"/>
  <cols>
    <col min="1" max="1" width="1" style="667" customWidth="1"/>
    <col min="2" max="2" width="28.7109375" style="667" customWidth="1"/>
    <col min="3" max="3" width="0.5703125" style="667" customWidth="1"/>
    <col min="4" max="4" width="10.140625" style="667" customWidth="1"/>
    <col min="5" max="5" width="8.85546875" style="667" customWidth="1"/>
    <col min="6" max="6" width="0.5703125" style="667" customWidth="1"/>
    <col min="7" max="7" width="1.28515625" style="667" hidden="1" customWidth="1"/>
    <col min="8" max="8" width="10.42578125" style="667" customWidth="1"/>
    <col min="9" max="9" width="10.7109375" style="667" customWidth="1"/>
    <col min="10" max="10" width="0.5703125" style="667" customWidth="1"/>
    <col min="11" max="11" width="10.140625" style="667" customWidth="1"/>
    <col min="12" max="12" width="11.5703125" style="667" customWidth="1"/>
    <col min="13" max="13" width="0.5703125" style="667" customWidth="1"/>
    <col min="14" max="14" width="8.85546875" style="667" customWidth="1"/>
    <col min="15" max="15" width="8.42578125" style="667" customWidth="1"/>
    <col min="16" max="16" width="0.5703125" style="667" customWidth="1"/>
    <col min="17" max="17" width="9.7109375" style="667" customWidth="1"/>
    <col min="18" max="18" width="8.42578125" style="667" customWidth="1"/>
    <col min="19" max="19" width="0.28515625" style="667" customWidth="1"/>
    <col min="20" max="20" width="12.42578125" style="667" customWidth="1"/>
    <col min="21" max="21" width="8.42578125" style="667" customWidth="1"/>
    <col min="22" max="22" width="0.5703125" style="667" customWidth="1"/>
    <col min="23" max="23" width="9.7109375" style="667" customWidth="1"/>
    <col min="24" max="24" width="8.42578125" style="667" customWidth="1"/>
    <col min="25" max="25" width="11.42578125" style="667"/>
    <col min="26" max="26" width="11.42578125" style="701"/>
    <col min="27" max="16384" width="11.42578125" style="667"/>
  </cols>
  <sheetData>
    <row r="1" spans="1:26" ht="9.75" customHeight="1" x14ac:dyDescent="0.25"/>
    <row r="2" spans="1:26" s="620" customFormat="1" ht="49.5" customHeight="1" x14ac:dyDescent="0.25">
      <c r="B2" s="1476"/>
      <c r="C2" s="1476"/>
      <c r="D2" s="1476"/>
      <c r="E2" s="1476"/>
      <c r="F2" s="1476"/>
      <c r="G2" s="668"/>
      <c r="H2" s="1491"/>
      <c r="I2" s="1491"/>
      <c r="J2" s="1491"/>
      <c r="K2" s="1491"/>
      <c r="L2" s="1491"/>
      <c r="M2" s="1491"/>
      <c r="N2" s="1491"/>
      <c r="O2" s="1491"/>
      <c r="P2" s="668"/>
      <c r="Q2" s="668"/>
      <c r="R2" s="668"/>
      <c r="T2" s="619"/>
      <c r="U2" s="668"/>
      <c r="V2" s="668"/>
      <c r="W2" s="668"/>
      <c r="X2" s="668"/>
      <c r="Z2" s="1224"/>
    </row>
    <row r="3" spans="1:26" s="620" customFormat="1" ht="3" customHeight="1" x14ac:dyDescent="0.25">
      <c r="B3" s="619"/>
      <c r="C3" s="619"/>
      <c r="D3" s="619"/>
      <c r="E3" s="619"/>
      <c r="F3" s="619"/>
      <c r="G3" s="668"/>
      <c r="H3" s="668"/>
      <c r="I3" s="668"/>
      <c r="J3" s="668"/>
      <c r="K3" s="619"/>
      <c r="L3" s="668"/>
      <c r="M3" s="668"/>
      <c r="N3" s="619"/>
      <c r="O3" s="668"/>
      <c r="P3" s="668"/>
      <c r="Q3" s="668"/>
      <c r="R3" s="668"/>
      <c r="T3" s="619"/>
      <c r="U3" s="668"/>
      <c r="V3" s="668"/>
      <c r="W3" s="668"/>
      <c r="X3" s="668"/>
      <c r="Z3" s="1224"/>
    </row>
    <row r="4" spans="1:26" s="624" customFormat="1" ht="15" customHeight="1" x14ac:dyDescent="0.2">
      <c r="B4" s="1478" t="s">
        <v>399</v>
      </c>
      <c r="C4" s="1478"/>
      <c r="D4" s="1478"/>
      <c r="E4" s="1478"/>
      <c r="F4" s="1478"/>
      <c r="G4" s="1478"/>
      <c r="H4" s="1478"/>
      <c r="I4" s="1478"/>
      <c r="J4" s="1478"/>
      <c r="K4" s="1478"/>
      <c r="L4" s="1478"/>
      <c r="M4" s="1478"/>
      <c r="N4" s="1478"/>
      <c r="O4" s="1478"/>
      <c r="P4" s="1478"/>
      <c r="Q4" s="1478"/>
      <c r="R4" s="1478"/>
      <c r="S4" s="1478"/>
      <c r="T4" s="1478"/>
      <c r="U4" s="1478"/>
      <c r="V4" s="1478"/>
      <c r="W4" s="1478"/>
      <c r="X4" s="1478"/>
      <c r="Z4" s="1224"/>
    </row>
    <row r="5" spans="1:26" s="624" customFormat="1" ht="1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Z5" s="1224"/>
    </row>
    <row r="6" spans="1:26" s="624" customFormat="1" ht="4.5" customHeight="1" x14ac:dyDescent="0.2">
      <c r="G6" s="669"/>
      <c r="H6" s="669"/>
      <c r="I6" s="669"/>
      <c r="J6" s="669"/>
      <c r="K6" s="669"/>
      <c r="L6" s="669"/>
      <c r="M6" s="669"/>
      <c r="N6" s="669"/>
      <c r="O6" s="669"/>
      <c r="P6" s="669"/>
      <c r="Q6" s="669"/>
      <c r="R6" s="669"/>
      <c r="T6" s="669"/>
      <c r="U6" s="669"/>
      <c r="V6" s="669"/>
      <c r="W6" s="669"/>
      <c r="X6" s="669"/>
      <c r="Z6" s="1224"/>
    </row>
    <row r="7" spans="1:26" s="629" customFormat="1" ht="52.5" customHeight="1" x14ac:dyDescent="0.25">
      <c r="A7" s="662"/>
      <c r="B7" s="1492" t="s">
        <v>12</v>
      </c>
      <c r="C7" s="626"/>
      <c r="D7" s="1487" t="s">
        <v>29</v>
      </c>
      <c r="E7" s="1488"/>
      <c r="F7" s="670"/>
      <c r="G7" s="671"/>
      <c r="H7" s="1487" t="s">
        <v>244</v>
      </c>
      <c r="I7" s="1488"/>
      <c r="J7" s="628"/>
      <c r="K7" s="1487" t="s">
        <v>31</v>
      </c>
      <c r="L7" s="1488"/>
      <c r="M7" s="628"/>
      <c r="N7" s="1487" t="s">
        <v>49</v>
      </c>
      <c r="O7" s="1488"/>
      <c r="P7" s="628"/>
      <c r="Q7" s="1487" t="s">
        <v>50</v>
      </c>
      <c r="R7" s="1488"/>
      <c r="T7" s="1489" t="s">
        <v>51</v>
      </c>
      <c r="U7" s="1490"/>
      <c r="V7" s="628"/>
      <c r="W7" s="1487" t="s">
        <v>113</v>
      </c>
      <c r="X7" s="1488"/>
      <c r="Z7" s="1225"/>
    </row>
    <row r="8" spans="1:26" s="629" customFormat="1" ht="36" customHeight="1" x14ac:dyDescent="0.25">
      <c r="A8" s="662"/>
      <c r="B8" s="1493"/>
      <c r="D8" s="711" t="s">
        <v>9</v>
      </c>
      <c r="E8" s="713" t="s">
        <v>10</v>
      </c>
      <c r="F8" s="670"/>
      <c r="G8" s="671"/>
      <c r="H8" s="712" t="s">
        <v>9</v>
      </c>
      <c r="I8" s="714" t="s">
        <v>187</v>
      </c>
      <c r="J8" s="672"/>
      <c r="K8" s="711" t="s">
        <v>9</v>
      </c>
      <c r="L8" s="713" t="s">
        <v>479</v>
      </c>
      <c r="M8" s="672"/>
      <c r="N8" s="711" t="s">
        <v>9</v>
      </c>
      <c r="O8" s="713" t="s">
        <v>479</v>
      </c>
      <c r="P8" s="672"/>
      <c r="Q8" s="711" t="s">
        <v>9</v>
      </c>
      <c r="R8" s="713" t="s">
        <v>479</v>
      </c>
      <c r="T8" s="711" t="s">
        <v>9</v>
      </c>
      <c r="U8" s="713" t="s">
        <v>479</v>
      </c>
      <c r="V8" s="672"/>
      <c r="W8" s="711" t="s">
        <v>9</v>
      </c>
      <c r="X8" s="713" t="s">
        <v>479</v>
      </c>
      <c r="Z8" s="1225" t="s">
        <v>480</v>
      </c>
    </row>
    <row r="9" spans="1:26" s="632" customFormat="1" ht="4.5" customHeight="1" x14ac:dyDescent="0.25">
      <c r="A9" s="663"/>
      <c r="B9" s="631"/>
      <c r="D9" s="631"/>
      <c r="E9" s="631"/>
      <c r="F9" s="673"/>
      <c r="H9" s="673"/>
      <c r="I9" s="631"/>
      <c r="J9" s="631"/>
      <c r="K9" s="673"/>
      <c r="L9" s="631"/>
      <c r="M9" s="631"/>
      <c r="N9" s="673"/>
      <c r="O9" s="631"/>
      <c r="P9" s="631"/>
      <c r="Q9" s="631"/>
      <c r="R9" s="631"/>
      <c r="T9" s="673"/>
      <c r="U9" s="631"/>
      <c r="V9" s="631"/>
      <c r="W9" s="631"/>
      <c r="X9" s="631"/>
      <c r="Z9" s="698"/>
    </row>
    <row r="10" spans="1:26" s="634" customFormat="1" ht="18" customHeight="1" x14ac:dyDescent="0.2">
      <c r="A10" s="674"/>
      <c r="B10" s="675" t="s">
        <v>8</v>
      </c>
      <c r="D10" s="676">
        <v>416723</v>
      </c>
      <c r="E10" s="677">
        <v>20.005242265138602</v>
      </c>
      <c r="F10" s="678"/>
      <c r="G10" s="679"/>
      <c r="H10" s="676">
        <v>383563</v>
      </c>
      <c r="I10" s="677">
        <v>92.042675830227751</v>
      </c>
      <c r="J10" s="680"/>
      <c r="K10" s="676">
        <v>81640</v>
      </c>
      <c r="L10" s="677">
        <v>21.284639029312004</v>
      </c>
      <c r="M10" s="681">
        <v>53364</v>
      </c>
      <c r="N10" s="676">
        <v>140333</v>
      </c>
      <c r="O10" s="677">
        <v>36.586688497065673</v>
      </c>
      <c r="P10" s="679">
        <v>53364</v>
      </c>
      <c r="Q10" s="676">
        <v>91861</v>
      </c>
      <c r="R10" s="677">
        <f t="shared" ref="R10:R27" si="0">Q10*100/H10</f>
        <v>23.949390321798504</v>
      </c>
      <c r="S10" s="682"/>
      <c r="T10" s="676">
        <f t="shared" ref="T10:T27" si="1">K10+N10+Q10</f>
        <v>313834</v>
      </c>
      <c r="U10" s="677">
        <f>T10*100/H10</f>
        <v>81.820717848176173</v>
      </c>
      <c r="V10" s="679">
        <v>53364</v>
      </c>
      <c r="W10" s="676">
        <v>69729</v>
      </c>
      <c r="X10" s="677">
        <f>W10*100/H10</f>
        <v>18.17928215182382</v>
      </c>
      <c r="Z10" s="855"/>
    </row>
    <row r="11" spans="1:26" s="634" customFormat="1" ht="18" customHeight="1" x14ac:dyDescent="0.2">
      <c r="A11" s="674"/>
      <c r="B11" s="683" t="s">
        <v>7</v>
      </c>
      <c r="D11" s="684">
        <v>54801</v>
      </c>
      <c r="E11" s="685">
        <v>2.6307817935939712</v>
      </c>
      <c r="F11" s="678"/>
      <c r="G11" s="679"/>
      <c r="H11" s="684">
        <v>48510</v>
      </c>
      <c r="I11" s="685">
        <v>88.520282476597146</v>
      </c>
      <c r="J11" s="680"/>
      <c r="K11" s="684">
        <v>11941</v>
      </c>
      <c r="L11" s="685">
        <v>24.61554318697176</v>
      </c>
      <c r="M11" s="681">
        <v>5161</v>
      </c>
      <c r="N11" s="684">
        <v>14623</v>
      </c>
      <c r="O11" s="685">
        <v>30.144300144300143</v>
      </c>
      <c r="P11" s="679">
        <v>5161</v>
      </c>
      <c r="Q11" s="684">
        <v>13996</v>
      </c>
      <c r="R11" s="685">
        <f t="shared" si="0"/>
        <v>28.851783137497424</v>
      </c>
      <c r="S11" s="682"/>
      <c r="T11" s="684">
        <f t="shared" si="1"/>
        <v>40560</v>
      </c>
      <c r="U11" s="685">
        <f t="shared" ref="U11:U27" si="2">T11*100/H11</f>
        <v>83.61162646876933</v>
      </c>
      <c r="V11" s="679">
        <v>5161</v>
      </c>
      <c r="W11" s="684">
        <v>7950</v>
      </c>
      <c r="X11" s="685">
        <f t="shared" ref="X11:X27" si="3">W11*100/H11</f>
        <v>16.388373531230673</v>
      </c>
      <c r="Z11" s="855"/>
    </row>
    <row r="12" spans="1:26" s="634" customFormat="1" ht="18" customHeight="1" x14ac:dyDescent="0.2">
      <c r="A12" s="674"/>
      <c r="B12" s="683" t="s">
        <v>37</v>
      </c>
      <c r="D12" s="684">
        <v>47098</v>
      </c>
      <c r="E12" s="685">
        <v>2.2609908745221592</v>
      </c>
      <c r="F12" s="678"/>
      <c r="G12" s="679"/>
      <c r="H12" s="684">
        <v>40614</v>
      </c>
      <c r="I12" s="685">
        <v>86.232961059917614</v>
      </c>
      <c r="J12" s="680"/>
      <c r="K12" s="684">
        <v>7853</v>
      </c>
      <c r="L12" s="685">
        <v>19.335697050278227</v>
      </c>
      <c r="M12" s="681">
        <v>3593</v>
      </c>
      <c r="N12" s="684">
        <v>10803</v>
      </c>
      <c r="O12" s="685">
        <v>26.599202245531096</v>
      </c>
      <c r="P12" s="679">
        <v>3593</v>
      </c>
      <c r="Q12" s="684">
        <v>13411</v>
      </c>
      <c r="R12" s="685">
        <f t="shared" si="0"/>
        <v>33.020633279164819</v>
      </c>
      <c r="S12" s="682"/>
      <c r="T12" s="684">
        <f t="shared" si="1"/>
        <v>32067</v>
      </c>
      <c r="U12" s="685">
        <f t="shared" si="2"/>
        <v>78.955532574974143</v>
      </c>
      <c r="V12" s="679">
        <v>3593</v>
      </c>
      <c r="W12" s="684">
        <v>8547</v>
      </c>
      <c r="X12" s="685">
        <f t="shared" si="3"/>
        <v>21.044467425025854</v>
      </c>
      <c r="Z12" s="855"/>
    </row>
    <row r="13" spans="1:26" s="634" customFormat="1" ht="18" customHeight="1" x14ac:dyDescent="0.2">
      <c r="A13" s="674"/>
      <c r="B13" s="683" t="s">
        <v>38</v>
      </c>
      <c r="D13" s="684">
        <v>44131</v>
      </c>
      <c r="E13" s="685">
        <v>2.1185568024870998</v>
      </c>
      <c r="F13" s="678"/>
      <c r="G13" s="679"/>
      <c r="H13" s="684">
        <v>41369</v>
      </c>
      <c r="I13" s="685">
        <v>93.741360948086381</v>
      </c>
      <c r="J13" s="680"/>
      <c r="K13" s="684">
        <v>8327</v>
      </c>
      <c r="L13" s="685">
        <v>20.12859870917837</v>
      </c>
      <c r="M13" s="681">
        <v>2742</v>
      </c>
      <c r="N13" s="684">
        <v>11167</v>
      </c>
      <c r="O13" s="685">
        <v>26.993642582610168</v>
      </c>
      <c r="P13" s="679">
        <v>2742</v>
      </c>
      <c r="Q13" s="684">
        <v>14253</v>
      </c>
      <c r="R13" s="685">
        <f t="shared" si="0"/>
        <v>34.453334622543451</v>
      </c>
      <c r="S13" s="682"/>
      <c r="T13" s="684">
        <f t="shared" si="1"/>
        <v>33747</v>
      </c>
      <c r="U13" s="685">
        <f t="shared" si="2"/>
        <v>81.575575914331992</v>
      </c>
      <c r="V13" s="679">
        <v>2742</v>
      </c>
      <c r="W13" s="684">
        <v>7622</v>
      </c>
      <c r="X13" s="685">
        <f t="shared" si="3"/>
        <v>18.424424085668011</v>
      </c>
      <c r="Z13" s="855"/>
    </row>
    <row r="14" spans="1:26" s="634" customFormat="1" ht="18" customHeight="1" x14ac:dyDescent="0.2">
      <c r="A14" s="674"/>
      <c r="B14" s="683" t="s">
        <v>6</v>
      </c>
      <c r="D14" s="684">
        <v>64728</v>
      </c>
      <c r="E14" s="685">
        <v>3.1073382590783121</v>
      </c>
      <c r="F14" s="678"/>
      <c r="G14" s="679"/>
      <c r="H14" s="684">
        <v>53771</v>
      </c>
      <c r="I14" s="685">
        <v>83.072240761339756</v>
      </c>
      <c r="J14" s="680"/>
      <c r="K14" s="684">
        <v>15367</v>
      </c>
      <c r="L14" s="685">
        <v>28.578601848580089</v>
      </c>
      <c r="M14" s="681">
        <v>7296</v>
      </c>
      <c r="N14" s="684">
        <v>16553</v>
      </c>
      <c r="O14" s="685">
        <v>30.784251734206169</v>
      </c>
      <c r="P14" s="679">
        <v>7296</v>
      </c>
      <c r="Q14" s="684">
        <v>15267</v>
      </c>
      <c r="R14" s="685">
        <f t="shared" si="0"/>
        <v>28.392627996503691</v>
      </c>
      <c r="S14" s="682"/>
      <c r="T14" s="684">
        <f t="shared" si="1"/>
        <v>47187</v>
      </c>
      <c r="U14" s="685">
        <f t="shared" si="2"/>
        <v>87.755481579289949</v>
      </c>
      <c r="V14" s="679">
        <v>7296</v>
      </c>
      <c r="W14" s="684">
        <v>6584</v>
      </c>
      <c r="X14" s="685">
        <f t="shared" si="3"/>
        <v>12.244518420710047</v>
      </c>
      <c r="Z14" s="855"/>
    </row>
    <row r="15" spans="1:26" s="634" customFormat="1" ht="18" customHeight="1" x14ac:dyDescent="0.2">
      <c r="A15" s="674"/>
      <c r="B15" s="683" t="s">
        <v>5</v>
      </c>
      <c r="D15" s="684">
        <v>23904</v>
      </c>
      <c r="E15" s="685">
        <v>1.1475375995706336</v>
      </c>
      <c r="F15" s="678"/>
      <c r="G15" s="679"/>
      <c r="H15" s="684">
        <v>23074</v>
      </c>
      <c r="I15" s="685">
        <v>96.527777777777771</v>
      </c>
      <c r="J15" s="680"/>
      <c r="K15" s="684">
        <v>5401</v>
      </c>
      <c r="L15" s="685">
        <v>23.407298257779317</v>
      </c>
      <c r="M15" s="681">
        <v>3462</v>
      </c>
      <c r="N15" s="684">
        <v>7853</v>
      </c>
      <c r="O15" s="685">
        <v>34.033977637167375</v>
      </c>
      <c r="P15" s="679">
        <v>3462</v>
      </c>
      <c r="Q15" s="684">
        <v>5414</v>
      </c>
      <c r="R15" s="685">
        <f t="shared" si="0"/>
        <v>23.46363872757216</v>
      </c>
      <c r="S15" s="682"/>
      <c r="T15" s="684">
        <f t="shared" si="1"/>
        <v>18668</v>
      </c>
      <c r="U15" s="685">
        <f t="shared" si="2"/>
        <v>80.904914622518859</v>
      </c>
      <c r="V15" s="679">
        <v>3462</v>
      </c>
      <c r="W15" s="684">
        <v>4406</v>
      </c>
      <c r="X15" s="685">
        <f t="shared" si="3"/>
        <v>19.095085377481148</v>
      </c>
      <c r="Z15" s="855"/>
    </row>
    <row r="16" spans="1:26" s="634" customFormat="1" ht="18" customHeight="1" x14ac:dyDescent="0.2">
      <c r="A16" s="674"/>
      <c r="B16" s="683" t="s">
        <v>4</v>
      </c>
      <c r="D16" s="684">
        <v>158793</v>
      </c>
      <c r="E16" s="685">
        <v>7.62303121019995</v>
      </c>
      <c r="F16" s="678"/>
      <c r="G16" s="679"/>
      <c r="H16" s="684">
        <v>150999</v>
      </c>
      <c r="I16" s="685">
        <v>95.091723186790347</v>
      </c>
      <c r="J16" s="680"/>
      <c r="K16" s="684">
        <v>34581</v>
      </c>
      <c r="L16" s="685">
        <v>22.90147616871635</v>
      </c>
      <c r="M16" s="681">
        <v>14325</v>
      </c>
      <c r="N16" s="684">
        <v>40721</v>
      </c>
      <c r="O16" s="685">
        <v>26.96772826310108</v>
      </c>
      <c r="P16" s="679">
        <v>14325</v>
      </c>
      <c r="Q16" s="684">
        <v>48732</v>
      </c>
      <c r="R16" s="685">
        <f t="shared" si="0"/>
        <v>32.273061411002722</v>
      </c>
      <c r="S16" s="682"/>
      <c r="T16" s="684">
        <f t="shared" si="1"/>
        <v>124034</v>
      </c>
      <c r="U16" s="685">
        <f t="shared" si="2"/>
        <v>82.142265842820152</v>
      </c>
      <c r="V16" s="679">
        <v>14325</v>
      </c>
      <c r="W16" s="684">
        <v>26965</v>
      </c>
      <c r="X16" s="685">
        <f t="shared" si="3"/>
        <v>17.857734157179848</v>
      </c>
      <c r="Z16" s="855"/>
    </row>
    <row r="17" spans="1:26" s="634" customFormat="1" ht="18" customHeight="1" x14ac:dyDescent="0.2">
      <c r="A17" s="674"/>
      <c r="B17" s="683" t="s">
        <v>40</v>
      </c>
      <c r="D17" s="684">
        <v>96674</v>
      </c>
      <c r="E17" s="685">
        <v>4.6409408425741061</v>
      </c>
      <c r="F17" s="678"/>
      <c r="G17" s="679"/>
      <c r="H17" s="684">
        <v>92825</v>
      </c>
      <c r="I17" s="685">
        <v>96.018577900986827</v>
      </c>
      <c r="J17" s="680"/>
      <c r="K17" s="684">
        <v>22758</v>
      </c>
      <c r="L17" s="685">
        <v>24.517102073794774</v>
      </c>
      <c r="M17" s="681">
        <v>9188</v>
      </c>
      <c r="N17" s="684">
        <v>24794</v>
      </c>
      <c r="O17" s="685">
        <v>26.710476703474278</v>
      </c>
      <c r="P17" s="679">
        <v>9188</v>
      </c>
      <c r="Q17" s="684">
        <v>28324</v>
      </c>
      <c r="R17" s="685">
        <f t="shared" si="0"/>
        <v>30.513331537840021</v>
      </c>
      <c r="S17" s="682"/>
      <c r="T17" s="684">
        <f t="shared" si="1"/>
        <v>75876</v>
      </c>
      <c r="U17" s="685">
        <f t="shared" si="2"/>
        <v>81.740910315109076</v>
      </c>
      <c r="V17" s="679">
        <v>9188</v>
      </c>
      <c r="W17" s="684">
        <v>16949</v>
      </c>
      <c r="X17" s="685">
        <f t="shared" si="3"/>
        <v>18.259089684890924</v>
      </c>
      <c r="Z17" s="855"/>
    </row>
    <row r="18" spans="1:26" s="634" customFormat="1" ht="18" customHeight="1" x14ac:dyDescent="0.2">
      <c r="A18" s="674"/>
      <c r="B18" s="683" t="s">
        <v>41</v>
      </c>
      <c r="D18" s="684">
        <v>360948</v>
      </c>
      <c r="E18" s="685">
        <v>17.327702538898137</v>
      </c>
      <c r="F18" s="678"/>
      <c r="G18" s="679"/>
      <c r="H18" s="684">
        <v>332274</v>
      </c>
      <c r="I18" s="685">
        <v>92.055919412214507</v>
      </c>
      <c r="J18" s="680"/>
      <c r="K18" s="684">
        <v>48628</v>
      </c>
      <c r="L18" s="685">
        <v>14.634909743163774</v>
      </c>
      <c r="M18" s="681">
        <v>34612</v>
      </c>
      <c r="N18" s="684">
        <v>97551</v>
      </c>
      <c r="O18" s="685">
        <v>29.358601635999207</v>
      </c>
      <c r="P18" s="679">
        <v>34612</v>
      </c>
      <c r="Q18" s="684">
        <v>107532</v>
      </c>
      <c r="R18" s="685">
        <f t="shared" si="0"/>
        <v>32.362447859296843</v>
      </c>
      <c r="S18" s="682"/>
      <c r="T18" s="684">
        <f t="shared" si="1"/>
        <v>253711</v>
      </c>
      <c r="U18" s="685">
        <f t="shared" si="2"/>
        <v>76.355959238459832</v>
      </c>
      <c r="V18" s="679">
        <v>34612</v>
      </c>
      <c r="W18" s="684">
        <v>78563</v>
      </c>
      <c r="X18" s="685">
        <f t="shared" si="3"/>
        <v>23.644040761540175</v>
      </c>
      <c r="Z18" s="855"/>
    </row>
    <row r="19" spans="1:26" s="634" customFormat="1" ht="18" customHeight="1" x14ac:dyDescent="0.2">
      <c r="A19" s="674"/>
      <c r="B19" s="683" t="s">
        <v>3</v>
      </c>
      <c r="D19" s="684">
        <v>205341</v>
      </c>
      <c r="E19" s="685">
        <v>9.8576187346650546</v>
      </c>
      <c r="F19" s="678"/>
      <c r="G19" s="679"/>
      <c r="H19" s="684">
        <v>191238</v>
      </c>
      <c r="I19" s="685">
        <v>93.131912282495946</v>
      </c>
      <c r="J19" s="680"/>
      <c r="K19" s="684">
        <v>47253</v>
      </c>
      <c r="L19" s="685">
        <v>24.709001349104259</v>
      </c>
      <c r="M19" s="681">
        <v>13397</v>
      </c>
      <c r="N19" s="684">
        <v>61186</v>
      </c>
      <c r="O19" s="685">
        <v>31.994687248350225</v>
      </c>
      <c r="P19" s="679">
        <v>13397</v>
      </c>
      <c r="Q19" s="684">
        <v>55389</v>
      </c>
      <c r="R19" s="685">
        <f t="shared" si="0"/>
        <v>28.963385937941204</v>
      </c>
      <c r="S19" s="682"/>
      <c r="T19" s="684">
        <f t="shared" si="1"/>
        <v>163828</v>
      </c>
      <c r="U19" s="685">
        <f t="shared" si="2"/>
        <v>85.667074535395685</v>
      </c>
      <c r="V19" s="679">
        <v>13397</v>
      </c>
      <c r="W19" s="684">
        <v>27410</v>
      </c>
      <c r="X19" s="685">
        <f t="shared" si="3"/>
        <v>14.332925464604315</v>
      </c>
      <c r="Z19" s="855"/>
    </row>
    <row r="20" spans="1:26" s="634" customFormat="1" ht="18" customHeight="1" x14ac:dyDescent="0.2">
      <c r="A20" s="674"/>
      <c r="B20" s="683" t="s">
        <v>2</v>
      </c>
      <c r="D20" s="684">
        <v>58858</v>
      </c>
      <c r="E20" s="685">
        <v>2.8255425048330132</v>
      </c>
      <c r="F20" s="678"/>
      <c r="G20" s="679"/>
      <c r="H20" s="684">
        <v>56595</v>
      </c>
      <c r="I20" s="685">
        <v>96.155153080294951</v>
      </c>
      <c r="J20" s="680"/>
      <c r="K20" s="684">
        <v>13202</v>
      </c>
      <c r="L20" s="685">
        <v>23.327149041434755</v>
      </c>
      <c r="M20" s="681">
        <v>6540</v>
      </c>
      <c r="N20" s="684">
        <v>13495</v>
      </c>
      <c r="O20" s="685">
        <v>23.844862620372826</v>
      </c>
      <c r="P20" s="679">
        <v>6540</v>
      </c>
      <c r="Q20" s="684">
        <v>14398</v>
      </c>
      <c r="R20" s="685">
        <f t="shared" si="0"/>
        <v>25.440409930205849</v>
      </c>
      <c r="S20" s="682"/>
      <c r="T20" s="684">
        <f t="shared" si="1"/>
        <v>41095</v>
      </c>
      <c r="U20" s="685">
        <f t="shared" si="2"/>
        <v>72.612421592013433</v>
      </c>
      <c r="V20" s="679">
        <v>6540</v>
      </c>
      <c r="W20" s="684">
        <v>15500</v>
      </c>
      <c r="X20" s="685">
        <f t="shared" si="3"/>
        <v>27.38757840798657</v>
      </c>
      <c r="Z20" s="855"/>
    </row>
    <row r="21" spans="1:26" s="634" customFormat="1" ht="18" customHeight="1" x14ac:dyDescent="0.2">
      <c r="A21" s="674"/>
      <c r="B21" s="683" t="s">
        <v>35</v>
      </c>
      <c r="D21" s="684">
        <v>83380</v>
      </c>
      <c r="E21" s="685">
        <v>4.0027478686495739</v>
      </c>
      <c r="F21" s="678"/>
      <c r="G21" s="679"/>
      <c r="H21" s="684">
        <v>82870</v>
      </c>
      <c r="I21" s="685">
        <v>99.388342528184211</v>
      </c>
      <c r="J21" s="680"/>
      <c r="K21" s="684">
        <v>26052</v>
      </c>
      <c r="L21" s="685">
        <v>31.43719078074092</v>
      </c>
      <c r="M21" s="681">
        <v>13798</v>
      </c>
      <c r="N21" s="684">
        <v>25926</v>
      </c>
      <c r="O21" s="685">
        <v>31.285145408471099</v>
      </c>
      <c r="P21" s="679">
        <v>13798</v>
      </c>
      <c r="Q21" s="684">
        <v>23500</v>
      </c>
      <c r="R21" s="685">
        <f t="shared" si="0"/>
        <v>28.357668637625196</v>
      </c>
      <c r="S21" s="682"/>
      <c r="T21" s="684">
        <f t="shared" si="1"/>
        <v>75478</v>
      </c>
      <c r="U21" s="685">
        <f t="shared" si="2"/>
        <v>91.080004826837211</v>
      </c>
      <c r="V21" s="679">
        <v>13798</v>
      </c>
      <c r="W21" s="684">
        <v>7392</v>
      </c>
      <c r="X21" s="685">
        <f t="shared" si="3"/>
        <v>8.9199951731627856</v>
      </c>
      <c r="Z21" s="855"/>
    </row>
    <row r="22" spans="1:26" s="634" customFormat="1" ht="18" customHeight="1" x14ac:dyDescent="0.2">
      <c r="A22" s="674"/>
      <c r="B22" s="683" t="s">
        <v>42</v>
      </c>
      <c r="D22" s="684">
        <v>247073</v>
      </c>
      <c r="E22" s="685">
        <v>11.86100892481238</v>
      </c>
      <c r="F22" s="678"/>
      <c r="G22" s="679"/>
      <c r="H22" s="684">
        <v>246606</v>
      </c>
      <c r="I22" s="685">
        <v>99.81098703622007</v>
      </c>
      <c r="J22" s="680"/>
      <c r="K22" s="684">
        <v>62840</v>
      </c>
      <c r="L22" s="685">
        <v>25.481942856215987</v>
      </c>
      <c r="M22" s="681">
        <v>24812</v>
      </c>
      <c r="N22" s="684">
        <v>71920</v>
      </c>
      <c r="O22" s="685">
        <v>29.163929506986854</v>
      </c>
      <c r="P22" s="679">
        <v>24812</v>
      </c>
      <c r="Q22" s="684">
        <v>58343</v>
      </c>
      <c r="R22" s="685">
        <f t="shared" si="0"/>
        <v>23.658386251753811</v>
      </c>
      <c r="S22" s="682"/>
      <c r="T22" s="684">
        <f t="shared" si="1"/>
        <v>193103</v>
      </c>
      <c r="U22" s="685">
        <f t="shared" si="2"/>
        <v>78.304258614956652</v>
      </c>
      <c r="V22" s="679">
        <v>24812</v>
      </c>
      <c r="W22" s="684">
        <v>53503</v>
      </c>
      <c r="X22" s="685">
        <f t="shared" si="3"/>
        <v>21.695741385043348</v>
      </c>
      <c r="Z22" s="855"/>
    </row>
    <row r="23" spans="1:26" s="634" customFormat="1" ht="18" customHeight="1" x14ac:dyDescent="0.2">
      <c r="A23" s="674">
        <v>47094</v>
      </c>
      <c r="B23" s="683" t="s">
        <v>43</v>
      </c>
      <c r="D23" s="684">
        <v>64254</v>
      </c>
      <c r="E23" s="685">
        <v>3.0845833719382316</v>
      </c>
      <c r="F23" s="678"/>
      <c r="G23" s="679"/>
      <c r="H23" s="684">
        <v>54480</v>
      </c>
      <c r="I23" s="685">
        <v>84.788495657857879</v>
      </c>
      <c r="J23" s="680"/>
      <c r="K23" s="684">
        <v>14625</v>
      </c>
      <c r="L23" s="685">
        <v>26.844713656387665</v>
      </c>
      <c r="M23" s="681">
        <v>10064</v>
      </c>
      <c r="N23" s="684">
        <v>18427</v>
      </c>
      <c r="O23" s="685">
        <v>33.823421439060205</v>
      </c>
      <c r="P23" s="679">
        <v>10064</v>
      </c>
      <c r="Q23" s="684">
        <v>14724</v>
      </c>
      <c r="R23" s="685">
        <f t="shared" si="0"/>
        <v>27.026431718061673</v>
      </c>
      <c r="S23" s="682"/>
      <c r="T23" s="684">
        <f t="shared" si="1"/>
        <v>47776</v>
      </c>
      <c r="U23" s="685">
        <f t="shared" si="2"/>
        <v>87.694566813509539</v>
      </c>
      <c r="V23" s="679">
        <v>10064</v>
      </c>
      <c r="W23" s="684">
        <v>6704</v>
      </c>
      <c r="X23" s="685">
        <f t="shared" si="3"/>
        <v>12.305433186490456</v>
      </c>
      <c r="Z23" s="855"/>
    </row>
    <row r="24" spans="1:26" s="634" customFormat="1" ht="18" customHeight="1" x14ac:dyDescent="0.2">
      <c r="B24" s="683" t="s">
        <v>44</v>
      </c>
      <c r="D24" s="686">
        <v>21946</v>
      </c>
      <c r="E24" s="685">
        <v>1.0535416733675169</v>
      </c>
      <c r="F24" s="678"/>
      <c r="G24" s="679"/>
      <c r="H24" s="684">
        <v>21863</v>
      </c>
      <c r="I24" s="685">
        <v>99.621798961086299</v>
      </c>
      <c r="J24" s="680"/>
      <c r="K24" s="686">
        <v>3443</v>
      </c>
      <c r="L24" s="685">
        <v>15.748067511320496</v>
      </c>
      <c r="M24" s="681">
        <v>1275</v>
      </c>
      <c r="N24" s="684">
        <v>6377</v>
      </c>
      <c r="O24" s="685">
        <v>29.168000731830034</v>
      </c>
      <c r="P24" s="679">
        <v>1275</v>
      </c>
      <c r="Q24" s="684">
        <v>7080</v>
      </c>
      <c r="R24" s="685">
        <f t="shared" si="0"/>
        <v>32.383478937016875</v>
      </c>
      <c r="S24" s="682"/>
      <c r="T24" s="686">
        <f t="shared" si="1"/>
        <v>16900</v>
      </c>
      <c r="U24" s="685">
        <f t="shared" si="2"/>
        <v>77.299547180167409</v>
      </c>
      <c r="V24" s="679">
        <v>1275</v>
      </c>
      <c r="W24" s="684">
        <v>4963</v>
      </c>
      <c r="X24" s="685">
        <f t="shared" si="3"/>
        <v>22.700452819832595</v>
      </c>
      <c r="Z24" s="855"/>
    </row>
    <row r="25" spans="1:26" s="634" customFormat="1" ht="18" customHeight="1" x14ac:dyDescent="0.2">
      <c r="B25" s="683" t="s">
        <v>45</v>
      </c>
      <c r="D25" s="686">
        <v>114555</v>
      </c>
      <c r="E25" s="685">
        <v>5.4993377559744783</v>
      </c>
      <c r="F25" s="678"/>
      <c r="G25" s="679"/>
      <c r="H25" s="684">
        <v>114343</v>
      </c>
      <c r="I25" s="685">
        <v>99.814936056915897</v>
      </c>
      <c r="J25" s="680"/>
      <c r="K25" s="686">
        <v>19603</v>
      </c>
      <c r="L25" s="685">
        <v>17.144031554183467</v>
      </c>
      <c r="M25" s="681">
        <v>8030</v>
      </c>
      <c r="N25" s="686">
        <v>26529</v>
      </c>
      <c r="O25" s="685">
        <v>23.201245375755402</v>
      </c>
      <c r="P25" s="679">
        <v>8030</v>
      </c>
      <c r="Q25" s="684">
        <v>36633</v>
      </c>
      <c r="R25" s="685">
        <f t="shared" si="0"/>
        <v>32.03781604470759</v>
      </c>
      <c r="S25" s="682"/>
      <c r="T25" s="686">
        <f t="shared" si="1"/>
        <v>82765</v>
      </c>
      <c r="U25" s="685">
        <f t="shared" si="2"/>
        <v>72.383092974646459</v>
      </c>
      <c r="V25" s="679">
        <v>8030</v>
      </c>
      <c r="W25" s="684">
        <v>31578</v>
      </c>
      <c r="X25" s="685">
        <f t="shared" si="3"/>
        <v>27.616907025353541</v>
      </c>
      <c r="Z25" s="855"/>
    </row>
    <row r="26" spans="1:26" s="634" customFormat="1" ht="18" customHeight="1" x14ac:dyDescent="0.2">
      <c r="B26" s="683" t="s">
        <v>46</v>
      </c>
      <c r="D26" s="686">
        <v>14489</v>
      </c>
      <c r="E26" s="687">
        <v>0.69556025268486066</v>
      </c>
      <c r="F26" s="678"/>
      <c r="G26" s="679"/>
      <c r="H26" s="684">
        <v>14476</v>
      </c>
      <c r="I26" s="687">
        <v>99.910276761681274</v>
      </c>
      <c r="J26" s="680"/>
      <c r="K26" s="686">
        <v>2522</v>
      </c>
      <c r="L26" s="685">
        <v>17.421939762365295</v>
      </c>
      <c r="M26" s="681">
        <v>1753</v>
      </c>
      <c r="N26" s="686">
        <v>4291</v>
      </c>
      <c r="O26" s="687">
        <v>29.642166344294004</v>
      </c>
      <c r="P26" s="688">
        <v>1753</v>
      </c>
      <c r="Q26" s="684">
        <v>3662</v>
      </c>
      <c r="R26" s="687">
        <f t="shared" si="0"/>
        <v>25.297043382149766</v>
      </c>
      <c r="S26" s="682"/>
      <c r="T26" s="686">
        <f t="shared" si="1"/>
        <v>10475</v>
      </c>
      <c r="U26" s="687">
        <f t="shared" si="2"/>
        <v>72.361149488809062</v>
      </c>
      <c r="V26" s="688">
        <v>1753</v>
      </c>
      <c r="W26" s="684">
        <v>4001</v>
      </c>
      <c r="X26" s="687">
        <f t="shared" si="3"/>
        <v>27.638850511190938</v>
      </c>
      <c r="Z26" s="855"/>
    </row>
    <row r="27" spans="1:26" s="634" customFormat="1" ht="18" customHeight="1" x14ac:dyDescent="0.2">
      <c r="B27" s="689" t="s">
        <v>1</v>
      </c>
      <c r="D27" s="690">
        <v>5373</v>
      </c>
      <c r="E27" s="691">
        <v>0.25793672701192327</v>
      </c>
      <c r="F27" s="678"/>
      <c r="G27" s="679"/>
      <c r="H27" s="692">
        <v>5165</v>
      </c>
      <c r="I27" s="691">
        <v>96.128792108691613</v>
      </c>
      <c r="J27" s="680"/>
      <c r="K27" s="690">
        <v>1265</v>
      </c>
      <c r="L27" s="693">
        <v>24.491771539206194</v>
      </c>
      <c r="M27" s="681">
        <v>384</v>
      </c>
      <c r="N27" s="690">
        <v>1382</v>
      </c>
      <c r="O27" s="691">
        <v>26.757018393030009</v>
      </c>
      <c r="P27" s="688">
        <v>384</v>
      </c>
      <c r="Q27" s="692">
        <v>1192</v>
      </c>
      <c r="R27" s="691">
        <f t="shared" si="0"/>
        <v>23.078412391093902</v>
      </c>
      <c r="S27" s="682"/>
      <c r="T27" s="690">
        <f t="shared" si="1"/>
        <v>3839</v>
      </c>
      <c r="U27" s="691">
        <f t="shared" si="2"/>
        <v>74.327202323330113</v>
      </c>
      <c r="V27" s="688">
        <v>384</v>
      </c>
      <c r="W27" s="692">
        <v>1326</v>
      </c>
      <c r="X27" s="691">
        <f t="shared" si="3"/>
        <v>25.672797676669894</v>
      </c>
      <c r="Z27" s="855"/>
    </row>
    <row r="28" spans="1:26" s="632" customFormat="1" ht="4.5" customHeight="1" x14ac:dyDescent="0.25">
      <c r="A28" s="663"/>
      <c r="B28" s="631"/>
      <c r="D28" s="631"/>
      <c r="E28" s="664"/>
      <c r="F28" s="667"/>
      <c r="G28" s="679"/>
      <c r="H28" s="694"/>
      <c r="I28" s="695"/>
      <c r="J28" s="680"/>
      <c r="K28" s="696"/>
      <c r="L28" s="695"/>
      <c r="M28" s="682"/>
      <c r="N28" s="696"/>
      <c r="O28" s="695"/>
      <c r="P28" s="682"/>
      <c r="Q28" s="697"/>
      <c r="R28" s="695"/>
      <c r="S28" s="682"/>
      <c r="T28" s="696"/>
      <c r="U28" s="695"/>
      <c r="V28" s="682"/>
      <c r="W28" s="697"/>
      <c r="X28" s="695"/>
      <c r="Z28" s="698"/>
    </row>
    <row r="29" spans="1:26" s="1257" customFormat="1" ht="18" customHeight="1" x14ac:dyDescent="0.2">
      <c r="B29" s="1258" t="s">
        <v>0</v>
      </c>
      <c r="D29" s="1259">
        <f>SUM(D10:D28)</f>
        <v>2083069</v>
      </c>
      <c r="E29" s="1260">
        <f>SUM(E10:E27)</f>
        <v>100</v>
      </c>
      <c r="F29" s="1261"/>
      <c r="G29" s="844"/>
      <c r="H29" s="1259">
        <f>SUM(H10:H28)</f>
        <v>1954635</v>
      </c>
      <c r="I29" s="1260">
        <f>H29*100/D29</f>
        <v>93.834385706858484</v>
      </c>
      <c r="J29" s="1262"/>
      <c r="K29" s="1259">
        <f>SUM(K10:K28)</f>
        <v>427301</v>
      </c>
      <c r="L29" s="1260">
        <f>K29*100/H29</f>
        <v>21.860910093188753</v>
      </c>
      <c r="M29" s="1263"/>
      <c r="N29" s="1259">
        <f>SUM(N10:N28)</f>
        <v>593931</v>
      </c>
      <c r="O29" s="1260">
        <f>N29*100/H29</f>
        <v>30.3857753493619</v>
      </c>
      <c r="P29" s="1263"/>
      <c r="Q29" s="1264">
        <f>SUM(Q10:Q28)</f>
        <v>553711</v>
      </c>
      <c r="R29" s="1260">
        <f>Q29*100/H29</f>
        <v>28.328102177644421</v>
      </c>
      <c r="S29" s="1263"/>
      <c r="T29" s="1259">
        <f>SUM(T10:T27)</f>
        <v>1574943</v>
      </c>
      <c r="U29" s="1260">
        <f>T29*100/H29</f>
        <v>80.574787620195082</v>
      </c>
      <c r="V29" s="1263"/>
      <c r="W29" s="1264">
        <f>SUM(W10:W28)</f>
        <v>379692</v>
      </c>
      <c r="X29" s="1260">
        <f>W29*100/H29</f>
        <v>19.425212379804925</v>
      </c>
    </row>
    <row r="30" spans="1:26" s="698" customFormat="1" ht="6.75" customHeight="1" x14ac:dyDescent="0.25">
      <c r="B30" s="699" t="s">
        <v>39</v>
      </c>
      <c r="C30" s="700"/>
      <c r="D30" s="700"/>
      <c r="E30" s="700"/>
      <c r="F30" s="700"/>
    </row>
    <row r="31" spans="1:26" s="701" customFormat="1" x14ac:dyDescent="0.25">
      <c r="B31" s="699" t="s">
        <v>47</v>
      </c>
      <c r="H31" s="702"/>
    </row>
    <row r="32" spans="1:26" x14ac:dyDescent="0.25">
      <c r="Z32" s="667"/>
    </row>
    <row r="33" spans="2:26" x14ac:dyDescent="0.25">
      <c r="Z33" s="667"/>
    </row>
    <row r="34" spans="2:26" s="701" customFormat="1" x14ac:dyDescent="0.25"/>
    <row r="35" spans="2:26" s="701" customFormat="1" x14ac:dyDescent="0.25"/>
    <row r="36" spans="2:26" s="701" customFormat="1" x14ac:dyDescent="0.25"/>
    <row r="37" spans="2:26" s="701" customFormat="1" x14ac:dyDescent="0.25">
      <c r="B37" s="703" t="s">
        <v>39</v>
      </c>
      <c r="C37" s="703"/>
      <c r="D37" s="703"/>
      <c r="E37" s="703"/>
      <c r="F37" s="703"/>
      <c r="G37" s="703"/>
      <c r="H37" s="703"/>
      <c r="I37" s="703"/>
      <c r="J37" s="703"/>
      <c r="K37" s="704" t="e">
        <f>GETPIVOTDATA("Cuenta número de expedientes",#REF!,"CCAA",$B37,"Grado",K$7)</f>
        <v>#REF!</v>
      </c>
      <c r="L37" s="560" t="e">
        <f>K37*100/H37</f>
        <v>#REF!</v>
      </c>
      <c r="M37" s="705">
        <v>1753</v>
      </c>
      <c r="N37" s="704" t="e">
        <f>GETPIVOTDATA("Cuenta número de expedientes",#REF!,"CCAA",$B37,"Grado",N$7)</f>
        <v>#REF!</v>
      </c>
      <c r="O37" s="706" t="e">
        <f>N37*100/H37</f>
        <v>#REF!</v>
      </c>
      <c r="P37" s="707">
        <v>1753</v>
      </c>
      <c r="Q37" s="708" t="e">
        <f>GETPIVOTDATA("Cuenta número de expedientes",#REF!,"CCAA",$B37,"Grado",Q$7)</f>
        <v>#REF!</v>
      </c>
      <c r="R37" s="706" t="e">
        <f>Q37*100/H37</f>
        <v>#REF!</v>
      </c>
      <c r="S37" s="709"/>
      <c r="T37" s="704" t="e">
        <f>K37+N37+Q37</f>
        <v>#REF!</v>
      </c>
      <c r="U37" s="706" t="e">
        <f>T37*100/H37</f>
        <v>#REF!</v>
      </c>
      <c r="V37" s="707">
        <v>1753</v>
      </c>
      <c r="W37" s="708" t="e">
        <f>GETPIVOTDATA("Cuenta número de expedientes",#REF!,"CCAA",$B37,"Grado",W$7)</f>
        <v>#REF!</v>
      </c>
      <c r="X37" s="706" t="e">
        <f>W37*100/H37</f>
        <v>#REF!</v>
      </c>
      <c r="Y37" s="703"/>
    </row>
    <row r="38" spans="2:26" s="701" customFormat="1" x14ac:dyDescent="0.25">
      <c r="B38" s="703" t="s">
        <v>47</v>
      </c>
      <c r="C38" s="703"/>
      <c r="D38" s="703"/>
      <c r="E38" s="703"/>
      <c r="F38" s="703"/>
      <c r="G38" s="703"/>
      <c r="H38" s="703"/>
      <c r="I38" s="703"/>
      <c r="J38" s="703"/>
      <c r="K38" s="704" t="e">
        <f>GETPIVOTDATA("Cuenta número de expedientes",#REF!,"CCAA",$B38,"Grado",K$7)</f>
        <v>#REF!</v>
      </c>
      <c r="L38" s="560" t="e">
        <f>K38*100/H38</f>
        <v>#REF!</v>
      </c>
      <c r="M38" s="705">
        <v>1753</v>
      </c>
      <c r="N38" s="704" t="e">
        <f>GETPIVOTDATA("Cuenta número de expedientes",#REF!,"CCAA",$B38,"Grado",N$7)</f>
        <v>#REF!</v>
      </c>
      <c r="O38" s="706" t="e">
        <f>N38*100/H38</f>
        <v>#REF!</v>
      </c>
      <c r="P38" s="707">
        <v>1753</v>
      </c>
      <c r="Q38" s="708" t="e">
        <f>GETPIVOTDATA("Cuenta número de expedientes",#REF!,"CCAA",$B38,"Grado",Q$7)</f>
        <v>#REF!</v>
      </c>
      <c r="R38" s="706" t="e">
        <f>Q38*100/H38</f>
        <v>#REF!</v>
      </c>
      <c r="S38" s="709"/>
      <c r="T38" s="704" t="e">
        <f>K38+N38+Q38</f>
        <v>#REF!</v>
      </c>
      <c r="U38" s="706" t="e">
        <f>T38*100/H38</f>
        <v>#REF!</v>
      </c>
      <c r="V38" s="707">
        <v>1753</v>
      </c>
      <c r="W38" s="708" t="e">
        <f>GETPIVOTDATA("Cuenta número de expedientes",#REF!,"CCAA",$B38,"Grado",W$7)</f>
        <v>#REF!</v>
      </c>
      <c r="X38" s="706" t="e">
        <f>W38*100/H38</f>
        <v>#REF!</v>
      </c>
      <c r="Y38" s="703"/>
    </row>
    <row r="39" spans="2:26" s="701" customFormat="1" x14ac:dyDescent="0.25"/>
    <row r="40" spans="2:26" s="701" customFormat="1" x14ac:dyDescent="0.25"/>
    <row r="41" spans="2:26" s="701" customFormat="1" x14ac:dyDescent="0.25"/>
    <row r="42" spans="2:26" s="701" customFormat="1" x14ac:dyDescent="0.25"/>
    <row r="43" spans="2:26" s="710" customFormat="1" x14ac:dyDescent="0.25">
      <c r="Z43" s="701"/>
    </row>
    <row r="44" spans="2:26" s="710" customFormat="1" x14ac:dyDescent="0.25">
      <c r="Z44" s="701"/>
    </row>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616" customWidth="1"/>
    <col min="2" max="2" width="21.7109375" style="616" customWidth="1"/>
    <col min="3" max="3" width="0.5703125" style="616" customWidth="1"/>
    <col min="4" max="4" width="9.7109375" style="616" customWidth="1"/>
    <col min="5" max="5" width="0.7109375" style="616" customWidth="1"/>
    <col min="6" max="6" width="8" style="616" customWidth="1"/>
    <col min="7" max="7" width="5.5703125" style="616" customWidth="1"/>
    <col min="8" max="8" width="7.5703125" style="616" customWidth="1"/>
    <col min="9" max="9" width="5.42578125" style="616" customWidth="1"/>
    <col min="10" max="10" width="7.5703125" style="616" customWidth="1"/>
    <col min="11" max="11" width="5.42578125" style="616" customWidth="1"/>
    <col min="12" max="12" width="7.85546875" style="616" customWidth="1"/>
    <col min="13" max="13" width="5.7109375" style="616" customWidth="1"/>
    <col min="14" max="14" width="8.85546875" style="616" customWidth="1"/>
    <col min="15" max="15" width="7.28515625" style="616" customWidth="1"/>
    <col min="16" max="16" width="7.140625" style="616" customWidth="1"/>
    <col min="17" max="17" width="6" style="616" customWidth="1"/>
    <col min="18" max="18" width="7.28515625" style="616" customWidth="1"/>
    <col min="19" max="19" width="5.42578125" style="616" customWidth="1"/>
    <col min="20" max="20" width="5.5703125" style="616" customWidth="1"/>
    <col min="21" max="21" width="5.42578125" style="616" customWidth="1"/>
    <col min="22" max="22" width="8.5703125" style="616" customWidth="1"/>
    <col min="23" max="23" width="6.7109375" style="616" customWidth="1"/>
    <col min="24" max="24" width="0.5703125" style="735" customWidth="1"/>
    <col min="25" max="25" width="10.42578125" style="735" customWidth="1"/>
    <col min="26" max="26" width="1.42578125" style="616" customWidth="1"/>
    <col min="27" max="16384" width="11.42578125" style="616"/>
  </cols>
  <sheetData>
    <row r="1" spans="2:25" s="614" customFormat="1" ht="9" customHeight="1" x14ac:dyDescent="0.2">
      <c r="C1" s="618"/>
      <c r="D1" s="618"/>
      <c r="E1" s="618"/>
      <c r="F1" s="719" t="s">
        <v>64</v>
      </c>
      <c r="G1" s="719"/>
      <c r="H1" s="719" t="s">
        <v>55</v>
      </c>
      <c r="I1" s="719"/>
      <c r="J1" s="719" t="s">
        <v>56</v>
      </c>
      <c r="K1" s="719"/>
      <c r="L1" s="719" t="s">
        <v>63</v>
      </c>
      <c r="M1" s="719"/>
      <c r="N1" s="719" t="s">
        <v>58</v>
      </c>
      <c r="O1" s="719"/>
      <c r="P1" s="719" t="s">
        <v>67</v>
      </c>
      <c r="Q1" s="719"/>
      <c r="R1" s="719" t="s">
        <v>66</v>
      </c>
      <c r="S1" s="719"/>
      <c r="T1" s="719" t="s">
        <v>65</v>
      </c>
      <c r="U1" s="719"/>
      <c r="X1" s="720"/>
      <c r="Y1" s="720"/>
    </row>
    <row r="2" spans="2:25" s="620" customFormat="1" ht="49.5" customHeight="1" x14ac:dyDescent="0.25">
      <c r="B2" s="721"/>
      <c r="C2" s="721"/>
      <c r="D2" s="721"/>
      <c r="E2" s="721"/>
      <c r="F2" s="721"/>
      <c r="G2" s="721"/>
      <c r="H2" s="721"/>
      <c r="I2" s="721"/>
      <c r="J2" s="721"/>
      <c r="K2" s="721"/>
      <c r="X2" s="668"/>
      <c r="Y2" s="668"/>
    </row>
    <row r="3" spans="2:25" s="624" customFormat="1" ht="39.75" customHeight="1" x14ac:dyDescent="0.2">
      <c r="B3" s="1494" t="s">
        <v>400</v>
      </c>
      <c r="C3" s="1494"/>
      <c r="D3" s="1494"/>
      <c r="E3" s="1494"/>
      <c r="F3" s="1494"/>
      <c r="G3" s="1494"/>
      <c r="H3" s="1494"/>
      <c r="I3" s="1494"/>
      <c r="J3" s="1494"/>
      <c r="K3" s="1494"/>
      <c r="L3" s="1494"/>
      <c r="M3" s="1494"/>
      <c r="N3" s="1494"/>
      <c r="O3" s="1494"/>
      <c r="P3" s="1494"/>
      <c r="Q3" s="1494"/>
      <c r="R3" s="1494"/>
      <c r="S3" s="1494"/>
      <c r="T3" s="1494"/>
      <c r="U3" s="1494"/>
      <c r="V3" s="1494"/>
      <c r="W3" s="1494"/>
      <c r="X3" s="1494"/>
      <c r="Y3" s="722"/>
    </row>
    <row r="4" spans="2:25" s="624" customFormat="1" ht="14.25" customHeight="1" x14ac:dyDescent="0.2">
      <c r="B4" s="1415" t="str">
        <f>porsaad!$B$6</f>
        <v>Situación a 31 de marzo de 2024</v>
      </c>
      <c r="C4" s="1415"/>
      <c r="D4" s="1415"/>
      <c r="E4" s="1415"/>
      <c r="F4" s="1415"/>
      <c r="G4" s="1415"/>
      <c r="H4" s="1415"/>
      <c r="I4" s="1415"/>
      <c r="J4" s="1415"/>
      <c r="K4" s="1415"/>
      <c r="L4" s="1415"/>
      <c r="M4" s="1415"/>
      <c r="N4" s="1415"/>
      <c r="O4" s="1415"/>
      <c r="P4" s="1415"/>
      <c r="Q4" s="1415"/>
      <c r="R4" s="1415"/>
      <c r="S4" s="1415"/>
      <c r="T4" s="1415"/>
      <c r="U4" s="1415"/>
      <c r="V4" s="1415"/>
      <c r="W4" s="1415"/>
      <c r="X4" s="623"/>
      <c r="Y4" s="623"/>
    </row>
    <row r="5" spans="2:25" s="622" customFormat="1" ht="5.25" customHeight="1" x14ac:dyDescent="0.2">
      <c r="B5" s="723"/>
      <c r="C5" s="723"/>
      <c r="D5" s="723"/>
      <c r="E5" s="723"/>
      <c r="F5" s="723"/>
      <c r="G5" s="723"/>
      <c r="H5" s="723"/>
      <c r="I5" s="723"/>
      <c r="J5" s="723"/>
      <c r="K5" s="723"/>
      <c r="L5" s="723"/>
      <c r="M5" s="723"/>
      <c r="N5" s="723"/>
      <c r="O5" s="723"/>
      <c r="P5" s="723"/>
      <c r="Q5" s="723"/>
      <c r="R5" s="723"/>
      <c r="S5" s="723"/>
      <c r="T5" s="723"/>
      <c r="U5" s="723"/>
      <c r="V5" s="723"/>
      <c r="W5" s="723"/>
      <c r="X5" s="724"/>
      <c r="Y5" s="724"/>
    </row>
    <row r="6" spans="2:25" s="725" customFormat="1" ht="19.5" customHeight="1" x14ac:dyDescent="0.2">
      <c r="F6" s="1495" t="s">
        <v>52</v>
      </c>
      <c r="G6" s="1495"/>
      <c r="H6" s="1495"/>
      <c r="I6" s="1495"/>
      <c r="J6" s="1495"/>
      <c r="K6" s="1495"/>
      <c r="L6" s="1495"/>
      <c r="M6" s="1495"/>
      <c r="N6" s="1495"/>
      <c r="O6" s="1495"/>
      <c r="P6" s="1495"/>
      <c r="Q6" s="1495"/>
      <c r="R6" s="1495"/>
      <c r="S6" s="1495"/>
      <c r="T6" s="1495"/>
      <c r="U6" s="1495"/>
      <c r="V6" s="1495"/>
      <c r="W6" s="1495"/>
      <c r="X6" s="726"/>
      <c r="Y6" s="726"/>
    </row>
    <row r="7" spans="2:25" s="725" customFormat="1" ht="64.5" customHeight="1" x14ac:dyDescent="0.2">
      <c r="B7" s="1496" t="s">
        <v>12</v>
      </c>
      <c r="C7" s="718"/>
      <c r="D7" s="716"/>
      <c r="E7" s="718"/>
      <c r="F7" s="1496" t="s">
        <v>32</v>
      </c>
      <c r="G7" s="1496"/>
      <c r="H7" s="1496" t="s">
        <v>33</v>
      </c>
      <c r="I7" s="1496"/>
      <c r="J7" s="1496" t="s">
        <v>48</v>
      </c>
      <c r="K7" s="1496"/>
      <c r="L7" s="1496" t="s">
        <v>34</v>
      </c>
      <c r="M7" s="1496"/>
      <c r="N7" s="1496" t="s">
        <v>190</v>
      </c>
      <c r="O7" s="1496"/>
      <c r="P7" s="716"/>
      <c r="Q7" s="716"/>
    </row>
    <row r="8" spans="2:25" s="718" customFormat="1" ht="20.25" customHeight="1" x14ac:dyDescent="0.2">
      <c r="B8" s="1496"/>
      <c r="D8" s="716"/>
      <c r="F8" s="716" t="s">
        <v>9</v>
      </c>
      <c r="G8" s="716" t="s">
        <v>28</v>
      </c>
      <c r="H8" s="716" t="s">
        <v>9</v>
      </c>
      <c r="I8" s="716" t="s">
        <v>28</v>
      </c>
      <c r="J8" s="716" t="s">
        <v>9</v>
      </c>
      <c r="K8" s="716" t="s">
        <v>28</v>
      </c>
      <c r="L8" s="716" t="s">
        <v>9</v>
      </c>
      <c r="M8" s="716" t="s">
        <v>28</v>
      </c>
      <c r="N8" s="716" t="s">
        <v>9</v>
      </c>
      <c r="O8" s="716" t="s">
        <v>28</v>
      </c>
      <c r="P8" s="716"/>
      <c r="Q8" s="716"/>
    </row>
    <row r="9" spans="2:25" s="718" customFormat="1" ht="8.25" customHeight="1" x14ac:dyDescent="0.2">
      <c r="B9" s="716"/>
      <c r="C9" s="698"/>
      <c r="E9" s="698"/>
      <c r="F9" s="716"/>
      <c r="G9" s="716"/>
      <c r="H9" s="716"/>
      <c r="I9" s="716"/>
      <c r="J9" s="716"/>
      <c r="K9" s="716"/>
      <c r="L9" s="716"/>
      <c r="M9" s="716"/>
      <c r="N9" s="716"/>
      <c r="O9" s="716"/>
      <c r="P9" s="716"/>
      <c r="Q9" s="716"/>
    </row>
    <row r="10" spans="2:25" s="698" customFormat="1" ht="18" customHeight="1" x14ac:dyDescent="0.2">
      <c r="B10" s="717" t="s">
        <v>8</v>
      </c>
      <c r="D10" s="704"/>
      <c r="F10" s="708">
        <f>'31dictsaad'!K10</f>
        <v>81640</v>
      </c>
      <c r="G10" s="560">
        <f t="shared" ref="G10:G27" si="0">F10*100/$N10</f>
        <v>21.284639029312004</v>
      </c>
      <c r="H10" s="708">
        <f>'31dictsaad'!N10</f>
        <v>140333</v>
      </c>
      <c r="I10" s="560">
        <f t="shared" ref="I10:I27" si="1">H10*100/$N10</f>
        <v>36.586688497065673</v>
      </c>
      <c r="J10" s="708">
        <f>'31dictsaad'!Q10</f>
        <v>91861</v>
      </c>
      <c r="K10" s="560">
        <f t="shared" ref="K10:K27" si="2">J10*100/$N10</f>
        <v>23.949390321798504</v>
      </c>
      <c r="L10" s="708">
        <f>'31dictsaad'!W10</f>
        <v>69729</v>
      </c>
      <c r="M10" s="560">
        <f t="shared" ref="M10:M27" si="3">L10*100/$N10</f>
        <v>18.17928215182382</v>
      </c>
      <c r="N10" s="708">
        <f>F10+H10+J10+L10</f>
        <v>383563</v>
      </c>
      <c r="O10" s="560">
        <f>G10+I10+K10+M10</f>
        <v>100</v>
      </c>
      <c r="P10" s="727"/>
      <c r="Q10" s="727"/>
    </row>
    <row r="11" spans="2:25" s="698" customFormat="1" ht="18" customHeight="1" x14ac:dyDescent="0.2">
      <c r="B11" s="717" t="s">
        <v>7</v>
      </c>
      <c r="D11" s="704"/>
      <c r="F11" s="708">
        <f>'31dictsaad'!K11</f>
        <v>11941</v>
      </c>
      <c r="G11" s="560">
        <f t="shared" si="0"/>
        <v>24.61554318697176</v>
      </c>
      <c r="H11" s="708">
        <f>'31dictsaad'!N11</f>
        <v>14623</v>
      </c>
      <c r="I11" s="560">
        <f t="shared" si="1"/>
        <v>30.144300144300143</v>
      </c>
      <c r="J11" s="708">
        <f>'31dictsaad'!Q11</f>
        <v>13996</v>
      </c>
      <c r="K11" s="560">
        <f t="shared" si="2"/>
        <v>28.851783137497424</v>
      </c>
      <c r="L11" s="708">
        <f>'31dictsaad'!W11</f>
        <v>7950</v>
      </c>
      <c r="M11" s="560">
        <f t="shared" si="3"/>
        <v>16.388373531230673</v>
      </c>
      <c r="N11" s="708">
        <f t="shared" ref="N11:O27" si="4">F11+H11+J11+L11</f>
        <v>48510</v>
      </c>
      <c r="O11" s="560">
        <f t="shared" si="4"/>
        <v>100</v>
      </c>
      <c r="P11" s="727"/>
      <c r="Q11" s="727"/>
    </row>
    <row r="12" spans="2:25" s="698" customFormat="1" ht="22.5" customHeight="1" x14ac:dyDescent="0.2">
      <c r="B12" s="717" t="s">
        <v>37</v>
      </c>
      <c r="D12" s="704"/>
      <c r="F12" s="704">
        <f>'31dictsaad'!K12</f>
        <v>7853</v>
      </c>
      <c r="G12" s="560">
        <f t="shared" si="0"/>
        <v>19.335697050278227</v>
      </c>
      <c r="H12" s="704">
        <f>'31dictsaad'!N12</f>
        <v>10803</v>
      </c>
      <c r="I12" s="560">
        <f t="shared" si="1"/>
        <v>26.599202245531096</v>
      </c>
      <c r="J12" s="704">
        <f>'31dictsaad'!Q12</f>
        <v>13411</v>
      </c>
      <c r="K12" s="560">
        <f t="shared" si="2"/>
        <v>33.020633279164819</v>
      </c>
      <c r="L12" s="704">
        <f>'31dictsaad'!W12</f>
        <v>8547</v>
      </c>
      <c r="M12" s="560">
        <f t="shared" si="3"/>
        <v>21.044467425025854</v>
      </c>
      <c r="N12" s="708">
        <f t="shared" si="4"/>
        <v>40614</v>
      </c>
      <c r="O12" s="560">
        <f t="shared" si="4"/>
        <v>100</v>
      </c>
      <c r="P12" s="727"/>
      <c r="Q12" s="727"/>
    </row>
    <row r="13" spans="2:25" s="698" customFormat="1" ht="18" customHeight="1" x14ac:dyDescent="0.2">
      <c r="B13" s="717" t="s">
        <v>38</v>
      </c>
      <c r="D13" s="704"/>
      <c r="F13" s="708">
        <f>'31dictsaad'!K13</f>
        <v>8327</v>
      </c>
      <c r="G13" s="560">
        <f t="shared" si="0"/>
        <v>20.12859870917837</v>
      </c>
      <c r="H13" s="708">
        <f>'31dictsaad'!N13</f>
        <v>11167</v>
      </c>
      <c r="I13" s="560">
        <f t="shared" si="1"/>
        <v>26.993642582610168</v>
      </c>
      <c r="J13" s="708">
        <f>'31dictsaad'!Q13</f>
        <v>14253</v>
      </c>
      <c r="K13" s="560">
        <f t="shared" si="2"/>
        <v>34.453334622543451</v>
      </c>
      <c r="L13" s="708">
        <f>'31dictsaad'!W13</f>
        <v>7622</v>
      </c>
      <c r="M13" s="560">
        <f t="shared" si="3"/>
        <v>18.424424085668011</v>
      </c>
      <c r="N13" s="708">
        <f t="shared" si="4"/>
        <v>41369</v>
      </c>
      <c r="O13" s="560">
        <f t="shared" si="4"/>
        <v>100</v>
      </c>
      <c r="P13" s="727"/>
      <c r="Q13" s="727"/>
    </row>
    <row r="14" spans="2:25" s="698" customFormat="1" ht="18" customHeight="1" x14ac:dyDescent="0.2">
      <c r="B14" s="717" t="s">
        <v>6</v>
      </c>
      <c r="D14" s="704"/>
      <c r="F14" s="708">
        <f>'31dictsaad'!K14</f>
        <v>15367</v>
      </c>
      <c r="G14" s="560">
        <f t="shared" si="0"/>
        <v>28.578601848580089</v>
      </c>
      <c r="H14" s="708">
        <f>'31dictsaad'!N14</f>
        <v>16553</v>
      </c>
      <c r="I14" s="560">
        <f t="shared" si="1"/>
        <v>30.784251734206169</v>
      </c>
      <c r="J14" s="708">
        <f>'31dictsaad'!Q14</f>
        <v>15267</v>
      </c>
      <c r="K14" s="560">
        <f t="shared" si="2"/>
        <v>28.392627996503691</v>
      </c>
      <c r="L14" s="708">
        <f>'31dictsaad'!W14</f>
        <v>6584</v>
      </c>
      <c r="M14" s="560">
        <f t="shared" si="3"/>
        <v>12.244518420710047</v>
      </c>
      <c r="N14" s="708">
        <f t="shared" si="4"/>
        <v>53771</v>
      </c>
      <c r="O14" s="560">
        <f t="shared" si="4"/>
        <v>100</v>
      </c>
      <c r="P14" s="727"/>
      <c r="Q14" s="727"/>
    </row>
    <row r="15" spans="2:25" s="698" customFormat="1" ht="18" customHeight="1" x14ac:dyDescent="0.2">
      <c r="B15" s="717" t="s">
        <v>5</v>
      </c>
      <c r="D15" s="704"/>
      <c r="F15" s="704">
        <f>'31dictsaad'!K15</f>
        <v>5401</v>
      </c>
      <c r="G15" s="560">
        <f t="shared" si="0"/>
        <v>23.407298257779317</v>
      </c>
      <c r="H15" s="704">
        <f>'31dictsaad'!N15</f>
        <v>7853</v>
      </c>
      <c r="I15" s="560">
        <f t="shared" si="1"/>
        <v>34.033977637167375</v>
      </c>
      <c r="J15" s="704">
        <f>'31dictsaad'!Q15</f>
        <v>5414</v>
      </c>
      <c r="K15" s="560">
        <f t="shared" si="2"/>
        <v>23.46363872757216</v>
      </c>
      <c r="L15" s="704">
        <f>'31dictsaad'!W15</f>
        <v>4406</v>
      </c>
      <c r="M15" s="560">
        <f t="shared" si="3"/>
        <v>19.095085377481148</v>
      </c>
      <c r="N15" s="708">
        <f t="shared" si="4"/>
        <v>23074</v>
      </c>
      <c r="O15" s="560">
        <f t="shared" si="4"/>
        <v>100</v>
      </c>
      <c r="P15" s="727"/>
      <c r="Q15" s="727"/>
    </row>
    <row r="16" spans="2:25" s="698" customFormat="1" ht="18" customHeight="1" x14ac:dyDescent="0.2">
      <c r="B16" s="717" t="s">
        <v>4</v>
      </c>
      <c r="D16" s="704"/>
      <c r="F16" s="708">
        <f>'31dictsaad'!K16</f>
        <v>34581</v>
      </c>
      <c r="G16" s="560">
        <f t="shared" si="0"/>
        <v>22.90147616871635</v>
      </c>
      <c r="H16" s="708">
        <f>'31dictsaad'!N16</f>
        <v>40721</v>
      </c>
      <c r="I16" s="560">
        <f t="shared" si="1"/>
        <v>26.96772826310108</v>
      </c>
      <c r="J16" s="708">
        <f>'31dictsaad'!Q16</f>
        <v>48732</v>
      </c>
      <c r="K16" s="560">
        <f t="shared" si="2"/>
        <v>32.273061411002722</v>
      </c>
      <c r="L16" s="708">
        <f>'31dictsaad'!W16</f>
        <v>26965</v>
      </c>
      <c r="M16" s="560">
        <f t="shared" si="3"/>
        <v>17.857734157179848</v>
      </c>
      <c r="N16" s="708">
        <f t="shared" si="4"/>
        <v>150999</v>
      </c>
      <c r="O16" s="560">
        <f t="shared" si="4"/>
        <v>100</v>
      </c>
      <c r="P16" s="727"/>
      <c r="Q16" s="727"/>
    </row>
    <row r="17" spans="2:25" s="698" customFormat="1" ht="18" customHeight="1" x14ac:dyDescent="0.2">
      <c r="B17" s="717" t="s">
        <v>40</v>
      </c>
      <c r="D17" s="704"/>
      <c r="F17" s="708">
        <f>'31dictsaad'!K17</f>
        <v>22758</v>
      </c>
      <c r="G17" s="560">
        <f t="shared" si="0"/>
        <v>24.517102073794774</v>
      </c>
      <c r="H17" s="708">
        <f>'31dictsaad'!N17</f>
        <v>24794</v>
      </c>
      <c r="I17" s="560">
        <f t="shared" si="1"/>
        <v>26.710476703474278</v>
      </c>
      <c r="J17" s="708">
        <f>'31dictsaad'!Q17</f>
        <v>28324</v>
      </c>
      <c r="K17" s="560">
        <f t="shared" si="2"/>
        <v>30.513331537840021</v>
      </c>
      <c r="L17" s="708">
        <f>'31dictsaad'!W17</f>
        <v>16949</v>
      </c>
      <c r="M17" s="560">
        <f t="shared" si="3"/>
        <v>18.259089684890924</v>
      </c>
      <c r="N17" s="708">
        <f t="shared" si="4"/>
        <v>92825</v>
      </c>
      <c r="O17" s="560">
        <f t="shared" si="4"/>
        <v>100</v>
      </c>
      <c r="P17" s="727"/>
      <c r="Q17" s="727"/>
    </row>
    <row r="18" spans="2:25" s="698" customFormat="1" ht="18" customHeight="1" x14ac:dyDescent="0.2">
      <c r="B18" s="717" t="s">
        <v>41</v>
      </c>
      <c r="D18" s="704"/>
      <c r="F18" s="708">
        <f>'31dictsaad'!K18</f>
        <v>48628</v>
      </c>
      <c r="G18" s="560">
        <f t="shared" si="0"/>
        <v>14.634909743163774</v>
      </c>
      <c r="H18" s="708">
        <f>'31dictsaad'!N18</f>
        <v>97551</v>
      </c>
      <c r="I18" s="560">
        <f t="shared" si="1"/>
        <v>29.358601635999207</v>
      </c>
      <c r="J18" s="708">
        <f>'31dictsaad'!Q18</f>
        <v>107532</v>
      </c>
      <c r="K18" s="560">
        <f t="shared" si="2"/>
        <v>32.362447859296843</v>
      </c>
      <c r="L18" s="708">
        <f>'31dictsaad'!W18</f>
        <v>78563</v>
      </c>
      <c r="M18" s="560">
        <f t="shared" si="3"/>
        <v>23.644040761540175</v>
      </c>
      <c r="N18" s="708">
        <f t="shared" si="4"/>
        <v>332274</v>
      </c>
      <c r="O18" s="560">
        <f t="shared" si="4"/>
        <v>100</v>
      </c>
      <c r="P18" s="727"/>
      <c r="Q18" s="727"/>
    </row>
    <row r="19" spans="2:25" s="698" customFormat="1" ht="18" customHeight="1" x14ac:dyDescent="0.2">
      <c r="B19" s="717" t="s">
        <v>3</v>
      </c>
      <c r="D19" s="704"/>
      <c r="F19" s="708">
        <f>'31dictsaad'!K19</f>
        <v>47253</v>
      </c>
      <c r="G19" s="560">
        <f t="shared" si="0"/>
        <v>24.709001349104259</v>
      </c>
      <c r="H19" s="708">
        <f>'31dictsaad'!N19</f>
        <v>61186</v>
      </c>
      <c r="I19" s="560">
        <f>H19*100/$N19</f>
        <v>31.994687248350225</v>
      </c>
      <c r="J19" s="708">
        <f>'31dictsaad'!Q19</f>
        <v>55389</v>
      </c>
      <c r="K19" s="560">
        <f>J19*100/$N19</f>
        <v>28.963385937941204</v>
      </c>
      <c r="L19" s="708">
        <f>'31dictsaad'!W19</f>
        <v>27410</v>
      </c>
      <c r="M19" s="560">
        <f t="shared" si="3"/>
        <v>14.332925464604315</v>
      </c>
      <c r="N19" s="708">
        <f t="shared" si="4"/>
        <v>191238</v>
      </c>
      <c r="O19" s="560">
        <f t="shared" si="4"/>
        <v>100.00000000000001</v>
      </c>
      <c r="P19" s="727"/>
      <c r="Q19" s="727"/>
    </row>
    <row r="20" spans="2:25" s="698" customFormat="1" ht="18" customHeight="1" x14ac:dyDescent="0.2">
      <c r="B20" s="717" t="s">
        <v>2</v>
      </c>
      <c r="D20" s="704"/>
      <c r="F20" s="708">
        <f>'31dictsaad'!K20</f>
        <v>13202</v>
      </c>
      <c r="G20" s="560">
        <f t="shared" si="0"/>
        <v>23.327149041434755</v>
      </c>
      <c r="H20" s="708">
        <f>'31dictsaad'!N20</f>
        <v>13495</v>
      </c>
      <c r="I20" s="560">
        <f>H20*100/$N20</f>
        <v>23.844862620372826</v>
      </c>
      <c r="J20" s="708">
        <f>'31dictsaad'!Q20</f>
        <v>14398</v>
      </c>
      <c r="K20" s="560">
        <f>J20*100/$N20</f>
        <v>25.440409930205849</v>
      </c>
      <c r="L20" s="708">
        <f>'31dictsaad'!W20</f>
        <v>15500</v>
      </c>
      <c r="M20" s="560">
        <f t="shared" si="3"/>
        <v>27.38757840798657</v>
      </c>
      <c r="N20" s="708">
        <f t="shared" si="4"/>
        <v>56595</v>
      </c>
      <c r="O20" s="560">
        <f t="shared" si="4"/>
        <v>100</v>
      </c>
      <c r="P20" s="727"/>
      <c r="Q20" s="727"/>
    </row>
    <row r="21" spans="2:25" s="698" customFormat="1" ht="18" customHeight="1" x14ac:dyDescent="0.2">
      <c r="B21" s="717" t="s">
        <v>35</v>
      </c>
      <c r="D21" s="704"/>
      <c r="F21" s="708">
        <f>'31dictsaad'!K21</f>
        <v>26052</v>
      </c>
      <c r="G21" s="560">
        <f t="shared" si="0"/>
        <v>31.43719078074092</v>
      </c>
      <c r="H21" s="708">
        <f>'31dictsaad'!N21</f>
        <v>25926</v>
      </c>
      <c r="I21" s="560">
        <f>H21*100/$N21</f>
        <v>31.285145408471099</v>
      </c>
      <c r="J21" s="708">
        <f>'31dictsaad'!Q21</f>
        <v>23500</v>
      </c>
      <c r="K21" s="560">
        <f>J21*100/$N21</f>
        <v>28.357668637625196</v>
      </c>
      <c r="L21" s="708">
        <f>'31dictsaad'!W21</f>
        <v>7392</v>
      </c>
      <c r="M21" s="560">
        <f t="shared" si="3"/>
        <v>8.9199951731627856</v>
      </c>
      <c r="N21" s="708">
        <f t="shared" si="4"/>
        <v>82870</v>
      </c>
      <c r="O21" s="560">
        <f t="shared" si="4"/>
        <v>100</v>
      </c>
      <c r="P21" s="727"/>
      <c r="Q21" s="727"/>
    </row>
    <row r="22" spans="2:25" s="698" customFormat="1" ht="21" customHeight="1" x14ac:dyDescent="0.2">
      <c r="B22" s="717" t="s">
        <v>42</v>
      </c>
      <c r="D22" s="704"/>
      <c r="F22" s="708">
        <f>'31dictsaad'!K22</f>
        <v>62840</v>
      </c>
      <c r="G22" s="560">
        <f t="shared" si="0"/>
        <v>25.481942856215987</v>
      </c>
      <c r="H22" s="708">
        <f>'31dictsaad'!N22</f>
        <v>71920</v>
      </c>
      <c r="I22" s="560">
        <f>H22*100/$N22</f>
        <v>29.163929506986854</v>
      </c>
      <c r="J22" s="708">
        <f>'31dictsaad'!Q22</f>
        <v>58343</v>
      </c>
      <c r="K22" s="560">
        <f>J22*100/$N22</f>
        <v>23.658386251753811</v>
      </c>
      <c r="L22" s="708">
        <f>'31dictsaad'!W22</f>
        <v>53503</v>
      </c>
      <c r="M22" s="560">
        <f t="shared" si="3"/>
        <v>21.695741385043348</v>
      </c>
      <c r="N22" s="708">
        <f t="shared" si="4"/>
        <v>246606</v>
      </c>
      <c r="O22" s="560">
        <f t="shared" si="4"/>
        <v>100</v>
      </c>
      <c r="P22" s="727"/>
      <c r="Q22" s="727"/>
    </row>
    <row r="23" spans="2:25" s="698" customFormat="1" ht="18" customHeight="1" x14ac:dyDescent="0.2">
      <c r="B23" s="717" t="s">
        <v>43</v>
      </c>
      <c r="D23" s="704"/>
      <c r="F23" s="708">
        <f>'31dictsaad'!K23</f>
        <v>14625</v>
      </c>
      <c r="G23" s="560">
        <f t="shared" si="0"/>
        <v>26.844713656387665</v>
      </c>
      <c r="H23" s="708">
        <f>'31dictsaad'!N23</f>
        <v>18427</v>
      </c>
      <c r="I23" s="560">
        <f>H23*100/$N23</f>
        <v>33.823421439060205</v>
      </c>
      <c r="J23" s="708">
        <f>'31dictsaad'!Q23</f>
        <v>14724</v>
      </c>
      <c r="K23" s="560">
        <f>J23*100/$N23</f>
        <v>27.026431718061673</v>
      </c>
      <c r="L23" s="708">
        <f>'31dictsaad'!W23</f>
        <v>6704</v>
      </c>
      <c r="M23" s="560">
        <f t="shared" si="3"/>
        <v>12.305433186490456</v>
      </c>
      <c r="N23" s="708">
        <f t="shared" si="4"/>
        <v>54480</v>
      </c>
      <c r="O23" s="560">
        <f t="shared" si="4"/>
        <v>100</v>
      </c>
      <c r="P23" s="727"/>
      <c r="Q23" s="727"/>
    </row>
    <row r="24" spans="2:25" s="698" customFormat="1" ht="22.5" customHeight="1" x14ac:dyDescent="0.2">
      <c r="B24" s="717" t="s">
        <v>44</v>
      </c>
      <c r="D24" s="704"/>
      <c r="F24" s="704">
        <f>'31dictsaad'!K24</f>
        <v>3443</v>
      </c>
      <c r="G24" s="706">
        <f t="shared" si="0"/>
        <v>15.748067511320496</v>
      </c>
      <c r="H24" s="704">
        <f>'31dictsaad'!N24</f>
        <v>6377</v>
      </c>
      <c r="I24" s="560">
        <f t="shared" si="1"/>
        <v>29.168000731830034</v>
      </c>
      <c r="J24" s="704">
        <f>'31dictsaad'!Q24</f>
        <v>7080</v>
      </c>
      <c r="K24" s="560">
        <f t="shared" si="2"/>
        <v>32.383478937016875</v>
      </c>
      <c r="L24" s="704">
        <f>'31dictsaad'!W24</f>
        <v>4963</v>
      </c>
      <c r="M24" s="560">
        <f t="shared" si="3"/>
        <v>22.700452819832595</v>
      </c>
      <c r="N24" s="704">
        <f t="shared" si="4"/>
        <v>21863</v>
      </c>
      <c r="O24" s="560">
        <f t="shared" si="4"/>
        <v>100</v>
      </c>
      <c r="P24" s="727"/>
      <c r="Q24" s="727"/>
    </row>
    <row r="25" spans="2:25" s="698" customFormat="1" ht="18" customHeight="1" x14ac:dyDescent="0.2">
      <c r="B25" s="717" t="s">
        <v>45</v>
      </c>
      <c r="D25" s="704"/>
      <c r="F25" s="704">
        <f>'31dictsaad'!K25</f>
        <v>19603</v>
      </c>
      <c r="G25" s="706">
        <f t="shared" si="0"/>
        <v>17.144031554183467</v>
      </c>
      <c r="H25" s="704">
        <f>'31dictsaad'!N25</f>
        <v>26529</v>
      </c>
      <c r="I25" s="560">
        <f t="shared" si="1"/>
        <v>23.201245375755402</v>
      </c>
      <c r="J25" s="704">
        <f>'31dictsaad'!Q25</f>
        <v>36633</v>
      </c>
      <c r="K25" s="560">
        <f t="shared" si="2"/>
        <v>32.03781604470759</v>
      </c>
      <c r="L25" s="704">
        <f>'31dictsaad'!W25</f>
        <v>31578</v>
      </c>
      <c r="M25" s="560">
        <f t="shared" si="3"/>
        <v>27.616907025353541</v>
      </c>
      <c r="N25" s="704">
        <f t="shared" si="4"/>
        <v>114343</v>
      </c>
      <c r="O25" s="560">
        <f t="shared" si="4"/>
        <v>100</v>
      </c>
      <c r="P25" s="727"/>
      <c r="Q25" s="727"/>
    </row>
    <row r="26" spans="2:25" s="698" customFormat="1" ht="18" customHeight="1" x14ac:dyDescent="0.2">
      <c r="B26" s="717" t="s">
        <v>46</v>
      </c>
      <c r="D26" s="704"/>
      <c r="F26" s="704">
        <f>'31dictsaad'!K26</f>
        <v>2522</v>
      </c>
      <c r="G26" s="706">
        <f t="shared" si="0"/>
        <v>17.421939762365295</v>
      </c>
      <c r="H26" s="704">
        <f>'31dictsaad'!N26</f>
        <v>4291</v>
      </c>
      <c r="I26" s="560">
        <f t="shared" si="1"/>
        <v>29.642166344294004</v>
      </c>
      <c r="J26" s="704">
        <f>'31dictsaad'!Q26</f>
        <v>3662</v>
      </c>
      <c r="K26" s="560">
        <f t="shared" si="2"/>
        <v>25.297043382149766</v>
      </c>
      <c r="L26" s="704">
        <f>'31dictsaad'!W26</f>
        <v>4001</v>
      </c>
      <c r="M26" s="560">
        <f t="shared" si="3"/>
        <v>27.638850511190938</v>
      </c>
      <c r="N26" s="704">
        <f t="shared" si="4"/>
        <v>14476</v>
      </c>
      <c r="O26" s="560">
        <f t="shared" si="4"/>
        <v>100</v>
      </c>
      <c r="P26" s="727"/>
      <c r="Q26" s="727"/>
    </row>
    <row r="27" spans="2:25" s="698" customFormat="1" ht="18" customHeight="1" x14ac:dyDescent="0.2">
      <c r="B27" s="717" t="s">
        <v>1</v>
      </c>
      <c r="D27" s="704"/>
      <c r="F27" s="704">
        <f>'31dictsaad'!K27</f>
        <v>1265</v>
      </c>
      <c r="G27" s="706">
        <f t="shared" si="0"/>
        <v>24.491771539206194</v>
      </c>
      <c r="H27" s="704">
        <f>'31dictsaad'!N27</f>
        <v>1382</v>
      </c>
      <c r="I27" s="560">
        <f t="shared" si="1"/>
        <v>26.757018393030009</v>
      </c>
      <c r="J27" s="704">
        <f>'31dictsaad'!Q27</f>
        <v>1192</v>
      </c>
      <c r="K27" s="560">
        <f t="shared" si="2"/>
        <v>23.078412391093902</v>
      </c>
      <c r="L27" s="704">
        <f>'31dictsaad'!W27</f>
        <v>1326</v>
      </c>
      <c r="M27" s="560">
        <f t="shared" si="3"/>
        <v>25.672797676669894</v>
      </c>
      <c r="N27" s="708">
        <f t="shared" si="4"/>
        <v>5165</v>
      </c>
      <c r="O27" s="560">
        <f t="shared" si="4"/>
        <v>100</v>
      </c>
      <c r="P27" s="727"/>
      <c r="Q27" s="727"/>
    </row>
    <row r="28" spans="2:25" s="698" customFormat="1" ht="8.25" customHeight="1" x14ac:dyDescent="0.2">
      <c r="B28" s="717"/>
      <c r="D28" s="728"/>
      <c r="F28" s="704"/>
      <c r="G28" s="707"/>
      <c r="H28" s="704"/>
      <c r="I28" s="707"/>
      <c r="J28" s="704"/>
      <c r="K28" s="707"/>
      <c r="L28" s="704"/>
      <c r="M28" s="707"/>
      <c r="N28" s="708"/>
      <c r="O28" s="727"/>
      <c r="P28" s="727"/>
      <c r="Q28" s="707"/>
    </row>
    <row r="29" spans="2:25" s="698" customFormat="1" x14ac:dyDescent="0.2">
      <c r="B29" s="717" t="s">
        <v>0</v>
      </c>
      <c r="D29" s="729"/>
      <c r="F29" s="730">
        <f>SUM(F10:F27)</f>
        <v>427301</v>
      </c>
      <c r="G29" s="716">
        <f>F29*100/$N29</f>
        <v>21.860910093188753</v>
      </c>
      <c r="H29" s="730">
        <f>SUM(H10:H27)</f>
        <v>593931</v>
      </c>
      <c r="I29" s="716">
        <f>H29*100/$N29</f>
        <v>30.3857753493619</v>
      </c>
      <c r="J29" s="730">
        <f>SUM(J10:J27)</f>
        <v>553711</v>
      </c>
      <c r="K29" s="716">
        <f>J29*100/$N29</f>
        <v>28.328102177644421</v>
      </c>
      <c r="L29" s="730">
        <f>SUM(L10:L27)</f>
        <v>379692</v>
      </c>
      <c r="M29" s="716">
        <f>L29*100/$N29</f>
        <v>19.425212379804925</v>
      </c>
      <c r="N29" s="730">
        <f>SUM(N10:N27)</f>
        <v>1954635</v>
      </c>
      <c r="O29" s="716">
        <f>N29*100/$N29</f>
        <v>100</v>
      </c>
      <c r="P29" s="716"/>
      <c r="Q29" s="716"/>
    </row>
    <row r="30" spans="2:25" s="698" customFormat="1" ht="20.25" customHeight="1" x14ac:dyDescent="0.2">
      <c r="B30" s="717" t="s">
        <v>0</v>
      </c>
      <c r="C30" s="718"/>
      <c r="D30" s="730">
        <f>SUM(D10:D29)</f>
        <v>0</v>
      </c>
      <c r="E30" s="718"/>
      <c r="F30" s="730">
        <f>SUM(F10:F27)</f>
        <v>427301</v>
      </c>
      <c r="G30" s="731">
        <f>F30*100/$N30</f>
        <v>21.860910093188753</v>
      </c>
      <c r="H30" s="730">
        <f>SUM(H10:H27)</f>
        <v>593931</v>
      </c>
      <c r="I30" s="731">
        <f>H30*100/$N30</f>
        <v>30.3857753493619</v>
      </c>
      <c r="J30" s="730">
        <f>SUM(J10:J27)</f>
        <v>553711</v>
      </c>
      <c r="K30" s="731">
        <f>J30*100/$N30</f>
        <v>28.328102177644421</v>
      </c>
      <c r="L30" s="730">
        <f>SUM(L10:L28)</f>
        <v>379692</v>
      </c>
      <c r="M30" s="731">
        <f>L30*100/$N30</f>
        <v>19.425212379804925</v>
      </c>
      <c r="N30" s="730">
        <f>F30+H30+J30+L30</f>
        <v>1954635</v>
      </c>
      <c r="O30" s="731">
        <f>G30+I30+K30+M30</f>
        <v>100</v>
      </c>
      <c r="P30" s="732"/>
      <c r="Q30" s="732" t="e">
        <f>(N30/D30)</f>
        <v>#DIV/0!</v>
      </c>
    </row>
    <row r="31" spans="2:25" s="698" customFormat="1" ht="5.25" customHeight="1" x14ac:dyDescent="0.2">
      <c r="B31" s="717"/>
      <c r="C31" s="718"/>
      <c r="D31" s="730"/>
      <c r="E31" s="718"/>
      <c r="F31" s="730"/>
      <c r="G31" s="732"/>
      <c r="H31" s="730"/>
      <c r="I31" s="732"/>
      <c r="J31" s="730"/>
      <c r="K31" s="732"/>
      <c r="L31" s="730"/>
      <c r="M31" s="732"/>
      <c r="N31" s="730"/>
      <c r="O31" s="732"/>
      <c r="P31" s="730"/>
      <c r="Q31" s="732"/>
      <c r="R31" s="730"/>
      <c r="S31" s="732"/>
      <c r="T31" s="730"/>
      <c r="U31" s="732"/>
      <c r="V31" s="730"/>
      <c r="W31" s="732"/>
      <c r="X31" s="732"/>
      <c r="Y31" s="732"/>
    </row>
    <row r="32" spans="2:25" s="698" customFormat="1" ht="18.75" customHeight="1" x14ac:dyDescent="0.2">
      <c r="B32" s="733" t="s">
        <v>39</v>
      </c>
      <c r="C32" s="734"/>
      <c r="D32" s="734"/>
      <c r="E32" s="734"/>
      <c r="F32" s="734"/>
      <c r="G32" s="734"/>
      <c r="H32" s="734"/>
      <c r="I32" s="734"/>
      <c r="J32" s="734"/>
      <c r="K32" s="734"/>
      <c r="L32" s="734"/>
      <c r="N32" s="734"/>
      <c r="O32" s="734"/>
      <c r="P32" s="734"/>
      <c r="Q32" s="734"/>
      <c r="R32" s="734"/>
      <c r="S32" s="734"/>
      <c r="T32" s="734"/>
      <c r="U32" s="734"/>
      <c r="V32" s="734"/>
      <c r="W32" s="734"/>
    </row>
    <row r="33" spans="1:25" x14ac:dyDescent="0.25">
      <c r="A33" s="735"/>
      <c r="B33" s="736" t="s">
        <v>47</v>
      </c>
    </row>
    <row r="36" spans="1:25" x14ac:dyDescent="0.2">
      <c r="D36" s="737"/>
      <c r="T36" s="735"/>
      <c r="U36" s="735"/>
      <c r="X36" s="616"/>
      <c r="Y36" s="616"/>
    </row>
    <row r="37" spans="1:25" x14ac:dyDescent="0.2">
      <c r="T37" s="735"/>
      <c r="U37" s="735"/>
      <c r="X37" s="616"/>
      <c r="Y37" s="616"/>
    </row>
    <row r="38" spans="1:25" x14ac:dyDescent="0.2">
      <c r="T38" s="735"/>
      <c r="U38" s="735"/>
      <c r="X38" s="616"/>
      <c r="Y38" s="616"/>
    </row>
    <row r="39" spans="1:25" x14ac:dyDescent="0.2">
      <c r="T39" s="735"/>
      <c r="U39" s="735"/>
      <c r="X39" s="616"/>
      <c r="Y39" s="616"/>
    </row>
    <row r="40" spans="1:25" x14ac:dyDescent="0.2">
      <c r="T40" s="735"/>
      <c r="U40" s="735"/>
      <c r="X40" s="616"/>
      <c r="Y40" s="616"/>
    </row>
    <row r="41" spans="1:25" x14ac:dyDescent="0.2">
      <c r="T41" s="735"/>
      <c r="U41" s="735"/>
      <c r="X41" s="616"/>
      <c r="Y41" s="616"/>
    </row>
    <row r="42" spans="1:25" x14ac:dyDescent="0.2">
      <c r="T42" s="735"/>
      <c r="U42" s="735"/>
      <c r="X42" s="616"/>
      <c r="Y42" s="616"/>
    </row>
    <row r="43" spans="1:25" x14ac:dyDescent="0.2">
      <c r="T43" s="735"/>
      <c r="U43" s="735"/>
      <c r="X43" s="616"/>
      <c r="Y43" s="616"/>
    </row>
    <row r="44" spans="1:25" x14ac:dyDescent="0.2">
      <c r="T44" s="735"/>
      <c r="U44" s="735"/>
      <c r="X44" s="616"/>
      <c r="Y44" s="616"/>
    </row>
    <row r="45" spans="1:25" x14ac:dyDescent="0.2">
      <c r="T45" s="735"/>
      <c r="U45" s="735"/>
      <c r="X45" s="616"/>
      <c r="Y45" s="616"/>
    </row>
    <row r="46" spans="1:25" x14ac:dyDescent="0.2">
      <c r="T46" s="735"/>
      <c r="U46" s="735"/>
      <c r="X46" s="616"/>
      <c r="Y46" s="616"/>
    </row>
    <row r="47" spans="1:25" x14ac:dyDescent="0.2">
      <c r="T47" s="735"/>
      <c r="U47" s="735"/>
      <c r="X47" s="616"/>
      <c r="Y47" s="616"/>
    </row>
    <row r="48" spans="1:25" x14ac:dyDescent="0.2">
      <c r="T48" s="735"/>
      <c r="U48" s="735"/>
      <c r="X48" s="616"/>
      <c r="Y48" s="616"/>
    </row>
    <row r="49" spans="20:25" x14ac:dyDescent="0.2">
      <c r="T49" s="735"/>
      <c r="U49" s="735"/>
      <c r="X49" s="616"/>
      <c r="Y49" s="616"/>
    </row>
    <row r="50" spans="20:25" x14ac:dyDescent="0.2">
      <c r="T50" s="735"/>
      <c r="U50" s="735"/>
      <c r="X50" s="616"/>
      <c r="Y50" s="616"/>
    </row>
    <row r="51" spans="20:25" x14ac:dyDescent="0.2">
      <c r="T51" s="735"/>
      <c r="U51" s="735"/>
      <c r="X51" s="616"/>
      <c r="Y51" s="616"/>
    </row>
    <row r="52" spans="20:25" x14ac:dyDescent="0.2">
      <c r="T52" s="735"/>
      <c r="U52" s="735"/>
      <c r="X52" s="616"/>
      <c r="Y52" s="616"/>
    </row>
    <row r="53" spans="20:25" x14ac:dyDescent="0.2">
      <c r="T53" s="735"/>
      <c r="U53" s="735"/>
      <c r="X53" s="616"/>
      <c r="Y53" s="616"/>
    </row>
    <row r="54" spans="20:25" x14ac:dyDescent="0.2">
      <c r="T54" s="735"/>
      <c r="U54" s="735"/>
      <c r="X54" s="616"/>
      <c r="Y54" s="616"/>
    </row>
    <row r="55" spans="20:25" x14ac:dyDescent="0.2">
      <c r="T55" s="735"/>
      <c r="U55" s="735"/>
      <c r="X55" s="616"/>
      <c r="Y55" s="616"/>
    </row>
    <row r="56" spans="20:25" x14ac:dyDescent="0.2">
      <c r="T56" s="735"/>
      <c r="U56" s="735"/>
      <c r="X56" s="616"/>
      <c r="Y56" s="616"/>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1: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2">
      <c r="B2" s="18"/>
      <c r="C2" s="18"/>
      <c r="D2" s="18"/>
      <c r="E2" s="18"/>
      <c r="F2" s="18"/>
      <c r="G2" s="18"/>
      <c r="H2" s="18"/>
      <c r="I2" s="18"/>
      <c r="J2" s="18"/>
      <c r="K2" s="18"/>
      <c r="X2" s="17"/>
      <c r="Y2" s="17"/>
    </row>
    <row r="3" spans="1:25" s="741" customFormat="1" ht="21" x14ac:dyDescent="0.2">
      <c r="B3" s="1494" t="s">
        <v>401</v>
      </c>
      <c r="C3" s="1494"/>
      <c r="D3" s="1494"/>
      <c r="E3" s="1494"/>
      <c r="F3" s="1494"/>
      <c r="G3" s="1494"/>
      <c r="H3" s="1494"/>
      <c r="I3" s="1494"/>
      <c r="J3" s="1494"/>
      <c r="K3" s="1494"/>
      <c r="L3" s="1494"/>
      <c r="M3" s="1494"/>
      <c r="N3" s="1494"/>
      <c r="O3" s="1494"/>
      <c r="P3" s="1494"/>
      <c r="Q3" s="1494"/>
      <c r="R3" s="1494"/>
      <c r="S3" s="1494"/>
      <c r="T3" s="1494"/>
      <c r="U3" s="1494"/>
      <c r="V3" s="1494"/>
      <c r="W3" s="1494"/>
      <c r="X3" s="1494"/>
      <c r="Y3" s="715"/>
    </row>
    <row r="4" spans="1:25" s="741" customFormat="1" ht="14.25" customHeight="1" x14ac:dyDescent="0.2">
      <c r="B4" s="1415" t="str">
        <f>porsaad!$B$6</f>
        <v>Situación a 31 de marzo de 2024</v>
      </c>
      <c r="C4" s="1415"/>
      <c r="D4" s="1415"/>
      <c r="E4" s="1415"/>
      <c r="F4" s="1415"/>
      <c r="G4" s="1415"/>
      <c r="H4" s="1415"/>
      <c r="I4" s="1415"/>
      <c r="J4" s="1415"/>
      <c r="K4" s="1415"/>
      <c r="L4" s="1415"/>
      <c r="M4" s="1415"/>
      <c r="N4" s="1415"/>
      <c r="O4" s="1415"/>
      <c r="P4" s="1415"/>
      <c r="Q4" s="1415"/>
      <c r="R4" s="1415"/>
      <c r="S4" s="1415"/>
      <c r="T4" s="1415"/>
      <c r="U4" s="1415"/>
      <c r="V4" s="1415"/>
      <c r="W4" s="1415"/>
      <c r="X4" s="742"/>
      <c r="Y4" s="742"/>
    </row>
    <row r="5" spans="1: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
      <c r="A6" s="132"/>
      <c r="F6" s="1497" t="s">
        <v>52</v>
      </c>
      <c r="G6" s="1497"/>
      <c r="H6" s="1497"/>
      <c r="I6" s="1497"/>
      <c r="J6" s="1497"/>
      <c r="K6" s="1497"/>
      <c r="L6" s="1497"/>
      <c r="M6" s="1497"/>
      <c r="N6" s="1497"/>
      <c r="O6" s="1497"/>
      <c r="P6" s="1497"/>
      <c r="Q6" s="1497"/>
      <c r="R6" s="1497"/>
      <c r="S6" s="1497"/>
      <c r="T6" s="1497"/>
      <c r="U6" s="1497"/>
      <c r="V6" s="1497"/>
      <c r="W6" s="1497"/>
      <c r="X6" s="154"/>
      <c r="Y6" s="154"/>
    </row>
    <row r="7" spans="1:25" s="133" customFormat="1" ht="64.5" customHeight="1" x14ac:dyDescent="0.2">
      <c r="A7" s="132"/>
      <c r="B7" s="1498" t="s">
        <v>12</v>
      </c>
      <c r="C7" s="155"/>
      <c r="D7" s="156"/>
      <c r="E7" s="155"/>
      <c r="F7" s="1499" t="s">
        <v>32</v>
      </c>
      <c r="G7" s="1499"/>
      <c r="H7" s="1499" t="s">
        <v>33</v>
      </c>
      <c r="I7" s="1499"/>
      <c r="J7" s="1499" t="s">
        <v>48</v>
      </c>
      <c r="K7" s="1499"/>
      <c r="L7" s="1499"/>
      <c r="M7" s="1499"/>
      <c r="N7" s="1499" t="s">
        <v>224</v>
      </c>
      <c r="O7" s="1499"/>
      <c r="P7" s="156"/>
      <c r="Q7" s="156"/>
    </row>
    <row r="8" spans="1:25" s="155" customFormat="1" ht="20.25" customHeight="1" x14ac:dyDescent="0.2">
      <c r="A8" s="189"/>
      <c r="B8" s="1498"/>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
      <c r="A9" s="190"/>
      <c r="B9" s="158"/>
      <c r="C9" s="159"/>
      <c r="D9" s="160"/>
      <c r="E9" s="159"/>
      <c r="F9" s="161"/>
      <c r="G9" s="161"/>
      <c r="H9" s="161"/>
      <c r="I9" s="161"/>
      <c r="J9" s="161"/>
      <c r="K9" s="161"/>
      <c r="L9" s="161"/>
      <c r="M9" s="161"/>
      <c r="N9" s="161"/>
      <c r="O9" s="161"/>
      <c r="P9" s="161"/>
      <c r="Q9" s="161"/>
    </row>
    <row r="10" spans="1:25" s="162" customFormat="1" ht="18" customHeight="1" x14ac:dyDescent="0.2">
      <c r="A10" s="191"/>
      <c r="B10" s="146" t="s">
        <v>8</v>
      </c>
      <c r="C10" s="159"/>
      <c r="D10" s="163"/>
      <c r="F10" s="164">
        <f>'31dictsaad'!K10</f>
        <v>81640</v>
      </c>
      <c r="G10" s="165">
        <f t="shared" ref="G10:G27" si="0">F10*100/$N10</f>
        <v>26.01375249335636</v>
      </c>
      <c r="H10" s="164">
        <f>'31dictsaad'!N10</f>
        <v>140333</v>
      </c>
      <c r="I10" s="165">
        <f t="shared" ref="I10:I27" si="1">H10*100/$N10</f>
        <v>44.715677714970333</v>
      </c>
      <c r="J10" s="164">
        <f>'31dictsaad'!Q10</f>
        <v>91861</v>
      </c>
      <c r="K10" s="165">
        <f t="shared" ref="K10:K27" si="2">J10*100/$N10</f>
        <v>29.270569791673307</v>
      </c>
      <c r="L10" s="164"/>
      <c r="M10" s="165"/>
      <c r="N10" s="164">
        <f>F10+H10+J10+L10</f>
        <v>313834</v>
      </c>
      <c r="O10" s="165">
        <f>G10+I10+K10+M10</f>
        <v>100</v>
      </c>
      <c r="P10" s="166"/>
      <c r="Q10" s="166"/>
    </row>
    <row r="11" spans="1:25" s="162" customFormat="1" ht="18" customHeight="1" x14ac:dyDescent="0.2">
      <c r="A11" s="191"/>
      <c r="B11" s="146" t="s">
        <v>7</v>
      </c>
      <c r="C11" s="159"/>
      <c r="D11" s="163"/>
      <c r="F11" s="164">
        <f>'31dictsaad'!K11</f>
        <v>11941</v>
      </c>
      <c r="G11" s="165">
        <f t="shared" si="0"/>
        <v>29.44033530571992</v>
      </c>
      <c r="H11" s="164">
        <f>'31dictsaad'!N11</f>
        <v>14623</v>
      </c>
      <c r="I11" s="165">
        <f t="shared" si="1"/>
        <v>36.052761341222883</v>
      </c>
      <c r="J11" s="164">
        <f>'31dictsaad'!Q11</f>
        <v>13996</v>
      </c>
      <c r="K11" s="165">
        <f t="shared" si="2"/>
        <v>34.506903353057197</v>
      </c>
      <c r="L11" s="164"/>
      <c r="M11" s="165"/>
      <c r="N11" s="164">
        <f t="shared" ref="N11:O27" si="3">F11+H11+J11+L11</f>
        <v>40560</v>
      </c>
      <c r="O11" s="165">
        <f t="shared" si="3"/>
        <v>100</v>
      </c>
      <c r="P11" s="166"/>
      <c r="Q11" s="166"/>
    </row>
    <row r="12" spans="1:25" s="162" customFormat="1" ht="22.5" customHeight="1" x14ac:dyDescent="0.2">
      <c r="A12" s="191"/>
      <c r="B12" s="146" t="s">
        <v>37</v>
      </c>
      <c r="C12" s="159"/>
      <c r="D12" s="163"/>
      <c r="F12" s="163">
        <f>'31dictsaad'!K12</f>
        <v>7853</v>
      </c>
      <c r="G12" s="165">
        <f t="shared" si="0"/>
        <v>24.489350422552778</v>
      </c>
      <c r="H12" s="163">
        <f>'31dictsaad'!N12</f>
        <v>10803</v>
      </c>
      <c r="I12" s="165">
        <f t="shared" si="1"/>
        <v>33.688838993357656</v>
      </c>
      <c r="J12" s="163">
        <f>'31dictsaad'!Q12</f>
        <v>13411</v>
      </c>
      <c r="K12" s="165">
        <f t="shared" si="2"/>
        <v>41.821810584089562</v>
      </c>
      <c r="L12" s="163"/>
      <c r="M12" s="165"/>
      <c r="N12" s="164">
        <f t="shared" si="3"/>
        <v>32067</v>
      </c>
      <c r="O12" s="165">
        <f t="shared" si="3"/>
        <v>100</v>
      </c>
      <c r="P12" s="166"/>
      <c r="Q12" s="166"/>
    </row>
    <row r="13" spans="1:25" s="162" customFormat="1" ht="18" customHeight="1" x14ac:dyDescent="0.2">
      <c r="A13" s="191"/>
      <c r="B13" s="146" t="s">
        <v>38</v>
      </c>
      <c r="C13" s="159"/>
      <c r="D13" s="163"/>
      <c r="F13" s="164">
        <f>'31dictsaad'!K13</f>
        <v>8327</v>
      </c>
      <c r="G13" s="165">
        <f t="shared" si="0"/>
        <v>24.674785906895426</v>
      </c>
      <c r="H13" s="164">
        <f>'31dictsaad'!N13</f>
        <v>11167</v>
      </c>
      <c r="I13" s="165">
        <f t="shared" si="1"/>
        <v>33.090348771742676</v>
      </c>
      <c r="J13" s="164">
        <f>'31dictsaad'!Q13</f>
        <v>14253</v>
      </c>
      <c r="K13" s="165">
        <f t="shared" si="2"/>
        <v>42.234865321361902</v>
      </c>
      <c r="L13" s="164"/>
      <c r="M13" s="165"/>
      <c r="N13" s="164">
        <f t="shared" si="3"/>
        <v>33747</v>
      </c>
      <c r="O13" s="165">
        <f t="shared" si="3"/>
        <v>100</v>
      </c>
      <c r="P13" s="166"/>
      <c r="Q13" s="166"/>
    </row>
    <row r="14" spans="1:25" s="162" customFormat="1" ht="18" customHeight="1" x14ac:dyDescent="0.2">
      <c r="A14" s="191"/>
      <c r="B14" s="146" t="s">
        <v>6</v>
      </c>
      <c r="C14" s="159"/>
      <c r="D14" s="163"/>
      <c r="F14" s="164">
        <f>'31dictsaad'!K14</f>
        <v>15367</v>
      </c>
      <c r="G14" s="165">
        <f t="shared" si="0"/>
        <v>32.566172886600121</v>
      </c>
      <c r="H14" s="164">
        <f>'31dictsaad'!N14</f>
        <v>16553</v>
      </c>
      <c r="I14" s="165">
        <f t="shared" si="1"/>
        <v>35.079577002140418</v>
      </c>
      <c r="J14" s="164">
        <f>'31dictsaad'!Q14</f>
        <v>15267</v>
      </c>
      <c r="K14" s="165">
        <f t="shared" si="2"/>
        <v>32.354250111259454</v>
      </c>
      <c r="L14" s="164"/>
      <c r="M14" s="165"/>
      <c r="N14" s="164">
        <f t="shared" si="3"/>
        <v>47187</v>
      </c>
      <c r="O14" s="165">
        <f t="shared" si="3"/>
        <v>100</v>
      </c>
      <c r="P14" s="166"/>
      <c r="Q14" s="166"/>
    </row>
    <row r="15" spans="1:25" s="162" customFormat="1" ht="18" customHeight="1" x14ac:dyDescent="0.2">
      <c r="A15" s="191"/>
      <c r="B15" s="146" t="s">
        <v>5</v>
      </c>
      <c r="C15" s="159"/>
      <c r="D15" s="163"/>
      <c r="F15" s="163">
        <f>'31dictsaad'!K15</f>
        <v>5401</v>
      </c>
      <c r="G15" s="165">
        <f t="shared" si="0"/>
        <v>28.931862009856438</v>
      </c>
      <c r="H15" s="163">
        <f>'31dictsaad'!N15</f>
        <v>7853</v>
      </c>
      <c r="I15" s="165">
        <f t="shared" si="1"/>
        <v>42.066638097278769</v>
      </c>
      <c r="J15" s="163">
        <f>'31dictsaad'!Q15</f>
        <v>5414</v>
      </c>
      <c r="K15" s="165">
        <f t="shared" si="2"/>
        <v>29.001499892864796</v>
      </c>
      <c r="L15" s="163"/>
      <c r="M15" s="165"/>
      <c r="N15" s="164">
        <f t="shared" si="3"/>
        <v>18668</v>
      </c>
      <c r="O15" s="165">
        <f t="shared" si="3"/>
        <v>100.00000000000001</v>
      </c>
      <c r="P15" s="166"/>
      <c r="Q15" s="166"/>
    </row>
    <row r="16" spans="1:25" s="162" customFormat="1" ht="18" customHeight="1" x14ac:dyDescent="0.2">
      <c r="A16" s="191"/>
      <c r="B16" s="146" t="s">
        <v>4</v>
      </c>
      <c r="C16" s="159"/>
      <c r="D16" s="163"/>
      <c r="F16" s="164">
        <f>'31dictsaad'!K16</f>
        <v>34581</v>
      </c>
      <c r="G16" s="165">
        <f t="shared" si="0"/>
        <v>27.880258638760338</v>
      </c>
      <c r="H16" s="164">
        <f>'31dictsaad'!N16</f>
        <v>40721</v>
      </c>
      <c r="I16" s="165">
        <f t="shared" si="1"/>
        <v>32.830514213844594</v>
      </c>
      <c r="J16" s="164">
        <f>'31dictsaad'!Q16</f>
        <v>48732</v>
      </c>
      <c r="K16" s="165">
        <f t="shared" si="2"/>
        <v>39.289227147395067</v>
      </c>
      <c r="L16" s="164"/>
      <c r="M16" s="165"/>
      <c r="N16" s="164">
        <f t="shared" si="3"/>
        <v>124034</v>
      </c>
      <c r="O16" s="165">
        <f t="shared" si="3"/>
        <v>100</v>
      </c>
      <c r="P16" s="166"/>
      <c r="Q16" s="166"/>
    </row>
    <row r="17" spans="1:25" s="162" customFormat="1" ht="18" customHeight="1" x14ac:dyDescent="0.2">
      <c r="A17" s="191"/>
      <c r="B17" s="146" t="s">
        <v>40</v>
      </c>
      <c r="C17" s="159"/>
      <c r="D17" s="163"/>
      <c r="F17" s="164">
        <f>'31dictsaad'!K17</f>
        <v>22758</v>
      </c>
      <c r="G17" s="165">
        <f t="shared" si="0"/>
        <v>29.993673888976751</v>
      </c>
      <c r="H17" s="164">
        <f>'31dictsaad'!N17</f>
        <v>24794</v>
      </c>
      <c r="I17" s="165">
        <f t="shared" si="1"/>
        <v>32.676999314671306</v>
      </c>
      <c r="J17" s="164">
        <f>'31dictsaad'!Q17</f>
        <v>28324</v>
      </c>
      <c r="K17" s="165">
        <f t="shared" si="2"/>
        <v>37.329326796351943</v>
      </c>
      <c r="L17" s="164"/>
      <c r="M17" s="165"/>
      <c r="N17" s="164">
        <f t="shared" si="3"/>
        <v>75876</v>
      </c>
      <c r="O17" s="165">
        <f t="shared" si="3"/>
        <v>100</v>
      </c>
      <c r="P17" s="166"/>
      <c r="Q17" s="166"/>
    </row>
    <row r="18" spans="1:25" s="162" customFormat="1" ht="18" customHeight="1" x14ac:dyDescent="0.2">
      <c r="A18" s="191"/>
      <c r="B18" s="146" t="s">
        <v>41</v>
      </c>
      <c r="C18" s="159"/>
      <c r="D18" s="163"/>
      <c r="F18" s="164">
        <f>'31dictsaad'!K18</f>
        <v>48628</v>
      </c>
      <c r="G18" s="165">
        <f t="shared" si="0"/>
        <v>19.166689658706165</v>
      </c>
      <c r="H18" s="164">
        <f>'31dictsaad'!N18</f>
        <v>97551</v>
      </c>
      <c r="I18" s="165">
        <f t="shared" si="1"/>
        <v>38.449653345735896</v>
      </c>
      <c r="J18" s="164">
        <f>'31dictsaad'!Q18</f>
        <v>107532</v>
      </c>
      <c r="K18" s="165">
        <f t="shared" si="2"/>
        <v>42.383656995557935</v>
      </c>
      <c r="L18" s="164"/>
      <c r="M18" s="165"/>
      <c r="N18" s="164">
        <f t="shared" si="3"/>
        <v>253711</v>
      </c>
      <c r="O18" s="165">
        <f t="shared" si="3"/>
        <v>100</v>
      </c>
      <c r="P18" s="166"/>
      <c r="Q18" s="166"/>
    </row>
    <row r="19" spans="1:25" s="162" customFormat="1" ht="18" customHeight="1" x14ac:dyDescent="0.2">
      <c r="A19" s="191"/>
      <c r="B19" s="146" t="s">
        <v>3</v>
      </c>
      <c r="C19" s="159"/>
      <c r="D19" s="163"/>
      <c r="F19" s="164">
        <f>'31dictsaad'!K19</f>
        <v>47253</v>
      </c>
      <c r="G19" s="165">
        <f t="shared" si="0"/>
        <v>28.843054911248384</v>
      </c>
      <c r="H19" s="164">
        <f>'31dictsaad'!N19</f>
        <v>61186</v>
      </c>
      <c r="I19" s="165">
        <f>H19*100/$N19</f>
        <v>37.347706130820129</v>
      </c>
      <c r="J19" s="164">
        <f>'31dictsaad'!Q19</f>
        <v>55389</v>
      </c>
      <c r="K19" s="165">
        <f>J19*100/$N19</f>
        <v>33.809238957931491</v>
      </c>
      <c r="L19" s="164"/>
      <c r="M19" s="165"/>
      <c r="N19" s="164">
        <f t="shared" si="3"/>
        <v>163828</v>
      </c>
      <c r="O19" s="165">
        <f t="shared" si="3"/>
        <v>100</v>
      </c>
      <c r="P19" s="166"/>
      <c r="Q19" s="166"/>
    </row>
    <row r="20" spans="1:25" s="162" customFormat="1" ht="18" customHeight="1" x14ac:dyDescent="0.2">
      <c r="A20" s="191"/>
      <c r="B20" s="146" t="s">
        <v>2</v>
      </c>
      <c r="C20" s="159"/>
      <c r="D20" s="163"/>
      <c r="F20" s="164">
        <f>'31dictsaad'!K20</f>
        <v>13202</v>
      </c>
      <c r="G20" s="165">
        <f t="shared" si="0"/>
        <v>32.125562720525615</v>
      </c>
      <c r="H20" s="164">
        <f>'31dictsaad'!N20</f>
        <v>13495</v>
      </c>
      <c r="I20" s="165">
        <f>H20*100/$N20</f>
        <v>32.838544835138094</v>
      </c>
      <c r="J20" s="164">
        <f>'31dictsaad'!Q20</f>
        <v>14398</v>
      </c>
      <c r="K20" s="165">
        <f>J20*100/$N20</f>
        <v>35.035892444336291</v>
      </c>
      <c r="L20" s="164"/>
      <c r="M20" s="165"/>
      <c r="N20" s="164">
        <f t="shared" si="3"/>
        <v>41095</v>
      </c>
      <c r="O20" s="165">
        <f t="shared" si="3"/>
        <v>100</v>
      </c>
      <c r="P20" s="166"/>
      <c r="Q20" s="166"/>
    </row>
    <row r="21" spans="1:25" s="162" customFormat="1" ht="18" customHeight="1" x14ac:dyDescent="0.2">
      <c r="A21" s="191"/>
      <c r="B21" s="146" t="s">
        <v>35</v>
      </c>
      <c r="C21" s="159"/>
      <c r="D21" s="163"/>
      <c r="F21" s="164">
        <f>'31dictsaad'!K21</f>
        <v>26052</v>
      </c>
      <c r="G21" s="165">
        <f t="shared" si="0"/>
        <v>34.516017912504303</v>
      </c>
      <c r="H21" s="164">
        <f>'31dictsaad'!N21</f>
        <v>25926</v>
      </c>
      <c r="I21" s="165">
        <f>H21*100/$N21</f>
        <v>34.349081851665389</v>
      </c>
      <c r="J21" s="164">
        <f>'31dictsaad'!Q21</f>
        <v>23500</v>
      </c>
      <c r="K21" s="165">
        <f>J21*100/$N21</f>
        <v>31.134900235830308</v>
      </c>
      <c r="L21" s="164"/>
      <c r="M21" s="165"/>
      <c r="N21" s="164">
        <f t="shared" si="3"/>
        <v>75478</v>
      </c>
      <c r="O21" s="165">
        <f t="shared" si="3"/>
        <v>100</v>
      </c>
      <c r="P21" s="166"/>
      <c r="Q21" s="166"/>
    </row>
    <row r="22" spans="1:25" s="162" customFormat="1" ht="21" customHeight="1" x14ac:dyDescent="0.2">
      <c r="A22" s="191"/>
      <c r="B22" s="146" t="s">
        <v>42</v>
      </c>
      <c r="C22" s="159"/>
      <c r="D22" s="163"/>
      <c r="F22" s="164">
        <f>'31dictsaad'!K22</f>
        <v>62840</v>
      </c>
      <c r="G22" s="165">
        <f t="shared" si="0"/>
        <v>32.542218401578431</v>
      </c>
      <c r="H22" s="164">
        <f>'31dictsaad'!N22</f>
        <v>71920</v>
      </c>
      <c r="I22" s="165">
        <f>H22*100/$N22</f>
        <v>37.244372174435405</v>
      </c>
      <c r="J22" s="164">
        <f>'31dictsaad'!Q22</f>
        <v>58343</v>
      </c>
      <c r="K22" s="165">
        <f>J22*100/$N22</f>
        <v>30.213409423986164</v>
      </c>
      <c r="L22" s="164"/>
      <c r="M22" s="165"/>
      <c r="N22" s="164">
        <f t="shared" si="3"/>
        <v>193103</v>
      </c>
      <c r="O22" s="165">
        <f t="shared" si="3"/>
        <v>100</v>
      </c>
      <c r="P22" s="166"/>
      <c r="Q22" s="166"/>
    </row>
    <row r="23" spans="1:25" s="162" customFormat="1" ht="18" customHeight="1" x14ac:dyDescent="0.2">
      <c r="A23" s="191"/>
      <c r="B23" s="146" t="s">
        <v>43</v>
      </c>
      <c r="C23" s="159"/>
      <c r="D23" s="163"/>
      <c r="F23" s="164">
        <f>'31dictsaad'!K23</f>
        <v>14625</v>
      </c>
      <c r="G23" s="165">
        <f t="shared" si="0"/>
        <v>30.611604152712658</v>
      </c>
      <c r="H23" s="164">
        <f>'31dictsaad'!N23</f>
        <v>18427</v>
      </c>
      <c r="I23" s="165">
        <f>H23*100/$N23</f>
        <v>38.569574681848628</v>
      </c>
      <c r="J23" s="164">
        <f>'31dictsaad'!Q23</f>
        <v>14724</v>
      </c>
      <c r="K23" s="165">
        <f>J23*100/$N23</f>
        <v>30.818821165438713</v>
      </c>
      <c r="L23" s="164"/>
      <c r="M23" s="165"/>
      <c r="N23" s="164">
        <f t="shared" si="3"/>
        <v>47776</v>
      </c>
      <c r="O23" s="165">
        <f t="shared" si="3"/>
        <v>100</v>
      </c>
      <c r="P23" s="166"/>
      <c r="Q23" s="166"/>
    </row>
    <row r="24" spans="1:25" s="162" customFormat="1" ht="22.5" customHeight="1" x14ac:dyDescent="0.2">
      <c r="A24" s="191"/>
      <c r="B24" s="146" t="s">
        <v>44</v>
      </c>
      <c r="C24" s="159"/>
      <c r="D24" s="163"/>
      <c r="F24" s="163">
        <f>'31dictsaad'!K24</f>
        <v>3443</v>
      </c>
      <c r="G24" s="167">
        <f t="shared" si="0"/>
        <v>20.372781065088759</v>
      </c>
      <c r="H24" s="163">
        <f>'31dictsaad'!N24</f>
        <v>6377</v>
      </c>
      <c r="I24" s="165">
        <f t="shared" si="1"/>
        <v>37.73372781065089</v>
      </c>
      <c r="J24" s="163">
        <f>'31dictsaad'!Q24</f>
        <v>7080</v>
      </c>
      <c r="K24" s="165">
        <f t="shared" si="2"/>
        <v>41.893491124260358</v>
      </c>
      <c r="L24" s="163"/>
      <c r="M24" s="165"/>
      <c r="N24" s="163">
        <f t="shared" si="3"/>
        <v>16900</v>
      </c>
      <c r="O24" s="165">
        <f t="shared" si="3"/>
        <v>100</v>
      </c>
      <c r="P24" s="166"/>
      <c r="Q24" s="166"/>
    </row>
    <row r="25" spans="1:25" s="162" customFormat="1" ht="18" customHeight="1" x14ac:dyDescent="0.2">
      <c r="A25" s="191"/>
      <c r="B25" s="146" t="s">
        <v>45</v>
      </c>
      <c r="C25" s="159"/>
      <c r="D25" s="163"/>
      <c r="F25" s="163">
        <f>'31dictsaad'!K25</f>
        <v>19603</v>
      </c>
      <c r="G25" s="167">
        <f t="shared" si="0"/>
        <v>23.685132604361748</v>
      </c>
      <c r="H25" s="163">
        <f>'31dictsaad'!N25</f>
        <v>26529</v>
      </c>
      <c r="I25" s="165">
        <f t="shared" si="1"/>
        <v>32.053404216758288</v>
      </c>
      <c r="J25" s="163">
        <f>'31dictsaad'!Q25</f>
        <v>36633</v>
      </c>
      <c r="K25" s="165">
        <f t="shared" si="2"/>
        <v>44.261463178879964</v>
      </c>
      <c r="L25" s="163"/>
      <c r="M25" s="165"/>
      <c r="N25" s="163">
        <f t="shared" si="3"/>
        <v>82765</v>
      </c>
      <c r="O25" s="165">
        <f t="shared" si="3"/>
        <v>100</v>
      </c>
      <c r="P25" s="166"/>
      <c r="Q25" s="166"/>
    </row>
    <row r="26" spans="1:25" s="162" customFormat="1" ht="18" customHeight="1" x14ac:dyDescent="0.2">
      <c r="A26" s="191"/>
      <c r="B26" s="146" t="s">
        <v>46</v>
      </c>
      <c r="C26" s="159"/>
      <c r="D26" s="163"/>
      <c r="F26" s="163">
        <f>'31dictsaad'!K26</f>
        <v>2522</v>
      </c>
      <c r="G26" s="167">
        <f t="shared" si="0"/>
        <v>24.076372315035801</v>
      </c>
      <c r="H26" s="163">
        <f>'31dictsaad'!N26</f>
        <v>4291</v>
      </c>
      <c r="I26" s="165">
        <f t="shared" si="1"/>
        <v>40.964200477326969</v>
      </c>
      <c r="J26" s="163">
        <f>'31dictsaad'!Q26</f>
        <v>3662</v>
      </c>
      <c r="K26" s="165">
        <f t="shared" si="2"/>
        <v>34.959427207637233</v>
      </c>
      <c r="L26" s="163"/>
      <c r="M26" s="165"/>
      <c r="N26" s="163">
        <f t="shared" si="3"/>
        <v>10475</v>
      </c>
      <c r="O26" s="165">
        <f t="shared" si="3"/>
        <v>100</v>
      </c>
      <c r="P26" s="166"/>
      <c r="Q26" s="166"/>
    </row>
    <row r="27" spans="1:25" s="162" customFormat="1" ht="18" customHeight="1" x14ac:dyDescent="0.2">
      <c r="A27" s="191"/>
      <c r="B27" s="146" t="s">
        <v>1</v>
      </c>
      <c r="C27" s="159"/>
      <c r="D27" s="163"/>
      <c r="F27" s="163">
        <f>'31dictsaad'!K27</f>
        <v>1265</v>
      </c>
      <c r="G27" s="167">
        <f t="shared" si="0"/>
        <v>32.9512893982808</v>
      </c>
      <c r="H27" s="163">
        <f>'31dictsaad'!N27</f>
        <v>1382</v>
      </c>
      <c r="I27" s="165">
        <f t="shared" si="1"/>
        <v>35.99895806199531</v>
      </c>
      <c r="J27" s="163">
        <f>'31dictsaad'!Q27</f>
        <v>1192</v>
      </c>
      <c r="K27" s="165">
        <f t="shared" si="2"/>
        <v>31.049752539723887</v>
      </c>
      <c r="L27" s="163"/>
      <c r="M27" s="165"/>
      <c r="N27" s="164">
        <f t="shared" si="3"/>
        <v>3839</v>
      </c>
      <c r="O27" s="165">
        <f t="shared" si="3"/>
        <v>99.999999999999986</v>
      </c>
      <c r="P27" s="166"/>
      <c r="Q27" s="166"/>
    </row>
    <row r="28" spans="1:25" s="162" customFormat="1" ht="8.25" customHeight="1" x14ac:dyDescent="0.2">
      <c r="A28" s="191"/>
      <c r="B28" s="168"/>
      <c r="C28" s="159"/>
      <c r="D28" s="169"/>
      <c r="F28" s="163"/>
      <c r="G28" s="170"/>
      <c r="H28" s="163"/>
      <c r="I28" s="170"/>
      <c r="J28" s="163"/>
      <c r="K28" s="170"/>
      <c r="L28" s="163"/>
      <c r="M28" s="170"/>
      <c r="N28" s="164"/>
      <c r="O28" s="166"/>
      <c r="P28" s="166"/>
      <c r="Q28" s="170"/>
    </row>
    <row r="29" spans="1:25" s="162" customFormat="1" x14ac:dyDescent="0.2">
      <c r="B29" s="208" t="s">
        <v>0</v>
      </c>
      <c r="C29" s="159"/>
      <c r="D29" s="171"/>
      <c r="F29" s="147">
        <f>SUM(F10:F27)</f>
        <v>427301</v>
      </c>
      <c r="G29" s="172">
        <f>F29*100/$N29</f>
        <v>27.131204113418708</v>
      </c>
      <c r="H29" s="147">
        <f>SUM(H10:H27)</f>
        <v>593931</v>
      </c>
      <c r="I29" s="172">
        <f>H29*100/$N29</f>
        <v>37.711269550707549</v>
      </c>
      <c r="J29" s="147">
        <f>SUM(J10:J27)</f>
        <v>553711</v>
      </c>
      <c r="K29" s="172">
        <f>J29*100/$N29</f>
        <v>35.15752633587374</v>
      </c>
      <c r="L29" s="147"/>
      <c r="M29" s="172"/>
      <c r="N29" s="147">
        <f>SUM(N10:N27)</f>
        <v>1574943</v>
      </c>
      <c r="O29" s="172">
        <f>N29*100/$N29</f>
        <v>100</v>
      </c>
      <c r="P29" s="172"/>
      <c r="Q29" s="172"/>
    </row>
    <row r="30" spans="1:25" s="162" customFormat="1" ht="20.25" customHeight="1" x14ac:dyDescent="0.2">
      <c r="B30" s="146" t="s">
        <v>0</v>
      </c>
      <c r="C30" s="173"/>
      <c r="D30" s="147">
        <f>SUM(D10:D29)</f>
        <v>0</v>
      </c>
      <c r="E30" s="174"/>
      <c r="F30" s="147">
        <f>SUM(F10:F27)</f>
        <v>427301</v>
      </c>
      <c r="G30" s="175">
        <f>F30*100/$N30</f>
        <v>27.131204113418708</v>
      </c>
      <c r="H30" s="147">
        <f>SUM(H10:H27)</f>
        <v>593931</v>
      </c>
      <c r="I30" s="175">
        <f>H30*100/$N30</f>
        <v>37.711269550707549</v>
      </c>
      <c r="J30" s="147">
        <f>SUM(J10:J27)</f>
        <v>553711</v>
      </c>
      <c r="K30" s="175">
        <f>J30*100/$N30</f>
        <v>35.15752633587374</v>
      </c>
      <c r="L30" s="147">
        <f>SUM(L10:L28)</f>
        <v>0</v>
      </c>
      <c r="M30" s="175">
        <f>L30*100/$N30</f>
        <v>0</v>
      </c>
      <c r="N30" s="147">
        <f>F30+H30+J30+L30</f>
        <v>1574943</v>
      </c>
      <c r="O30" s="175">
        <f>G30+I30+K30+M30</f>
        <v>100</v>
      </c>
      <c r="P30" s="176"/>
      <c r="Q30" s="176" t="e">
        <f>(N30/D30)</f>
        <v>#DIV/0!</v>
      </c>
    </row>
    <row r="31" spans="1: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333" customWidth="1"/>
    <col min="2" max="2" width="28.7109375" style="333" customWidth="1"/>
    <col min="3" max="3" width="0.7109375" style="333" customWidth="1"/>
    <col min="4" max="4" width="11.85546875" style="333" customWidth="1"/>
    <col min="5" max="5" width="7.7109375" style="333" customWidth="1"/>
    <col min="6" max="6" width="0.42578125" style="333" customWidth="1"/>
    <col min="7" max="7" width="16.5703125" style="333" customWidth="1"/>
    <col min="8" max="8" width="7.28515625" style="333" customWidth="1"/>
    <col min="9" max="9" width="0.7109375" style="333" customWidth="1"/>
    <col min="10" max="10" width="10.42578125" style="333" customWidth="1"/>
    <col min="11" max="11" width="9.5703125" style="333" customWidth="1"/>
    <col min="12" max="12" width="11" style="333" customWidth="1"/>
    <col min="13" max="19" width="11.42578125" style="333"/>
    <col min="20" max="20" width="2.28515625" style="333" customWidth="1"/>
    <col min="21" max="16384" width="11.42578125" style="333"/>
  </cols>
  <sheetData>
    <row r="1" spans="1:260" s="614" customFormat="1" ht="9" customHeight="1" x14ac:dyDescent="0.25">
      <c r="A1" s="340"/>
      <c r="B1" s="311"/>
      <c r="C1" s="341"/>
      <c r="D1" s="340"/>
      <c r="E1" s="340"/>
      <c r="F1" s="341"/>
      <c r="G1" s="340"/>
      <c r="H1" s="340"/>
      <c r="I1" s="341"/>
      <c r="J1" s="340"/>
      <c r="K1" s="340"/>
      <c r="L1" s="751"/>
      <c r="M1" s="751"/>
      <c r="N1" s="751"/>
      <c r="O1" s="751"/>
      <c r="P1" s="340"/>
      <c r="Q1" s="340"/>
      <c r="R1" s="340"/>
      <c r="S1" s="751"/>
      <c r="T1" s="751"/>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20" customFormat="1" ht="49.5" customHeight="1" x14ac:dyDescent="0.25">
      <c r="A2" s="343"/>
      <c r="B2" s="752"/>
      <c r="C2" s="752"/>
      <c r="D2" s="752"/>
      <c r="E2" s="752"/>
      <c r="F2" s="752"/>
      <c r="G2" s="752"/>
      <c r="H2" s="752"/>
      <c r="I2" s="752"/>
      <c r="J2" s="343"/>
      <c r="K2" s="343"/>
      <c r="L2" s="751"/>
      <c r="M2" s="751"/>
      <c r="N2" s="751"/>
      <c r="O2" s="751"/>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2" customFormat="1" ht="6.95" customHeight="1" x14ac:dyDescent="0.25">
      <c r="A3" s="345"/>
      <c r="B3" s="1388"/>
      <c r="C3" s="1388"/>
      <c r="D3" s="1388"/>
      <c r="E3" s="1388"/>
      <c r="F3" s="1388"/>
      <c r="G3" s="1388"/>
      <c r="H3" s="1388"/>
      <c r="I3" s="1388"/>
      <c r="J3" s="345"/>
      <c r="K3" s="345"/>
      <c r="L3" s="751"/>
      <c r="M3" s="751"/>
      <c r="N3" s="751"/>
      <c r="O3" s="751"/>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4" customFormat="1" ht="20.25" customHeight="1" x14ac:dyDescent="0.2">
      <c r="A4" s="1459" t="s">
        <v>402</v>
      </c>
      <c r="B4" s="1459"/>
      <c r="C4" s="1459"/>
      <c r="D4" s="1459"/>
      <c r="E4" s="1459"/>
      <c r="F4" s="1459"/>
      <c r="G4" s="1459"/>
      <c r="H4" s="1459"/>
      <c r="I4" s="1459"/>
      <c r="J4" s="1459"/>
      <c r="K4" s="1459"/>
      <c r="L4" s="1459"/>
      <c r="M4" s="1459"/>
      <c r="N4" s="1459"/>
      <c r="O4" s="1459"/>
      <c r="P4" s="1459"/>
      <c r="Q4" s="1459"/>
      <c r="R4" s="1459"/>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4" customFormat="1" ht="12" customHeight="1" x14ac:dyDescent="0.2">
      <c r="A5" s="492"/>
      <c r="B5" s="1415" t="str">
        <f>porsaad!$B$6</f>
        <v>Situación a 31 de marzo de 2024</v>
      </c>
      <c r="C5" s="1415"/>
      <c r="D5" s="1415"/>
      <c r="E5" s="1415"/>
      <c r="F5" s="1415"/>
      <c r="G5" s="1415"/>
      <c r="H5" s="1415"/>
      <c r="I5" s="1415"/>
      <c r="J5" s="1415"/>
      <c r="K5" s="1415"/>
      <c r="L5" s="1415"/>
      <c r="M5" s="1415"/>
      <c r="N5" s="1415"/>
      <c r="O5" s="1415"/>
      <c r="P5" s="1415"/>
      <c r="Q5" s="1415"/>
      <c r="R5" s="1415"/>
      <c r="S5" s="753"/>
      <c r="T5" s="753"/>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2" customFormat="1" ht="6.95" customHeight="1" x14ac:dyDescent="0.2">
      <c r="A6" s="345"/>
      <c r="B6" s="345"/>
      <c r="C6" s="345"/>
      <c r="D6" s="487"/>
      <c r="E6" s="487"/>
      <c r="F6" s="345"/>
      <c r="G6" s="345"/>
      <c r="H6" s="345"/>
      <c r="I6" s="345"/>
      <c r="J6" s="345"/>
      <c r="K6" s="345"/>
      <c r="L6" s="345"/>
      <c r="M6" s="754"/>
      <c r="N6" s="754"/>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2" customFormat="1" ht="4.5" customHeight="1" x14ac:dyDescent="0.2">
      <c r="A7" s="345"/>
      <c r="B7" s="345"/>
      <c r="C7" s="345"/>
      <c r="D7" s="345"/>
      <c r="E7" s="345"/>
      <c r="F7" s="322"/>
      <c r="G7" s="345"/>
      <c r="H7" s="345"/>
      <c r="I7" s="345"/>
      <c r="J7" s="345"/>
      <c r="K7" s="345"/>
      <c r="L7" s="345"/>
      <c r="M7" s="743"/>
      <c r="N7" s="743"/>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4" customFormat="1" ht="30" customHeight="1" x14ac:dyDescent="0.2">
      <c r="A8" s="492"/>
      <c r="B8" s="1500" t="s">
        <v>12</v>
      </c>
      <c r="C8" s="437"/>
      <c r="D8" s="1502" t="s">
        <v>478</v>
      </c>
      <c r="E8" s="1503"/>
      <c r="F8" s="437"/>
      <c r="G8" s="1502" t="s">
        <v>477</v>
      </c>
      <c r="H8" s="1503"/>
      <c r="I8" s="437"/>
      <c r="J8" s="1504" t="s">
        <v>244</v>
      </c>
      <c r="K8" s="1505"/>
      <c r="L8" s="1505"/>
      <c r="M8" s="756"/>
      <c r="N8" s="756"/>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9" customFormat="1" ht="30.75" customHeight="1" x14ac:dyDescent="0.2">
      <c r="A9" s="437"/>
      <c r="B9" s="1501"/>
      <c r="C9" s="437"/>
      <c r="D9" s="792" t="s">
        <v>9</v>
      </c>
      <c r="E9" s="793" t="s">
        <v>10</v>
      </c>
      <c r="F9" s="496"/>
      <c r="G9" s="792" t="s">
        <v>9</v>
      </c>
      <c r="H9" s="1226" t="s">
        <v>10</v>
      </c>
      <c r="I9" s="437"/>
      <c r="J9" s="792" t="s">
        <v>9</v>
      </c>
      <c r="K9" s="793" t="s">
        <v>111</v>
      </c>
      <c r="L9" s="1227" t="s">
        <v>110</v>
      </c>
      <c r="M9" s="744"/>
      <c r="N9" s="744"/>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7" customFormat="1" ht="7.5" customHeight="1" x14ac:dyDescent="0.2">
      <c r="A10" s="322"/>
      <c r="B10" s="322"/>
      <c r="C10" s="322"/>
      <c r="D10" s="327"/>
      <c r="E10" s="327"/>
      <c r="F10" s="350"/>
      <c r="G10" s="322"/>
      <c r="H10" s="322"/>
      <c r="I10" s="322"/>
      <c r="J10" s="322"/>
      <c r="K10" s="322"/>
      <c r="L10" s="322"/>
      <c r="M10" s="548"/>
      <c r="N10" s="757"/>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2" customFormat="1" ht="18" customHeight="1" x14ac:dyDescent="0.2">
      <c r="A11" s="328"/>
      <c r="B11" s="758" t="s">
        <v>8</v>
      </c>
      <c r="C11" s="759"/>
      <c r="D11" s="760">
        <v>8584147</v>
      </c>
      <c r="E11" s="677">
        <v>17.851892595752791</v>
      </c>
      <c r="F11" s="350"/>
      <c r="G11" s="761">
        <v>1014321</v>
      </c>
      <c r="H11" s="762">
        <v>16.031753056369972</v>
      </c>
      <c r="I11" s="759"/>
      <c r="J11" s="763">
        <v>383563</v>
      </c>
      <c r="K11" s="764">
        <f>J11*100/D11</f>
        <v>4.4682715708386631</v>
      </c>
      <c r="L11" s="762">
        <f>J11*100/G11</f>
        <v>37.814754895146606</v>
      </c>
      <c r="M11" s="396"/>
      <c r="N11" s="396">
        <f>_xlfn.RANK.EQ(L11,L$11:L$31,0)</f>
        <v>1</v>
      </c>
      <c r="O11" s="396">
        <v>1</v>
      </c>
      <c r="P11" s="396">
        <f>MATCH(O11,N$11:N$31,0)</f>
        <v>1</v>
      </c>
      <c r="Q11" s="568" t="str">
        <f>INDEX(B$11:B$31,P11,1)</f>
        <v>Andalucía</v>
      </c>
      <c r="R11" s="765">
        <f>INDEX(L$11:L$31,P11,1)</f>
        <v>37.814754895146606</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4" customFormat="1" ht="18" customHeight="1" x14ac:dyDescent="0.2">
      <c r="A12" s="331"/>
      <c r="B12" s="766" t="s">
        <v>7</v>
      </c>
      <c r="C12" s="759"/>
      <c r="D12" s="767">
        <v>1341289</v>
      </c>
      <c r="E12" s="685">
        <v>2.7893915572350596</v>
      </c>
      <c r="F12" s="350"/>
      <c r="G12" s="768">
        <v>186533</v>
      </c>
      <c r="H12" s="769">
        <v>2.9482293996317339</v>
      </c>
      <c r="I12" s="759"/>
      <c r="J12" s="770">
        <v>48510</v>
      </c>
      <c r="K12" s="448">
        <f t="shared" ref="K12:K28" si="0">J12*100/D12</f>
        <v>3.6166702328879161</v>
      </c>
      <c r="L12" s="769">
        <f t="shared" ref="L12:L28" si="1">J12*100/G12</f>
        <v>26.006122241104791</v>
      </c>
      <c r="M12" s="396"/>
      <c r="N12" s="396">
        <f t="shared" ref="N12:N31" si="2">_xlfn.RANK.EQ(L12,L$11:L$31,0)</f>
        <v>14</v>
      </c>
      <c r="O12" s="396">
        <v>2</v>
      </c>
      <c r="P12" s="396">
        <f t="shared" ref="P12:P29" si="3">MATCH(O12,N$11:N$31,0)</f>
        <v>11</v>
      </c>
      <c r="Q12" s="568" t="str">
        <f t="shared" ref="Q12:Q29" si="4">INDEX(B$11:B$31,P12,1)</f>
        <v>Extremadura</v>
      </c>
      <c r="R12" s="765">
        <f t="shared" ref="R12:R29" si="5">INDEX(L$11:L$31,P12,1)</f>
        <v>37.595408437792699</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4" customFormat="1" ht="18" customHeight="1" x14ac:dyDescent="0.2">
      <c r="A13" s="331"/>
      <c r="B13" s="766" t="s">
        <v>37</v>
      </c>
      <c r="C13" s="759"/>
      <c r="D13" s="767">
        <v>1006060</v>
      </c>
      <c r="E13" s="685">
        <v>2.0922375938905815</v>
      </c>
      <c r="F13" s="350"/>
      <c r="G13" s="768">
        <v>183865</v>
      </c>
      <c r="H13" s="769">
        <v>2.9060605821130245</v>
      </c>
      <c r="I13" s="759"/>
      <c r="J13" s="770">
        <v>40614</v>
      </c>
      <c r="K13" s="448">
        <f t="shared" si="0"/>
        <v>4.0369361668290162</v>
      </c>
      <c r="L13" s="769">
        <f t="shared" si="1"/>
        <v>22.089032714219673</v>
      </c>
      <c r="M13" s="396"/>
      <c r="N13" s="396">
        <f t="shared" si="2"/>
        <v>17</v>
      </c>
      <c r="O13" s="396">
        <v>3</v>
      </c>
      <c r="P13" s="396">
        <f>MATCH(O13,N$11:N$31,0)</f>
        <v>7</v>
      </c>
      <c r="Q13" s="568" t="str">
        <f t="shared" si="4"/>
        <v>Castilla y León</v>
      </c>
      <c r="R13" s="765">
        <f t="shared" si="5"/>
        <v>36.859320954052478</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4" customFormat="1" ht="18" customHeight="1" x14ac:dyDescent="0.2">
      <c r="A14" s="331"/>
      <c r="B14" s="766" t="s">
        <v>38</v>
      </c>
      <c r="C14" s="759"/>
      <c r="D14" s="767">
        <v>1209906</v>
      </c>
      <c r="E14" s="685">
        <v>2.516162871273858</v>
      </c>
      <c r="F14" s="350"/>
      <c r="G14" s="768">
        <v>122472</v>
      </c>
      <c r="H14" s="769">
        <v>1.9357194224705427</v>
      </c>
      <c r="I14" s="759"/>
      <c r="J14" s="770">
        <v>41369</v>
      </c>
      <c r="K14" s="448">
        <f t="shared" si="0"/>
        <v>3.4191912429560642</v>
      </c>
      <c r="L14" s="769">
        <f t="shared" si="1"/>
        <v>33.778333006728069</v>
      </c>
      <c r="M14" s="396"/>
      <c r="N14" s="396">
        <f t="shared" si="2"/>
        <v>6</v>
      </c>
      <c r="O14" s="396">
        <v>4</v>
      </c>
      <c r="P14" s="396">
        <f t="shared" si="3"/>
        <v>16</v>
      </c>
      <c r="Q14" s="568" t="str">
        <f t="shared" si="4"/>
        <v>País Vasco</v>
      </c>
      <c r="R14" s="765">
        <f t="shared" si="5"/>
        <v>34.819799929960261</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4" customFormat="1" ht="18" customHeight="1" x14ac:dyDescent="0.2">
      <c r="A15" s="331"/>
      <c r="B15" s="766" t="s">
        <v>6</v>
      </c>
      <c r="C15" s="759"/>
      <c r="D15" s="767">
        <v>2213016</v>
      </c>
      <c r="E15" s="685">
        <v>4.6022655418974603</v>
      </c>
      <c r="F15" s="350"/>
      <c r="G15" s="768">
        <v>253565</v>
      </c>
      <c r="H15" s="769">
        <v>4.0076972316835127</v>
      </c>
      <c r="I15" s="759"/>
      <c r="J15" s="770">
        <v>53771</v>
      </c>
      <c r="K15" s="448">
        <f t="shared" si="0"/>
        <v>2.4297610139285029</v>
      </c>
      <c r="L15" s="769">
        <f t="shared" si="1"/>
        <v>21.206002405694793</v>
      </c>
      <c r="M15" s="396"/>
      <c r="N15" s="396">
        <f t="shared" si="2"/>
        <v>18</v>
      </c>
      <c r="O15" s="396">
        <v>5</v>
      </c>
      <c r="P15" s="396">
        <f t="shared" si="3"/>
        <v>17</v>
      </c>
      <c r="Q15" s="568" t="str">
        <f t="shared" si="4"/>
        <v>Rioja, La</v>
      </c>
      <c r="R15" s="765">
        <f t="shared" si="5"/>
        <v>34.344824313744098</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4" customFormat="1" ht="18" customHeight="1" x14ac:dyDescent="0.2">
      <c r="A16" s="331"/>
      <c r="B16" s="766" t="s">
        <v>5</v>
      </c>
      <c r="C16" s="759"/>
      <c r="D16" s="771">
        <v>588387</v>
      </c>
      <c r="E16" s="685">
        <v>1.2236302021315801</v>
      </c>
      <c r="F16" s="350"/>
      <c r="G16" s="772">
        <v>99920</v>
      </c>
      <c r="H16" s="769">
        <v>1.579275954448826</v>
      </c>
      <c r="I16" s="759"/>
      <c r="J16" s="770">
        <v>23074</v>
      </c>
      <c r="K16" s="448">
        <f t="shared" si="0"/>
        <v>3.9215686274509802</v>
      </c>
      <c r="L16" s="769">
        <f t="shared" si="1"/>
        <v>23.092473979183346</v>
      </c>
      <c r="M16" s="396"/>
      <c r="N16" s="396">
        <f t="shared" si="2"/>
        <v>16</v>
      </c>
      <c r="O16" s="396">
        <v>6</v>
      </c>
      <c r="P16" s="396">
        <f t="shared" si="3"/>
        <v>4</v>
      </c>
      <c r="Q16" s="568" t="str">
        <f t="shared" si="4"/>
        <v>Balears, Illes</v>
      </c>
      <c r="R16" s="773">
        <f t="shared" si="5"/>
        <v>33.778333006728069</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5" customFormat="1" ht="18" customHeight="1" x14ac:dyDescent="0.2">
      <c r="A17" s="450"/>
      <c r="B17" s="774" t="s">
        <v>4</v>
      </c>
      <c r="C17" s="759"/>
      <c r="D17" s="767">
        <v>2383703</v>
      </c>
      <c r="E17" s="685">
        <v>4.9572322021248834</v>
      </c>
      <c r="F17" s="350"/>
      <c r="G17" s="775">
        <v>409663</v>
      </c>
      <c r="H17" s="776">
        <v>6.4748891646053783</v>
      </c>
      <c r="I17" s="759"/>
      <c r="J17" s="777">
        <v>150999</v>
      </c>
      <c r="K17" s="587">
        <f t="shared" si="0"/>
        <v>6.3346398439738509</v>
      </c>
      <c r="L17" s="776">
        <f t="shared" si="1"/>
        <v>36.859320954052478</v>
      </c>
      <c r="M17" s="396"/>
      <c r="N17" s="396">
        <f t="shared" si="2"/>
        <v>3</v>
      </c>
      <c r="O17" s="396">
        <v>7</v>
      </c>
      <c r="P17" s="396">
        <f t="shared" si="3"/>
        <v>8</v>
      </c>
      <c r="Q17" s="568" t="str">
        <f t="shared" si="4"/>
        <v>Castilla - La Mancha</v>
      </c>
      <c r="R17" s="765">
        <f t="shared" si="5"/>
        <v>32.908731227930851</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5" customFormat="1" ht="18" customHeight="1" x14ac:dyDescent="0.2">
      <c r="A18" s="450"/>
      <c r="B18" s="774" t="s">
        <v>40</v>
      </c>
      <c r="C18" s="759"/>
      <c r="D18" s="767">
        <v>2084086</v>
      </c>
      <c r="E18" s="685">
        <v>4.3341382006053779</v>
      </c>
      <c r="F18" s="350"/>
      <c r="G18" s="775">
        <v>282068</v>
      </c>
      <c r="H18" s="776">
        <v>4.4581986581212121</v>
      </c>
      <c r="I18" s="759"/>
      <c r="J18" s="777">
        <v>92825</v>
      </c>
      <c r="K18" s="587">
        <f t="shared" si="0"/>
        <v>4.4539908621813113</v>
      </c>
      <c r="L18" s="776">
        <f t="shared" si="1"/>
        <v>32.908731227930851</v>
      </c>
      <c r="M18" s="396"/>
      <c r="N18" s="396">
        <f t="shared" si="2"/>
        <v>7</v>
      </c>
      <c r="O18" s="396">
        <v>8</v>
      </c>
      <c r="P18" s="396">
        <f t="shared" si="3"/>
        <v>9</v>
      </c>
      <c r="Q18" s="568" t="str">
        <f t="shared" si="4"/>
        <v>Cataluña</v>
      </c>
      <c r="R18" s="765">
        <f t="shared" si="5"/>
        <v>31.933855322453383</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5" customFormat="1" ht="18" customHeight="1" x14ac:dyDescent="0.2">
      <c r="A19" s="450"/>
      <c r="B19" s="774" t="s">
        <v>41</v>
      </c>
      <c r="C19" s="759"/>
      <c r="D19" s="767">
        <v>7901963</v>
      </c>
      <c r="E19" s="685">
        <v>16.433198868986342</v>
      </c>
      <c r="F19" s="350"/>
      <c r="G19" s="775">
        <v>1040507</v>
      </c>
      <c r="H19" s="776">
        <v>16.445633362046483</v>
      </c>
      <c r="I19" s="759"/>
      <c r="J19" s="777">
        <v>332274</v>
      </c>
      <c r="K19" s="587">
        <f t="shared" si="0"/>
        <v>4.2049551484865217</v>
      </c>
      <c r="L19" s="776">
        <f t="shared" si="1"/>
        <v>31.933855322453383</v>
      </c>
      <c r="M19" s="396"/>
      <c r="N19" s="396">
        <f t="shared" si="2"/>
        <v>8</v>
      </c>
      <c r="O19" s="396">
        <v>9</v>
      </c>
      <c r="P19" s="396">
        <f t="shared" si="3"/>
        <v>21</v>
      </c>
      <c r="Q19" s="568" t="str">
        <f>INDEX(B$11:B$31,P19,1)</f>
        <v>TOTAL</v>
      </c>
      <c r="R19" s="765">
        <f t="shared" si="5"/>
        <v>30.893795588711782</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5" customFormat="1" ht="18" customHeight="1" x14ac:dyDescent="0.2">
      <c r="A20" s="450"/>
      <c r="B20" s="774" t="s">
        <v>3</v>
      </c>
      <c r="C20" s="759"/>
      <c r="D20" s="767">
        <v>5216195</v>
      </c>
      <c r="E20" s="685">
        <v>10.847781718847862</v>
      </c>
      <c r="F20" s="350"/>
      <c r="G20" s="775">
        <v>644872</v>
      </c>
      <c r="H20" s="776">
        <v>10.192462402895551</v>
      </c>
      <c r="I20" s="759"/>
      <c r="J20" s="777">
        <v>191238</v>
      </c>
      <c r="K20" s="587">
        <f t="shared" si="0"/>
        <v>3.6662356372796645</v>
      </c>
      <c r="L20" s="776">
        <f>J20*100/G20</f>
        <v>29.655187386023893</v>
      </c>
      <c r="M20" s="396"/>
      <c r="N20" s="396">
        <f t="shared" si="2"/>
        <v>11</v>
      </c>
      <c r="O20" s="396">
        <v>10</v>
      </c>
      <c r="P20" s="396">
        <f t="shared" si="3"/>
        <v>13</v>
      </c>
      <c r="Q20" s="568" t="str">
        <f t="shared" si="4"/>
        <v>Madrid, Comunidad de</v>
      </c>
      <c r="R20" s="765">
        <f t="shared" si="5"/>
        <v>30.716820475389152</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4" customFormat="1" ht="18" customHeight="1" x14ac:dyDescent="0.2">
      <c r="A21" s="331"/>
      <c r="B21" s="766" t="s">
        <v>2</v>
      </c>
      <c r="C21" s="759"/>
      <c r="D21" s="767">
        <v>1054306</v>
      </c>
      <c r="E21" s="685">
        <v>2.1925716643782711</v>
      </c>
      <c r="F21" s="350"/>
      <c r="G21" s="768">
        <v>150537</v>
      </c>
      <c r="H21" s="769">
        <v>2.3792980820142406</v>
      </c>
      <c r="I21" s="759"/>
      <c r="J21" s="770">
        <v>56595</v>
      </c>
      <c r="K21" s="448">
        <f t="shared" si="0"/>
        <v>5.3679861444400396</v>
      </c>
      <c r="L21" s="769">
        <f t="shared" si="1"/>
        <v>37.595408437792699</v>
      </c>
      <c r="M21" s="396"/>
      <c r="N21" s="396">
        <f t="shared" si="2"/>
        <v>2</v>
      </c>
      <c r="O21" s="396">
        <v>11</v>
      </c>
      <c r="P21" s="396">
        <f t="shared" si="3"/>
        <v>10</v>
      </c>
      <c r="Q21" s="568" t="str">
        <f t="shared" si="4"/>
        <v>Comunitat Valenciana</v>
      </c>
      <c r="R21" s="765">
        <f t="shared" si="5"/>
        <v>29.655187386023893</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4" customFormat="1" ht="18" customHeight="1" x14ac:dyDescent="0.2">
      <c r="A22" s="331"/>
      <c r="B22" s="766" t="s">
        <v>35</v>
      </c>
      <c r="C22" s="759"/>
      <c r="D22" s="767">
        <v>2699424</v>
      </c>
      <c r="E22" s="685">
        <v>5.6138166457770797</v>
      </c>
      <c r="F22" s="350"/>
      <c r="G22" s="768">
        <v>469573</v>
      </c>
      <c r="H22" s="769">
        <v>7.4217909103122359</v>
      </c>
      <c r="I22" s="759"/>
      <c r="J22" s="770">
        <v>82870</v>
      </c>
      <c r="K22" s="448">
        <f t="shared" si="0"/>
        <v>3.0699141742831064</v>
      </c>
      <c r="L22" s="769">
        <f t="shared" si="1"/>
        <v>17.647948242339318</v>
      </c>
      <c r="M22" s="396"/>
      <c r="N22" s="396">
        <f t="shared" si="2"/>
        <v>19</v>
      </c>
      <c r="O22" s="396">
        <v>12</v>
      </c>
      <c r="P22" s="396">
        <f t="shared" si="3"/>
        <v>14</v>
      </c>
      <c r="Q22" s="568" t="str">
        <f t="shared" si="4"/>
        <v>Murcia, Región de</v>
      </c>
      <c r="R22" s="765">
        <f t="shared" si="5"/>
        <v>28.06092228134062</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4" customFormat="1" ht="18" customHeight="1" x14ac:dyDescent="0.2">
      <c r="A23" s="331"/>
      <c r="B23" s="766" t="s">
        <v>42</v>
      </c>
      <c r="C23" s="759"/>
      <c r="D23" s="767">
        <v>6871903</v>
      </c>
      <c r="E23" s="685">
        <v>14.291050034957625</v>
      </c>
      <c r="F23" s="350"/>
      <c r="G23" s="768">
        <v>802837</v>
      </c>
      <c r="H23" s="769">
        <v>12.689163024838193</v>
      </c>
      <c r="I23" s="759"/>
      <c r="J23" s="770">
        <v>246606</v>
      </c>
      <c r="K23" s="448">
        <f t="shared" si="0"/>
        <v>3.5886129358927215</v>
      </c>
      <c r="L23" s="769">
        <f t="shared" si="1"/>
        <v>30.716820475389152</v>
      </c>
      <c r="M23" s="396"/>
      <c r="N23" s="396">
        <f t="shared" si="2"/>
        <v>10</v>
      </c>
      <c r="O23" s="396">
        <v>13</v>
      </c>
      <c r="P23" s="396">
        <f t="shared" si="3"/>
        <v>15</v>
      </c>
      <c r="Q23" s="568" t="str">
        <f t="shared" si="4"/>
        <v>Navarra, Comunidad Foral de</v>
      </c>
      <c r="R23" s="765">
        <f t="shared" si="5"/>
        <v>26.87490012415336</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4" customFormat="1" ht="18" customHeight="1" x14ac:dyDescent="0.2">
      <c r="A24" s="331"/>
      <c r="B24" s="766" t="s">
        <v>43</v>
      </c>
      <c r="C24" s="759"/>
      <c r="D24" s="767">
        <v>1551692</v>
      </c>
      <c r="E24" s="685">
        <v>3.2269530013510765</v>
      </c>
      <c r="F24" s="350"/>
      <c r="G24" s="768">
        <v>194149</v>
      </c>
      <c r="H24" s="769">
        <v>3.0686033554872409</v>
      </c>
      <c r="I24" s="759"/>
      <c r="J24" s="770">
        <v>54480</v>
      </c>
      <c r="K24" s="448">
        <f t="shared" si="0"/>
        <v>3.5110060501697502</v>
      </c>
      <c r="L24" s="769">
        <f>J24*100/G24</f>
        <v>28.06092228134062</v>
      </c>
      <c r="M24" s="396"/>
      <c r="N24" s="396">
        <f t="shared" si="2"/>
        <v>12</v>
      </c>
      <c r="O24" s="396">
        <v>14</v>
      </c>
      <c r="P24" s="396">
        <f t="shared" si="3"/>
        <v>2</v>
      </c>
      <c r="Q24" s="568" t="str">
        <f t="shared" si="4"/>
        <v>Aragón</v>
      </c>
      <c r="R24" s="765">
        <f t="shared" si="5"/>
        <v>26.006122241104791</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4" customFormat="1" ht="18" customHeight="1" x14ac:dyDescent="0.2">
      <c r="A25" s="331"/>
      <c r="B25" s="766" t="s">
        <v>44</v>
      </c>
      <c r="C25" s="759"/>
      <c r="D25" s="771">
        <v>672155</v>
      </c>
      <c r="E25" s="685">
        <v>1.3978370672937237</v>
      </c>
      <c r="F25" s="350"/>
      <c r="G25" s="772">
        <v>81351</v>
      </c>
      <c r="H25" s="769">
        <v>1.2857854100316899</v>
      </c>
      <c r="I25" s="759"/>
      <c r="J25" s="770">
        <v>21863</v>
      </c>
      <c r="K25" s="448">
        <f t="shared" si="0"/>
        <v>3.252672374675484</v>
      </c>
      <c r="L25" s="769">
        <f t="shared" si="1"/>
        <v>26.87490012415336</v>
      </c>
      <c r="M25" s="396"/>
      <c r="N25" s="396">
        <f t="shared" si="2"/>
        <v>13</v>
      </c>
      <c r="O25" s="396">
        <v>15</v>
      </c>
      <c r="P25" s="396">
        <f t="shared" si="3"/>
        <v>18</v>
      </c>
      <c r="Q25" s="568" t="str">
        <f t="shared" si="4"/>
        <v>Ceuta y Melilla</v>
      </c>
      <c r="R25" s="773">
        <f t="shared" si="5"/>
        <v>25.590843779418321</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4" customFormat="1" ht="18" customHeight="1" x14ac:dyDescent="0.2">
      <c r="A26" s="331"/>
      <c r="B26" s="766" t="s">
        <v>45</v>
      </c>
      <c r="C26" s="759"/>
      <c r="D26" s="771">
        <v>2216302</v>
      </c>
      <c r="E26" s="685">
        <v>4.6090992225263738</v>
      </c>
      <c r="F26" s="350"/>
      <c r="G26" s="772">
        <v>328385</v>
      </c>
      <c r="H26" s="769">
        <v>5.1902575490560219</v>
      </c>
      <c r="I26" s="759"/>
      <c r="J26" s="770">
        <v>114343</v>
      </c>
      <c r="K26" s="448">
        <f t="shared" si="0"/>
        <v>5.1591795702932179</v>
      </c>
      <c r="L26" s="769">
        <f t="shared" si="1"/>
        <v>34.819799929960261</v>
      </c>
      <c r="M26" s="396"/>
      <c r="N26" s="396">
        <f t="shared" si="2"/>
        <v>4</v>
      </c>
      <c r="O26" s="396">
        <v>16</v>
      </c>
      <c r="P26" s="396">
        <f t="shared" si="3"/>
        <v>6</v>
      </c>
      <c r="Q26" s="568" t="str">
        <f t="shared" si="4"/>
        <v>Cantabria</v>
      </c>
      <c r="R26" s="765">
        <f t="shared" si="5"/>
        <v>23.092473979183346</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4" customFormat="1" ht="18" customHeight="1" x14ac:dyDescent="0.2">
      <c r="A27" s="331"/>
      <c r="B27" s="766" t="s">
        <v>46</v>
      </c>
      <c r="C27" s="759"/>
      <c r="D27" s="771">
        <v>322282</v>
      </c>
      <c r="E27" s="687">
        <v>0.67022892892495911</v>
      </c>
      <c r="F27" s="350"/>
      <c r="G27" s="772">
        <v>42149</v>
      </c>
      <c r="H27" s="778">
        <v>0.66618196761472748</v>
      </c>
      <c r="I27" s="759"/>
      <c r="J27" s="770">
        <v>14476</v>
      </c>
      <c r="K27" s="448">
        <f t="shared" si="0"/>
        <v>4.491718432925202</v>
      </c>
      <c r="L27" s="778">
        <f t="shared" si="1"/>
        <v>34.344824313744098</v>
      </c>
      <c r="M27" s="396"/>
      <c r="N27" s="396">
        <f t="shared" si="2"/>
        <v>5</v>
      </c>
      <c r="O27" s="396">
        <v>17</v>
      </c>
      <c r="P27" s="396">
        <f t="shared" si="3"/>
        <v>3</v>
      </c>
      <c r="Q27" s="568" t="str">
        <f t="shared" si="4"/>
        <v>Asturias, Principado de</v>
      </c>
      <c r="R27" s="765">
        <f t="shared" si="5"/>
        <v>22.089032714219673</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4" customFormat="1" ht="18" customHeight="1" x14ac:dyDescent="0.2">
      <c r="A28" s="331"/>
      <c r="B28" s="766" t="s">
        <v>1</v>
      </c>
      <c r="C28" s="759"/>
      <c r="D28" s="772">
        <v>168545</v>
      </c>
      <c r="E28" s="778">
        <v>0.35051208204509476</v>
      </c>
      <c r="F28" s="328"/>
      <c r="G28" s="772">
        <v>20183</v>
      </c>
      <c r="H28" s="778">
        <v>0.31900046625941408</v>
      </c>
      <c r="I28" s="759"/>
      <c r="J28" s="770">
        <v>5165</v>
      </c>
      <c r="K28" s="448">
        <f t="shared" si="0"/>
        <v>3.0644634963956214</v>
      </c>
      <c r="L28" s="778">
        <f t="shared" si="1"/>
        <v>25.590843779418321</v>
      </c>
      <c r="M28" s="396"/>
      <c r="N28" s="396">
        <f t="shared" si="2"/>
        <v>15</v>
      </c>
      <c r="O28" s="396">
        <v>18</v>
      </c>
      <c r="P28" s="396">
        <f t="shared" si="3"/>
        <v>5</v>
      </c>
      <c r="Q28" s="568" t="str">
        <f t="shared" si="4"/>
        <v>Canarias</v>
      </c>
      <c r="R28" s="765">
        <f t="shared" si="5"/>
        <v>21.206002405694793</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4" customFormat="1" ht="6" customHeight="1" x14ac:dyDescent="0.2">
      <c r="A29" s="331"/>
      <c r="B29" s="746"/>
      <c r="C29" s="331"/>
      <c r="D29" s="779"/>
      <c r="E29" s="780"/>
      <c r="F29" s="322"/>
      <c r="G29" s="779"/>
      <c r="H29" s="780"/>
      <c r="I29" s="331"/>
      <c r="J29" s="779"/>
      <c r="K29" s="781"/>
      <c r="L29" s="780"/>
      <c r="M29" s="396"/>
      <c r="N29" s="396"/>
      <c r="O29" s="396">
        <v>19</v>
      </c>
      <c r="P29" s="396">
        <f t="shared" si="3"/>
        <v>12</v>
      </c>
      <c r="Q29" s="568" t="str">
        <f t="shared" si="4"/>
        <v>Galicia</v>
      </c>
      <c r="R29" s="765">
        <f t="shared" si="5"/>
        <v>17.647948242339318</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4" customFormat="1" ht="5.25" customHeight="1" x14ac:dyDescent="0.2">
      <c r="A30" s="331"/>
      <c r="B30" s="782"/>
      <c r="C30" s="782"/>
      <c r="D30" s="327"/>
      <c r="E30" s="438"/>
      <c r="F30" s="449"/>
      <c r="G30" s="782"/>
      <c r="H30" s="783"/>
      <c r="I30" s="782"/>
      <c r="J30" s="328"/>
      <c r="K30" s="328"/>
      <c r="L30" s="784"/>
      <c r="M30" s="785"/>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22" customFormat="1" ht="15.75" customHeight="1" x14ac:dyDescent="0.2">
      <c r="A31" s="329"/>
      <c r="B31" s="1265" t="s">
        <v>0</v>
      </c>
      <c r="C31" s="320"/>
      <c r="D31" s="1266">
        <f>SUM(D11:D28)</f>
        <v>48085361</v>
      </c>
      <c r="E31" s="1267">
        <f>SUM(E11:E28)</f>
        <v>99.999999999999986</v>
      </c>
      <c r="F31" s="591"/>
      <c r="G31" s="1266">
        <f>SUM(G11:G28)</f>
        <v>6326950</v>
      </c>
      <c r="H31" s="1267">
        <f>SUM(H11:H28)</f>
        <v>100.00000000000003</v>
      </c>
      <c r="I31" s="320"/>
      <c r="J31" s="1266">
        <f>SUM(J11:J30)</f>
        <v>1954635</v>
      </c>
      <c r="K31" s="1268">
        <f>J31*100/D31</f>
        <v>4.0649273694752965</v>
      </c>
      <c r="L31" s="1267">
        <f>J31*100/G31</f>
        <v>30.893795588711782</v>
      </c>
      <c r="M31" s="329"/>
      <c r="N31" s="329">
        <f t="shared" si="2"/>
        <v>9</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2" customFormat="1" ht="6" customHeight="1" x14ac:dyDescent="0.2">
      <c r="A32" s="328"/>
      <c r="B32" s="786"/>
      <c r="C32" s="322"/>
      <c r="D32" s="451"/>
      <c r="E32" s="451"/>
      <c r="F32" s="322"/>
      <c r="G32" s="749"/>
      <c r="H32" s="750"/>
      <c r="I32" s="322"/>
      <c r="J32" s="749"/>
      <c r="K32" s="749"/>
      <c r="L32" s="750"/>
      <c r="M32" s="787"/>
      <c r="N32" s="787"/>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8" customFormat="1" ht="15" customHeight="1" x14ac:dyDescent="0.25">
      <c r="A33" s="496"/>
      <c r="B33" s="1419" t="str">
        <f>'22solcasaadpot'!B32:M32</f>
        <v>(1) Cifras INE de población referidas al 01/01/2023. Real Decreto 1085/2023, de 5 de diciembre BOE 23.12.22.</v>
      </c>
      <c r="C33" s="1419"/>
      <c r="D33" s="1419"/>
      <c r="E33" s="1419"/>
      <c r="F33" s="1419"/>
      <c r="G33" s="1419"/>
      <c r="H33" s="1419"/>
      <c r="I33" s="1419"/>
      <c r="J33" s="1419"/>
      <c r="K33" s="1419"/>
      <c r="L33" s="1419"/>
      <c r="M33" s="1232"/>
      <c r="N33" s="1232"/>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
      <c r="B34" s="1420" t="str">
        <f>'22solcasaadpot'!B33:Q33</f>
        <v>(2) Cifras de Población Potencialmente Dependiente calculadas según lo explicado en la metodología</v>
      </c>
      <c r="C34" s="1420"/>
      <c r="D34" s="1420"/>
      <c r="E34" s="1420"/>
      <c r="F34" s="1420"/>
      <c r="G34" s="1420"/>
      <c r="H34" s="1420"/>
      <c r="I34" s="1420"/>
      <c r="J34" s="1420"/>
      <c r="K34" s="1420"/>
      <c r="L34" s="1420"/>
      <c r="P34" s="788"/>
      <c r="Q34" s="788"/>
      <c r="R34" s="788"/>
    </row>
    <row r="35" spans="1:260" ht="15" customHeight="1" x14ac:dyDescent="0.25">
      <c r="B35" s="397" t="s">
        <v>47</v>
      </c>
      <c r="M35" s="447"/>
      <c r="N35" s="360"/>
      <c r="O35" s="360"/>
      <c r="P35" s="360"/>
      <c r="Q35" s="361"/>
      <c r="R35" s="789"/>
      <c r="S35" s="329"/>
    </row>
    <row r="36" spans="1:260" x14ac:dyDescent="0.25">
      <c r="M36" s="447"/>
      <c r="N36" s="360"/>
      <c r="O36" s="360"/>
      <c r="P36" s="360"/>
      <c r="Q36" s="361"/>
      <c r="R36" s="789"/>
      <c r="S36" s="329"/>
    </row>
    <row r="37" spans="1:260" x14ac:dyDescent="0.25">
      <c r="M37" s="447"/>
      <c r="N37" s="360"/>
      <c r="O37" s="360"/>
      <c r="P37" s="360"/>
      <c r="Q37" s="361"/>
      <c r="R37" s="790"/>
      <c r="S37" s="329"/>
    </row>
    <row r="38" spans="1:260" x14ac:dyDescent="0.25">
      <c r="M38" s="447"/>
      <c r="N38" s="360"/>
      <c r="O38" s="360"/>
      <c r="P38" s="360"/>
      <c r="Q38" s="361"/>
      <c r="R38" s="789"/>
      <c r="S38" s="329"/>
    </row>
    <row r="39" spans="1:260" x14ac:dyDescent="0.25">
      <c r="M39" s="447"/>
      <c r="N39" s="360"/>
      <c r="O39" s="360"/>
      <c r="P39" s="360"/>
      <c r="Q39" s="361"/>
      <c r="R39" s="789"/>
      <c r="S39" s="329"/>
    </row>
    <row r="40" spans="1:260" x14ac:dyDescent="0.25">
      <c r="M40" s="447"/>
      <c r="N40" s="360"/>
      <c r="O40" s="360"/>
      <c r="P40" s="360"/>
      <c r="Q40" s="361"/>
      <c r="R40" s="789"/>
      <c r="S40" s="329"/>
    </row>
    <row r="41" spans="1:260" x14ac:dyDescent="0.25">
      <c r="M41" s="447"/>
      <c r="N41" s="360"/>
      <c r="O41" s="360"/>
      <c r="P41" s="360"/>
      <c r="Q41" s="361"/>
      <c r="R41" s="789"/>
      <c r="S41" s="329"/>
    </row>
    <row r="42" spans="1:260" x14ac:dyDescent="0.25">
      <c r="M42" s="447"/>
      <c r="N42" s="360"/>
      <c r="O42" s="360"/>
      <c r="P42" s="360"/>
      <c r="Q42" s="361"/>
      <c r="R42" s="789"/>
      <c r="S42" s="329"/>
    </row>
    <row r="43" spans="1:260" x14ac:dyDescent="0.25">
      <c r="M43" s="447"/>
      <c r="N43" s="360"/>
      <c r="O43" s="360"/>
      <c r="P43" s="360"/>
      <c r="Q43" s="361"/>
      <c r="R43" s="789"/>
      <c r="S43" s="329"/>
    </row>
    <row r="44" spans="1:260" x14ac:dyDescent="0.25">
      <c r="M44" s="447"/>
      <c r="N44" s="360"/>
      <c r="O44" s="360"/>
      <c r="P44" s="360"/>
      <c r="Q44" s="361"/>
      <c r="R44" s="790"/>
      <c r="S44" s="329"/>
    </row>
    <row r="45" spans="1:260" x14ac:dyDescent="0.25">
      <c r="M45" s="447"/>
      <c r="N45" s="360"/>
      <c r="O45" s="360"/>
      <c r="P45" s="360"/>
      <c r="Q45" s="361"/>
      <c r="R45" s="789"/>
      <c r="S45" s="329"/>
    </row>
    <row r="46" spans="1:260" x14ac:dyDescent="0.25">
      <c r="M46" s="447"/>
      <c r="N46" s="360"/>
      <c r="O46" s="360"/>
      <c r="P46" s="360"/>
      <c r="Q46" s="361"/>
      <c r="R46" s="789"/>
      <c r="S46" s="329"/>
    </row>
    <row r="47" spans="1:260" x14ac:dyDescent="0.25">
      <c r="M47" s="447"/>
      <c r="N47" s="360"/>
      <c r="O47" s="360"/>
      <c r="P47" s="360"/>
      <c r="Q47" s="361"/>
      <c r="R47" s="789"/>
      <c r="S47" s="329"/>
    </row>
    <row r="48" spans="1:260" x14ac:dyDescent="0.25">
      <c r="M48" s="447"/>
      <c r="N48" s="360"/>
      <c r="O48" s="360"/>
      <c r="P48" s="360"/>
      <c r="Q48" s="361"/>
      <c r="R48" s="789"/>
      <c r="S48" s="329"/>
    </row>
    <row r="49" spans="13:19" x14ac:dyDescent="0.25">
      <c r="M49" s="447"/>
      <c r="N49" s="360"/>
      <c r="O49" s="360"/>
      <c r="P49" s="360"/>
      <c r="Q49" s="361"/>
      <c r="R49" s="789"/>
      <c r="S49" s="329"/>
    </row>
    <row r="50" spans="13:19" x14ac:dyDescent="0.25">
      <c r="M50" s="447"/>
      <c r="N50" s="360"/>
      <c r="O50" s="360"/>
      <c r="P50" s="360"/>
      <c r="Q50" s="361"/>
      <c r="R50" s="790"/>
      <c r="S50" s="329"/>
    </row>
    <row r="51" spans="13:19" x14ac:dyDescent="0.25">
      <c r="M51" s="447"/>
      <c r="N51" s="360"/>
      <c r="O51" s="360"/>
      <c r="P51" s="360"/>
      <c r="Q51" s="361"/>
      <c r="R51" s="789"/>
      <c r="S51" s="329"/>
    </row>
    <row r="52" spans="13:19" x14ac:dyDescent="0.25">
      <c r="M52" s="447"/>
      <c r="N52" s="360"/>
      <c r="O52" s="360"/>
      <c r="P52" s="360"/>
      <c r="Q52" s="361"/>
      <c r="R52" s="789"/>
      <c r="S52" s="329"/>
    </row>
    <row r="53" spans="13:19" x14ac:dyDescent="0.25">
      <c r="M53" s="447"/>
      <c r="N53" s="329"/>
      <c r="O53" s="329"/>
      <c r="P53" s="360"/>
      <c r="Q53" s="361"/>
      <c r="R53" s="789"/>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8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403</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marzo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244</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176</v>
      </c>
      <c r="K8" s="1401"/>
      <c r="L8" s="1401"/>
      <c r="M8" s="1401"/>
      <c r="N8" s="1401"/>
      <c r="O8" s="1402"/>
      <c r="P8" s="317"/>
      <c r="Q8" s="1400" t="s">
        <v>177</v>
      </c>
      <c r="R8" s="1401"/>
      <c r="S8" s="1401"/>
      <c r="T8" s="1401"/>
      <c r="U8" s="1401"/>
      <c r="V8" s="1402"/>
      <c r="W8" s="317"/>
      <c r="X8" s="1400" t="s">
        <v>178</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220</v>
      </c>
      <c r="G10" s="406" t="s">
        <v>9</v>
      </c>
      <c r="H10" s="889"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383563</v>
      </c>
      <c r="E12" s="352">
        <f>L12+S12+Z12</f>
        <v>238975</v>
      </c>
      <c r="F12" s="353">
        <f>E12/$D12*100</f>
        <v>62.30397613951294</v>
      </c>
      <c r="G12" s="352">
        <f>N12+U12+AB12</f>
        <v>144588</v>
      </c>
      <c r="H12" s="354">
        <f>G12/$D12*100</f>
        <v>37.696023860487067</v>
      </c>
      <c r="I12" s="350"/>
      <c r="J12" s="355">
        <v>113223</v>
      </c>
      <c r="K12" s="356">
        <v>29.518749201565324</v>
      </c>
      <c r="L12" s="357">
        <v>47531</v>
      </c>
      <c r="M12" s="353">
        <v>41.979986398523266</v>
      </c>
      <c r="N12" s="357">
        <v>65692</v>
      </c>
      <c r="O12" s="358">
        <v>58.020013601476727</v>
      </c>
      <c r="P12" s="350"/>
      <c r="Q12" s="355">
        <v>89695</v>
      </c>
      <c r="R12" s="356">
        <v>23.384685175577417</v>
      </c>
      <c r="S12" s="357">
        <v>59655</v>
      </c>
      <c r="T12" s="353">
        <v>66.508724009142099</v>
      </c>
      <c r="U12" s="357">
        <v>30040</v>
      </c>
      <c r="V12" s="358">
        <v>33.491275990857908</v>
      </c>
      <c r="W12" s="350"/>
      <c r="X12" s="355">
        <v>180645</v>
      </c>
      <c r="Y12" s="356">
        <v>47.096565622857263</v>
      </c>
      <c r="Z12" s="357">
        <v>131789</v>
      </c>
      <c r="AA12" s="353">
        <v>72.954690138116192</v>
      </c>
      <c r="AB12" s="357">
        <v>48856</v>
      </c>
      <c r="AC12" s="358">
        <f t="shared" ref="AC12:AC29" si="0">AB12/$X12*100</f>
        <v>27.045309861883805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48510</v>
      </c>
      <c r="E13" s="365">
        <f t="shared" ref="E13:E29" si="2">L13+S13+Z13</f>
        <v>31220</v>
      </c>
      <c r="F13" s="366">
        <f t="shared" ref="F13:H29" si="3">E13/$D13*100</f>
        <v>64.357864357864358</v>
      </c>
      <c r="G13" s="365">
        <f t="shared" ref="G13:G29" si="4">N13+U13+AB13</f>
        <v>17290</v>
      </c>
      <c r="H13" s="367">
        <f t="shared" si="3"/>
        <v>35.642135642135642</v>
      </c>
      <c r="I13" s="350"/>
      <c r="J13" s="368">
        <v>9892</v>
      </c>
      <c r="K13" s="369">
        <v>20.39167182024325</v>
      </c>
      <c r="L13" s="370">
        <v>4240</v>
      </c>
      <c r="M13" s="371">
        <v>42.862919530934093</v>
      </c>
      <c r="N13" s="370">
        <v>5652</v>
      </c>
      <c r="O13" s="372">
        <v>57.137080469065914</v>
      </c>
      <c r="P13" s="350"/>
      <c r="Q13" s="368">
        <v>9245</v>
      </c>
      <c r="R13" s="369">
        <v>19.057926200783342</v>
      </c>
      <c r="S13" s="370">
        <v>5709</v>
      </c>
      <c r="T13" s="371">
        <v>61.752298539751216</v>
      </c>
      <c r="U13" s="370">
        <v>3536</v>
      </c>
      <c r="V13" s="372">
        <v>38.247701460248784</v>
      </c>
      <c r="W13" s="350"/>
      <c r="X13" s="368">
        <v>29373</v>
      </c>
      <c r="Y13" s="369">
        <v>60.550401978973412</v>
      </c>
      <c r="Z13" s="370">
        <v>21271</v>
      </c>
      <c r="AA13" s="371">
        <v>72.416845402240142</v>
      </c>
      <c r="AB13" s="370">
        <v>8102</v>
      </c>
      <c r="AC13" s="372">
        <f t="shared" si="0"/>
        <v>27.583154597759847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40614</v>
      </c>
      <c r="E14" s="365">
        <f t="shared" si="2"/>
        <v>26325</v>
      </c>
      <c r="F14" s="366">
        <f t="shared" si="3"/>
        <v>64.817550598315847</v>
      </c>
      <c r="G14" s="365">
        <f t="shared" si="4"/>
        <v>14289</v>
      </c>
      <c r="H14" s="367">
        <f t="shared" si="3"/>
        <v>35.182449401684146</v>
      </c>
      <c r="I14" s="350"/>
      <c r="J14" s="368">
        <v>9501</v>
      </c>
      <c r="K14" s="369">
        <v>23.393411139016102</v>
      </c>
      <c r="L14" s="370">
        <v>3985</v>
      </c>
      <c r="M14" s="371">
        <v>41.942953373329125</v>
      </c>
      <c r="N14" s="370">
        <v>5516</v>
      </c>
      <c r="O14" s="372">
        <v>58.057046626670875</v>
      </c>
      <c r="P14" s="350"/>
      <c r="Q14" s="368">
        <v>8781</v>
      </c>
      <c r="R14" s="369">
        <v>21.620623430344217</v>
      </c>
      <c r="S14" s="370">
        <v>5378</v>
      </c>
      <c r="T14" s="371">
        <v>61.245871768591279</v>
      </c>
      <c r="U14" s="370">
        <v>3403</v>
      </c>
      <c r="V14" s="372">
        <v>38.754128231408721</v>
      </c>
      <c r="W14" s="350"/>
      <c r="X14" s="368">
        <v>22332</v>
      </c>
      <c r="Y14" s="369">
        <v>54.985965430639681</v>
      </c>
      <c r="Z14" s="370">
        <v>16962</v>
      </c>
      <c r="AA14" s="371">
        <v>75.953788285867816</v>
      </c>
      <c r="AB14" s="370">
        <v>5370</v>
      </c>
      <c r="AC14" s="372">
        <f t="shared" si="0"/>
        <v>24.046211714132188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41369</v>
      </c>
      <c r="E15" s="365">
        <f t="shared" si="2"/>
        <v>25356</v>
      </c>
      <c r="F15" s="366">
        <f t="shared" si="3"/>
        <v>61.29227199110445</v>
      </c>
      <c r="G15" s="365">
        <f t="shared" si="4"/>
        <v>16013</v>
      </c>
      <c r="H15" s="367">
        <f t="shared" si="3"/>
        <v>38.70772800889555</v>
      </c>
      <c r="I15" s="350"/>
      <c r="J15" s="368">
        <v>11750</v>
      </c>
      <c r="K15" s="369">
        <v>28.402910391839299</v>
      </c>
      <c r="L15" s="370">
        <v>5102</v>
      </c>
      <c r="M15" s="371">
        <v>43.421276595744679</v>
      </c>
      <c r="N15" s="370">
        <v>6648</v>
      </c>
      <c r="O15" s="372">
        <v>56.578723404255314</v>
      </c>
      <c r="P15" s="350"/>
      <c r="Q15" s="368">
        <v>9620</v>
      </c>
      <c r="R15" s="369">
        <v>23.254127486765451</v>
      </c>
      <c r="S15" s="370">
        <v>5777</v>
      </c>
      <c r="T15" s="371">
        <v>60.051975051975049</v>
      </c>
      <c r="U15" s="370">
        <v>3843</v>
      </c>
      <c r="V15" s="372">
        <v>39.948024948024944</v>
      </c>
      <c r="W15" s="350"/>
      <c r="X15" s="368">
        <v>19999</v>
      </c>
      <c r="Y15" s="369">
        <v>48.342962121395253</v>
      </c>
      <c r="Z15" s="370">
        <v>14477</v>
      </c>
      <c r="AA15" s="371">
        <v>72.388619430971545</v>
      </c>
      <c r="AB15" s="370">
        <v>5522</v>
      </c>
      <c r="AC15" s="372">
        <f t="shared" si="0"/>
        <v>27.611380569028455</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53771</v>
      </c>
      <c r="E16" s="365">
        <f t="shared" si="2"/>
        <v>31654</v>
      </c>
      <c r="F16" s="366">
        <f t="shared" si="3"/>
        <v>58.868163136263043</v>
      </c>
      <c r="G16" s="365">
        <f t="shared" si="4"/>
        <v>22117</v>
      </c>
      <c r="H16" s="367">
        <f t="shared" si="3"/>
        <v>41.131836863736957</v>
      </c>
      <c r="I16" s="350"/>
      <c r="J16" s="368">
        <v>20047</v>
      </c>
      <c r="K16" s="369">
        <v>37.282178125755514</v>
      </c>
      <c r="L16" s="370">
        <v>8288</v>
      </c>
      <c r="M16" s="371">
        <v>41.342844315857732</v>
      </c>
      <c r="N16" s="370">
        <v>11759</v>
      </c>
      <c r="O16" s="372">
        <v>58.657155684142268</v>
      </c>
      <c r="P16" s="350"/>
      <c r="Q16" s="368">
        <v>11589</v>
      </c>
      <c r="R16" s="369">
        <v>21.552509717133773</v>
      </c>
      <c r="S16" s="370">
        <v>7040</v>
      </c>
      <c r="T16" s="371">
        <v>60.747260333074472</v>
      </c>
      <c r="U16" s="370">
        <v>4549</v>
      </c>
      <c r="V16" s="372">
        <v>39.252739666925535</v>
      </c>
      <c r="W16" s="350"/>
      <c r="X16" s="368">
        <v>22135</v>
      </c>
      <c r="Y16" s="369">
        <v>41.165312157110712</v>
      </c>
      <c r="Z16" s="370">
        <v>16326</v>
      </c>
      <c r="AA16" s="371">
        <v>73.75649423989158</v>
      </c>
      <c r="AB16" s="370">
        <v>5809</v>
      </c>
      <c r="AC16" s="372">
        <f t="shared" si="0"/>
        <v>26.243505760108427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23074</v>
      </c>
      <c r="E17" s="375">
        <f t="shared" si="2"/>
        <v>14290</v>
      </c>
      <c r="F17" s="376">
        <f t="shared" si="3"/>
        <v>61.931177949206898</v>
      </c>
      <c r="G17" s="375">
        <f t="shared" si="4"/>
        <v>8784</v>
      </c>
      <c r="H17" s="367">
        <f t="shared" si="3"/>
        <v>38.068822050793102</v>
      </c>
      <c r="I17" s="350"/>
      <c r="J17" s="377">
        <v>6297</v>
      </c>
      <c r="K17" s="378">
        <v>27.290456791193552</v>
      </c>
      <c r="L17" s="375">
        <v>2674</v>
      </c>
      <c r="M17" s="376">
        <v>42.464665713831984</v>
      </c>
      <c r="N17" s="375">
        <v>3623</v>
      </c>
      <c r="O17" s="372">
        <v>57.535334286168016</v>
      </c>
      <c r="P17" s="350"/>
      <c r="Q17" s="377">
        <v>4911</v>
      </c>
      <c r="R17" s="378">
        <v>21.283695934818411</v>
      </c>
      <c r="S17" s="375">
        <v>2798</v>
      </c>
      <c r="T17" s="376">
        <v>56.974139686418248</v>
      </c>
      <c r="U17" s="375">
        <v>2113</v>
      </c>
      <c r="V17" s="372">
        <v>43.025860313581752</v>
      </c>
      <c r="W17" s="350"/>
      <c r="X17" s="377">
        <v>11866</v>
      </c>
      <c r="Y17" s="378">
        <v>51.425847273988033</v>
      </c>
      <c r="Z17" s="375">
        <v>8818</v>
      </c>
      <c r="AA17" s="376">
        <v>74.313163660879823</v>
      </c>
      <c r="AB17" s="375">
        <v>3048</v>
      </c>
      <c r="AC17" s="372">
        <f t="shared" si="0"/>
        <v>25.686836339120173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150999</v>
      </c>
      <c r="E18" s="365">
        <f t="shared" si="2"/>
        <v>94294</v>
      </c>
      <c r="F18" s="366">
        <f t="shared" si="3"/>
        <v>62.446771170670004</v>
      </c>
      <c r="G18" s="365">
        <f t="shared" si="4"/>
        <v>56705</v>
      </c>
      <c r="H18" s="367">
        <f t="shared" si="3"/>
        <v>37.553228829329996</v>
      </c>
      <c r="I18" s="350"/>
      <c r="J18" s="368">
        <v>30730</v>
      </c>
      <c r="K18" s="369">
        <v>20.351128153166577</v>
      </c>
      <c r="L18" s="370">
        <v>12943</v>
      </c>
      <c r="M18" s="371">
        <v>42.118451025056949</v>
      </c>
      <c r="N18" s="370">
        <v>17787</v>
      </c>
      <c r="O18" s="372">
        <v>57.881548974943051</v>
      </c>
      <c r="P18" s="350"/>
      <c r="Q18" s="368">
        <v>27261</v>
      </c>
      <c r="R18" s="369">
        <v>18.053761945443348</v>
      </c>
      <c r="S18" s="370">
        <v>15848</v>
      </c>
      <c r="T18" s="371">
        <v>58.134331095704482</v>
      </c>
      <c r="U18" s="370">
        <v>11413</v>
      </c>
      <c r="V18" s="372">
        <v>41.865668904295511</v>
      </c>
      <c r="W18" s="350"/>
      <c r="X18" s="368">
        <v>93008</v>
      </c>
      <c r="Y18" s="369">
        <v>61.595109901390074</v>
      </c>
      <c r="Z18" s="370">
        <v>65503</v>
      </c>
      <c r="AA18" s="371">
        <v>70.427275073112</v>
      </c>
      <c r="AB18" s="370">
        <v>27505</v>
      </c>
      <c r="AC18" s="372">
        <f t="shared" si="0"/>
        <v>29.572724926888011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92825</v>
      </c>
      <c r="E19" s="365">
        <f t="shared" si="2"/>
        <v>58373</v>
      </c>
      <c r="F19" s="366">
        <f t="shared" si="3"/>
        <v>62.884998653380023</v>
      </c>
      <c r="G19" s="365">
        <f t="shared" si="4"/>
        <v>34452</v>
      </c>
      <c r="H19" s="367">
        <f t="shared" si="3"/>
        <v>37.115001346619984</v>
      </c>
      <c r="I19" s="350"/>
      <c r="J19" s="368">
        <v>21622</v>
      </c>
      <c r="K19" s="369">
        <v>23.293293832480476</v>
      </c>
      <c r="L19" s="370">
        <v>9182</v>
      </c>
      <c r="M19" s="371">
        <v>42.466006844880219</v>
      </c>
      <c r="N19" s="370">
        <v>12440</v>
      </c>
      <c r="O19" s="372">
        <v>57.533993155119788</v>
      </c>
      <c r="P19" s="350"/>
      <c r="Q19" s="368">
        <v>17972</v>
      </c>
      <c r="R19" s="369">
        <v>19.36116347966604</v>
      </c>
      <c r="S19" s="370">
        <v>11292</v>
      </c>
      <c r="T19" s="371">
        <v>62.831070554195414</v>
      </c>
      <c r="U19" s="370">
        <v>6680</v>
      </c>
      <c r="V19" s="372">
        <v>37.168929445804579</v>
      </c>
      <c r="W19" s="350"/>
      <c r="X19" s="368">
        <v>53231</v>
      </c>
      <c r="Y19" s="369">
        <v>57.345542687853488</v>
      </c>
      <c r="Z19" s="370">
        <v>37899</v>
      </c>
      <c r="AA19" s="371">
        <v>71.197234694069238</v>
      </c>
      <c r="AB19" s="370">
        <v>15332</v>
      </c>
      <c r="AC19" s="372">
        <f t="shared" si="0"/>
        <v>28.802765305930755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332274</v>
      </c>
      <c r="E20" s="365">
        <f t="shared" si="2"/>
        <v>209746</v>
      </c>
      <c r="F20" s="366">
        <f t="shared" si="3"/>
        <v>63.124409372987358</v>
      </c>
      <c r="G20" s="365">
        <f t="shared" si="4"/>
        <v>122528</v>
      </c>
      <c r="H20" s="367">
        <f t="shared" si="3"/>
        <v>36.875590627012642</v>
      </c>
      <c r="I20" s="350"/>
      <c r="J20" s="368">
        <v>83565</v>
      </c>
      <c r="K20" s="369">
        <v>25.149424872243991</v>
      </c>
      <c r="L20" s="370">
        <v>36802</v>
      </c>
      <c r="M20" s="371">
        <v>44.039968886495537</v>
      </c>
      <c r="N20" s="370">
        <v>46763</v>
      </c>
      <c r="O20" s="372">
        <v>55.960031113504463</v>
      </c>
      <c r="P20" s="350"/>
      <c r="Q20" s="368">
        <v>74477</v>
      </c>
      <c r="R20" s="369">
        <v>22.414332749477843</v>
      </c>
      <c r="S20" s="370">
        <v>46958</v>
      </c>
      <c r="T20" s="371">
        <v>63.050337688145333</v>
      </c>
      <c r="U20" s="370">
        <v>27519</v>
      </c>
      <c r="V20" s="372">
        <v>36.949662311854667</v>
      </c>
      <c r="W20" s="350"/>
      <c r="X20" s="368">
        <v>174232</v>
      </c>
      <c r="Y20" s="369">
        <v>52.436242378278166</v>
      </c>
      <c r="Z20" s="370">
        <v>125986</v>
      </c>
      <c r="AA20" s="371">
        <v>72.309334680196528</v>
      </c>
      <c r="AB20" s="370">
        <v>48246</v>
      </c>
      <c r="AC20" s="372">
        <f t="shared" si="0"/>
        <v>27.690665319803482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191238</v>
      </c>
      <c r="E21" s="365">
        <f t="shared" si="2"/>
        <v>118406</v>
      </c>
      <c r="F21" s="366">
        <f t="shared" si="3"/>
        <v>61.915518882230515</v>
      </c>
      <c r="G21" s="365">
        <f t="shared" si="4"/>
        <v>72832</v>
      </c>
      <c r="H21" s="367">
        <f t="shared" si="3"/>
        <v>38.084481117769478</v>
      </c>
      <c r="I21" s="350"/>
      <c r="J21" s="368">
        <v>51984</v>
      </c>
      <c r="K21" s="369">
        <v>27.182882063188281</v>
      </c>
      <c r="L21" s="370">
        <v>21266</v>
      </c>
      <c r="M21" s="371">
        <v>40.908741151123422</v>
      </c>
      <c r="N21" s="370">
        <v>30718</v>
      </c>
      <c r="O21" s="372">
        <v>59.091258848876585</v>
      </c>
      <c r="P21" s="350"/>
      <c r="Q21" s="368">
        <v>41081</v>
      </c>
      <c r="R21" s="369">
        <v>21.48160930359029</v>
      </c>
      <c r="S21" s="370">
        <v>25405</v>
      </c>
      <c r="T21" s="371">
        <v>61.841240476132519</v>
      </c>
      <c r="U21" s="370">
        <v>15676</v>
      </c>
      <c r="V21" s="372">
        <v>38.158759523867481</v>
      </c>
      <c r="W21" s="350"/>
      <c r="X21" s="368">
        <v>98173</v>
      </c>
      <c r="Y21" s="369">
        <v>51.33550863322143</v>
      </c>
      <c r="Z21" s="370">
        <v>71735</v>
      </c>
      <c r="AA21" s="371">
        <v>73.06998869342894</v>
      </c>
      <c r="AB21" s="370">
        <v>26438</v>
      </c>
      <c r="AC21" s="372">
        <f t="shared" si="0"/>
        <v>26.930011306571057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56595</v>
      </c>
      <c r="E22" s="365">
        <f t="shared" si="2"/>
        <v>36057</v>
      </c>
      <c r="F22" s="366">
        <f t="shared" si="3"/>
        <v>63.710575139146563</v>
      </c>
      <c r="G22" s="365">
        <f t="shared" si="4"/>
        <v>20538</v>
      </c>
      <c r="H22" s="367">
        <f t="shared" si="3"/>
        <v>36.28942486085343</v>
      </c>
      <c r="I22" s="350"/>
      <c r="J22" s="368">
        <v>13181</v>
      </c>
      <c r="K22" s="369">
        <v>23.29004329004329</v>
      </c>
      <c r="L22" s="370">
        <v>5825</v>
      </c>
      <c r="M22" s="371">
        <v>44.192398148850621</v>
      </c>
      <c r="N22" s="370">
        <v>7356</v>
      </c>
      <c r="O22" s="372">
        <v>55.807601851149379</v>
      </c>
      <c r="P22" s="350"/>
      <c r="Q22" s="368">
        <v>12266</v>
      </c>
      <c r="R22" s="369">
        <v>21.673292693700859</v>
      </c>
      <c r="S22" s="370">
        <v>7856</v>
      </c>
      <c r="T22" s="371">
        <v>64.046959073862709</v>
      </c>
      <c r="U22" s="370">
        <v>4410</v>
      </c>
      <c r="V22" s="372">
        <v>35.953040926137291</v>
      </c>
      <c r="W22" s="350"/>
      <c r="X22" s="368">
        <v>31148</v>
      </c>
      <c r="Y22" s="369">
        <v>55.036664016255855</v>
      </c>
      <c r="Z22" s="370">
        <v>22376</v>
      </c>
      <c r="AA22" s="371">
        <v>71.837678181584693</v>
      </c>
      <c r="AB22" s="370">
        <v>8772</v>
      </c>
      <c r="AC22" s="372">
        <f t="shared" si="0"/>
        <v>28.162321818415307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82870</v>
      </c>
      <c r="E23" s="365">
        <f t="shared" si="2"/>
        <v>51771</v>
      </c>
      <c r="F23" s="366">
        <f t="shared" si="3"/>
        <v>62.472547363340169</v>
      </c>
      <c r="G23" s="365">
        <f t="shared" si="4"/>
        <v>31099</v>
      </c>
      <c r="H23" s="367">
        <f t="shared" si="3"/>
        <v>37.527452636659831</v>
      </c>
      <c r="I23" s="350"/>
      <c r="J23" s="368">
        <v>23858</v>
      </c>
      <c r="K23" s="369">
        <v>28.78967056836008</v>
      </c>
      <c r="L23" s="370">
        <v>9413</v>
      </c>
      <c r="M23" s="371">
        <v>39.454271104032188</v>
      </c>
      <c r="N23" s="370">
        <v>14445</v>
      </c>
      <c r="O23" s="372">
        <v>60.545728895967812</v>
      </c>
      <c r="P23" s="350"/>
      <c r="Q23" s="368">
        <v>14807</v>
      </c>
      <c r="R23" s="369">
        <v>17.867744660311331</v>
      </c>
      <c r="S23" s="370">
        <v>8678</v>
      </c>
      <c r="T23" s="371">
        <v>58.607415411629638</v>
      </c>
      <c r="U23" s="370">
        <v>6129</v>
      </c>
      <c r="V23" s="372">
        <v>41.392584588370369</v>
      </c>
      <c r="W23" s="350"/>
      <c r="X23" s="368">
        <v>44205</v>
      </c>
      <c r="Y23" s="369">
        <v>53.342584771328582</v>
      </c>
      <c r="Z23" s="370">
        <v>33680</v>
      </c>
      <c r="AA23" s="371">
        <v>76.19047619047619</v>
      </c>
      <c r="AB23" s="370">
        <v>10525</v>
      </c>
      <c r="AC23" s="372">
        <f t="shared" si="0"/>
        <v>23.809523809523807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246606</v>
      </c>
      <c r="E24" s="365">
        <f t="shared" si="2"/>
        <v>162994</v>
      </c>
      <c r="F24" s="366">
        <f t="shared" si="3"/>
        <v>66.094904422439029</v>
      </c>
      <c r="G24" s="365">
        <f t="shared" si="4"/>
        <v>83612</v>
      </c>
      <c r="H24" s="367">
        <f t="shared" si="3"/>
        <v>33.905095577560971</v>
      </c>
      <c r="I24" s="350"/>
      <c r="J24" s="368">
        <v>58288</v>
      </c>
      <c r="K24" s="369">
        <v>23.636083469177553</v>
      </c>
      <c r="L24" s="370">
        <v>27528</v>
      </c>
      <c r="M24" s="371">
        <v>47.22755970354104</v>
      </c>
      <c r="N24" s="370">
        <v>30760</v>
      </c>
      <c r="O24" s="372">
        <v>52.772440296458967</v>
      </c>
      <c r="P24" s="350"/>
      <c r="Q24" s="368">
        <v>48048</v>
      </c>
      <c r="R24" s="369">
        <v>19.483710858616579</v>
      </c>
      <c r="S24" s="370">
        <v>31702</v>
      </c>
      <c r="T24" s="371">
        <v>65.979853479853475</v>
      </c>
      <c r="U24" s="370">
        <v>16346</v>
      </c>
      <c r="V24" s="372">
        <v>34.020146520146518</v>
      </c>
      <c r="W24" s="350"/>
      <c r="X24" s="368">
        <v>140270</v>
      </c>
      <c r="Y24" s="369">
        <v>56.880205672205861</v>
      </c>
      <c r="Z24" s="370">
        <v>103764</v>
      </c>
      <c r="AA24" s="371">
        <v>73.974477792828125</v>
      </c>
      <c r="AB24" s="370">
        <v>36506</v>
      </c>
      <c r="AC24" s="372">
        <f t="shared" si="0"/>
        <v>26.025522207171882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54480</v>
      </c>
      <c r="E25" s="365">
        <f t="shared" si="2"/>
        <v>31712</v>
      </c>
      <c r="F25" s="366">
        <f t="shared" si="3"/>
        <v>58.20851688693098</v>
      </c>
      <c r="G25" s="365">
        <f t="shared" si="4"/>
        <v>22768</v>
      </c>
      <c r="H25" s="367">
        <f t="shared" si="3"/>
        <v>41.79148311306902</v>
      </c>
      <c r="I25" s="350"/>
      <c r="J25" s="368">
        <v>19526</v>
      </c>
      <c r="K25" s="369">
        <v>35.840675477239351</v>
      </c>
      <c r="L25" s="370">
        <v>7489</v>
      </c>
      <c r="M25" s="371">
        <v>38.353989552391681</v>
      </c>
      <c r="N25" s="370">
        <v>12037</v>
      </c>
      <c r="O25" s="372">
        <v>61.646010447608312</v>
      </c>
      <c r="P25" s="350"/>
      <c r="Q25" s="368">
        <v>11891</v>
      </c>
      <c r="R25" s="369">
        <v>21.826358296622615</v>
      </c>
      <c r="S25" s="370">
        <v>7511</v>
      </c>
      <c r="T25" s="371">
        <v>63.165419224623662</v>
      </c>
      <c r="U25" s="370">
        <v>4380</v>
      </c>
      <c r="V25" s="372">
        <v>36.834580775376338</v>
      </c>
      <c r="W25" s="350"/>
      <c r="X25" s="368">
        <v>23063</v>
      </c>
      <c r="Y25" s="369">
        <v>42.332966226138034</v>
      </c>
      <c r="Z25" s="370">
        <v>16712</v>
      </c>
      <c r="AA25" s="371">
        <v>72.462385639335736</v>
      </c>
      <c r="AB25" s="370">
        <v>6351</v>
      </c>
      <c r="AC25" s="372">
        <f t="shared" si="0"/>
        <v>27.537614360664271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21863</v>
      </c>
      <c r="E26" s="380">
        <f t="shared" si="2"/>
        <v>13660</v>
      </c>
      <c r="F26" s="381">
        <f t="shared" si="3"/>
        <v>62.47998902254951</v>
      </c>
      <c r="G26" s="380">
        <f t="shared" si="4"/>
        <v>8203</v>
      </c>
      <c r="H26" s="367">
        <f t="shared" si="3"/>
        <v>37.520010977450482</v>
      </c>
      <c r="I26" s="350"/>
      <c r="J26" s="377">
        <v>5188</v>
      </c>
      <c r="K26" s="378">
        <v>23.729588803000503</v>
      </c>
      <c r="L26" s="375">
        <v>2267</v>
      </c>
      <c r="M26" s="376">
        <v>43.696993060909797</v>
      </c>
      <c r="N26" s="375">
        <v>2921</v>
      </c>
      <c r="O26" s="372">
        <v>56.303006939090203</v>
      </c>
      <c r="P26" s="350"/>
      <c r="Q26" s="377">
        <v>4070</v>
      </c>
      <c r="R26" s="378">
        <v>18.615926451081734</v>
      </c>
      <c r="S26" s="375">
        <v>2249</v>
      </c>
      <c r="T26" s="376">
        <v>55.257985257985254</v>
      </c>
      <c r="U26" s="375">
        <v>1821</v>
      </c>
      <c r="V26" s="372">
        <v>44.742014742014739</v>
      </c>
      <c r="W26" s="350"/>
      <c r="X26" s="377">
        <v>12605</v>
      </c>
      <c r="Y26" s="378">
        <v>57.654484745917756</v>
      </c>
      <c r="Z26" s="375">
        <v>9144</v>
      </c>
      <c r="AA26" s="376">
        <v>72.542641808806025</v>
      </c>
      <c r="AB26" s="375">
        <v>3461</v>
      </c>
      <c r="AC26" s="372">
        <f t="shared" si="0"/>
        <v>27.457358191193968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114343</v>
      </c>
      <c r="E27" s="380">
        <f t="shared" si="2"/>
        <v>69521</v>
      </c>
      <c r="F27" s="381">
        <f t="shared" si="3"/>
        <v>60.800398800101455</v>
      </c>
      <c r="G27" s="380">
        <f t="shared" si="4"/>
        <v>44822</v>
      </c>
      <c r="H27" s="367">
        <f t="shared" si="3"/>
        <v>39.199601199898545</v>
      </c>
      <c r="I27" s="350"/>
      <c r="J27" s="377">
        <v>30265</v>
      </c>
      <c r="K27" s="378">
        <v>26.468607610435267</v>
      </c>
      <c r="L27" s="375">
        <v>12398</v>
      </c>
      <c r="M27" s="376">
        <v>40.964810837601192</v>
      </c>
      <c r="N27" s="375">
        <v>17867</v>
      </c>
      <c r="O27" s="372">
        <v>59.035189162398815</v>
      </c>
      <c r="P27" s="350"/>
      <c r="Q27" s="377">
        <v>22956</v>
      </c>
      <c r="R27" s="378">
        <v>20.076436686111087</v>
      </c>
      <c r="S27" s="375">
        <v>13144</v>
      </c>
      <c r="T27" s="376">
        <v>57.257361909740368</v>
      </c>
      <c r="U27" s="375">
        <v>9812</v>
      </c>
      <c r="V27" s="372">
        <v>42.742638090259625</v>
      </c>
      <c r="W27" s="350"/>
      <c r="X27" s="377">
        <v>61122</v>
      </c>
      <c r="Y27" s="378">
        <v>53.454955703453642</v>
      </c>
      <c r="Z27" s="375">
        <v>43979</v>
      </c>
      <c r="AA27" s="376">
        <v>71.952815680115179</v>
      </c>
      <c r="AB27" s="375">
        <v>17143</v>
      </c>
      <c r="AC27" s="372">
        <f t="shared" si="0"/>
        <v>28.047184319884821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14476</v>
      </c>
      <c r="E28" s="380">
        <f t="shared" si="2"/>
        <v>8973</v>
      </c>
      <c r="F28" s="381">
        <f t="shared" si="3"/>
        <v>61.985355070461459</v>
      </c>
      <c r="G28" s="380">
        <f t="shared" si="4"/>
        <v>5503</v>
      </c>
      <c r="H28" s="382">
        <f t="shared" si="3"/>
        <v>38.014644929538548</v>
      </c>
      <c r="I28" s="350"/>
      <c r="J28" s="377">
        <v>3404</v>
      </c>
      <c r="K28" s="378">
        <v>23.514783089251175</v>
      </c>
      <c r="L28" s="375">
        <v>1405</v>
      </c>
      <c r="M28" s="376">
        <v>41.274970622796708</v>
      </c>
      <c r="N28" s="375">
        <v>1999</v>
      </c>
      <c r="O28" s="383">
        <v>58.725029377203285</v>
      </c>
      <c r="P28" s="350"/>
      <c r="Q28" s="377">
        <v>2719</v>
      </c>
      <c r="R28" s="378">
        <v>18.782812931749103</v>
      </c>
      <c r="S28" s="375">
        <v>1624</v>
      </c>
      <c r="T28" s="376">
        <v>59.727841118058109</v>
      </c>
      <c r="U28" s="375">
        <v>1095</v>
      </c>
      <c r="V28" s="383">
        <v>40.272158881941891</v>
      </c>
      <c r="W28" s="350"/>
      <c r="X28" s="377">
        <v>8353</v>
      </c>
      <c r="Y28" s="378">
        <v>57.702403978999726</v>
      </c>
      <c r="Z28" s="375">
        <v>5944</v>
      </c>
      <c r="AA28" s="376">
        <v>71.160062253082728</v>
      </c>
      <c r="AB28" s="375">
        <v>2409</v>
      </c>
      <c r="AC28" s="383">
        <f t="shared" si="0"/>
        <v>28.839937746917276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5165</v>
      </c>
      <c r="E29" s="386">
        <f t="shared" si="2"/>
        <v>2855</v>
      </c>
      <c r="F29" s="387">
        <f t="shared" si="3"/>
        <v>55.275895450145207</v>
      </c>
      <c r="G29" s="386">
        <f t="shared" si="4"/>
        <v>2310</v>
      </c>
      <c r="H29" s="388">
        <f t="shared" si="3"/>
        <v>44.724104549854793</v>
      </c>
      <c r="I29" s="350"/>
      <c r="J29" s="389">
        <v>2760</v>
      </c>
      <c r="K29" s="390">
        <v>53.436592449177155</v>
      </c>
      <c r="L29" s="391">
        <v>1074</v>
      </c>
      <c r="M29" s="392">
        <v>38.913043478260867</v>
      </c>
      <c r="N29" s="391">
        <v>1686</v>
      </c>
      <c r="O29" s="393">
        <v>61.086956521739133</v>
      </c>
      <c r="P29" s="350"/>
      <c r="Q29" s="389">
        <v>946</v>
      </c>
      <c r="R29" s="390">
        <v>18.315585672797678</v>
      </c>
      <c r="S29" s="391">
        <v>652</v>
      </c>
      <c r="T29" s="392">
        <v>68.921775898520082</v>
      </c>
      <c r="U29" s="391">
        <v>294</v>
      </c>
      <c r="V29" s="393">
        <v>31.078224101479918</v>
      </c>
      <c r="W29" s="350"/>
      <c r="X29" s="389">
        <v>1459</v>
      </c>
      <c r="Y29" s="390">
        <v>28.247821878025171</v>
      </c>
      <c r="Z29" s="391">
        <v>1129</v>
      </c>
      <c r="AA29" s="392">
        <v>77.381768334475666</v>
      </c>
      <c r="AB29" s="391">
        <v>330</v>
      </c>
      <c r="AC29" s="393">
        <f t="shared" si="0"/>
        <v>22.618231665524334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7" t="s">
        <v>0</v>
      </c>
      <c r="C31" s="320"/>
      <c r="D31" s="1238">
        <f>J31+Q31+X31</f>
        <v>1954635</v>
      </c>
      <c r="E31" s="1239">
        <f>L31+S31+Z31</f>
        <v>1226182</v>
      </c>
      <c r="F31" s="1240">
        <f>E31/$D31*100</f>
        <v>62.732019021454136</v>
      </c>
      <c r="G31" s="1239">
        <f>N31+U31+AB31</f>
        <v>728453</v>
      </c>
      <c r="H31" s="1241">
        <f>G31/$D31*100</f>
        <v>37.267980978545864</v>
      </c>
      <c r="I31" s="320"/>
      <c r="J31" s="1242">
        <f>SUM(J12:J29)</f>
        <v>515081</v>
      </c>
      <c r="K31" s="1243">
        <f>J31/$D31*100</f>
        <v>26.351774116395134</v>
      </c>
      <c r="L31" s="1239">
        <f>SUM(L12:L29)</f>
        <v>219412</v>
      </c>
      <c r="M31" s="1240">
        <f>L31/$J31*100</f>
        <v>42.597572032359956</v>
      </c>
      <c r="N31" s="1239">
        <f>SUM(N12:N29)</f>
        <v>295669</v>
      </c>
      <c r="O31" s="1244">
        <f>N31/$J31*100</f>
        <v>57.402427967640044</v>
      </c>
      <c r="P31" s="320"/>
      <c r="Q31" s="1242">
        <f>SUM(Q12:Q29)</f>
        <v>412335</v>
      </c>
      <c r="R31" s="1243">
        <f>Q31/$D31*100</f>
        <v>21.095242845851015</v>
      </c>
      <c r="S31" s="1239">
        <f>SUM(S12:S29)</f>
        <v>259276</v>
      </c>
      <c r="T31" s="1240">
        <f>S31/$Q31*100</f>
        <v>62.87993985472977</v>
      </c>
      <c r="U31" s="1239">
        <f>SUM(U12:U29)</f>
        <v>153059</v>
      </c>
      <c r="V31" s="1244">
        <f>U31/$Q31*100</f>
        <v>37.12006014527023</v>
      </c>
      <c r="W31" s="320"/>
      <c r="X31" s="1242">
        <f>SUM(X12:X29)</f>
        <v>1027219</v>
      </c>
      <c r="Y31" s="1243">
        <f>X31/$D31*100</f>
        <v>52.552983037753854</v>
      </c>
      <c r="Z31" s="1239">
        <f>SUM(Z12:Z29)</f>
        <v>747494</v>
      </c>
      <c r="AA31" s="1240">
        <f>Z31/$X31*100</f>
        <v>72.76870852272009</v>
      </c>
      <c r="AB31" s="1239">
        <f>SUM(AB12:AB29)</f>
        <v>279725</v>
      </c>
      <c r="AC31" s="1244">
        <f>AB31/$X31*100</f>
        <v>27.231291477279918</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6" customFormat="1" ht="13.5" customHeight="1" x14ac:dyDescent="0.2">
      <c r="B34" s="1422"/>
      <c r="C34" s="1422"/>
      <c r="D34" s="1422"/>
      <c r="E34" s="1422"/>
      <c r="F34" s="1422"/>
      <c r="G34" s="1422"/>
      <c r="H34" s="1422"/>
      <c r="I34" s="1422"/>
      <c r="J34" s="1422"/>
      <c r="K34" s="1422"/>
      <c r="L34" s="1422"/>
      <c r="M34" s="1422"/>
      <c r="N34" s="1422"/>
      <c r="O34" s="1422"/>
    </row>
    <row r="35" spans="2:15" s="396" customFormat="1" ht="29.25" customHeight="1" x14ac:dyDescent="0.2">
      <c r="B35" s="1422"/>
      <c r="C35" s="1422"/>
      <c r="D35" s="1422"/>
      <c r="E35" s="1422"/>
      <c r="F35" s="1422"/>
      <c r="G35" s="1422"/>
      <c r="H35" s="1422"/>
      <c r="I35" s="1422"/>
      <c r="J35" s="1422"/>
      <c r="K35" s="1422"/>
      <c r="L35" s="1422"/>
      <c r="M35" s="1422"/>
    </row>
    <row r="36" spans="2:15" s="396" customFormat="1" ht="4.5" customHeight="1" x14ac:dyDescent="0.2">
      <c r="B36" s="1421"/>
      <c r="C36" s="1421"/>
      <c r="D36" s="1421"/>
      <c r="E36" s="1336"/>
      <c r="F36" s="1336"/>
      <c r="G36" s="1336"/>
    </row>
    <row r="37" spans="2:15" s="396" customFormat="1" x14ac:dyDescent="0.2"/>
    <row r="38" spans="2:15" s="396" customFormat="1" x14ac:dyDescent="0.2"/>
    <row r="39" spans="2:15" s="396" customFormat="1" x14ac:dyDescent="0.2"/>
    <row r="40" spans="2:15" s="396" customFormat="1" x14ac:dyDescent="0.2"/>
    <row r="41" spans="2:15" s="396" customFormat="1" x14ac:dyDescent="0.2"/>
    <row r="42" spans="2:15" s="396"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404</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marzo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225</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226</v>
      </c>
      <c r="K8" s="1401"/>
      <c r="L8" s="1401"/>
      <c r="M8" s="1401"/>
      <c r="N8" s="1401"/>
      <c r="O8" s="1402"/>
      <c r="P8" s="317"/>
      <c r="Q8" s="1400" t="s">
        <v>227</v>
      </c>
      <c r="R8" s="1401"/>
      <c r="S8" s="1401"/>
      <c r="T8" s="1401"/>
      <c r="U8" s="1401"/>
      <c r="V8" s="1402"/>
      <c r="W8" s="317"/>
      <c r="X8" s="1400" t="s">
        <v>228</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220</v>
      </c>
      <c r="G10" s="406" t="s">
        <v>9</v>
      </c>
      <c r="H10" s="889"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81640</v>
      </c>
      <c r="E12" s="352">
        <f>L12+S12+Z12</f>
        <v>48535</v>
      </c>
      <c r="F12" s="353">
        <f>E12/$D12*100</f>
        <v>59.450024497795198</v>
      </c>
      <c r="G12" s="352">
        <f>N12+U12+AB12</f>
        <v>33105</v>
      </c>
      <c r="H12" s="354">
        <f>G12/$D12*100</f>
        <v>40.549975502204802</v>
      </c>
      <c r="I12" s="350"/>
      <c r="J12" s="355">
        <f>L12+N12</f>
        <v>29315</v>
      </c>
      <c r="K12" s="356">
        <f>J12/$D12*100</f>
        <v>35.907643312101911</v>
      </c>
      <c r="L12" s="357">
        <v>11472</v>
      </c>
      <c r="M12" s="353">
        <v>39.133549377451814</v>
      </c>
      <c r="N12" s="357">
        <v>17843</v>
      </c>
      <c r="O12" s="358">
        <v>60.866450622548186</v>
      </c>
      <c r="P12" s="350"/>
      <c r="Q12" s="355">
        <v>14159</v>
      </c>
      <c r="R12" s="356">
        <v>17.343214110730035</v>
      </c>
      <c r="S12" s="357">
        <v>8151</v>
      </c>
      <c r="T12" s="353">
        <v>57.567624832262169</v>
      </c>
      <c r="U12" s="357">
        <v>6008</v>
      </c>
      <c r="V12" s="358">
        <v>42.432375167737831</v>
      </c>
      <c r="W12" s="350"/>
      <c r="X12" s="355">
        <v>38166</v>
      </c>
      <c r="Y12" s="356">
        <v>46.749142577168058</v>
      </c>
      <c r="Z12" s="357">
        <v>28912</v>
      </c>
      <c r="AA12" s="353">
        <v>75.753288267043956</v>
      </c>
      <c r="AB12" s="357">
        <v>9254</v>
      </c>
      <c r="AC12" s="358">
        <f t="shared" ref="AC12:AC29" si="0">AB12/$X12*100</f>
        <v>24.246711732956033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11941</v>
      </c>
      <c r="E13" s="365">
        <f t="shared" ref="E13:E29" si="2">L13+S13+Z13</f>
        <v>7949</v>
      </c>
      <c r="F13" s="366">
        <f t="shared" ref="F13:H29" si="3">E13/$D13*100</f>
        <v>66.568964073360689</v>
      </c>
      <c r="G13" s="365">
        <f t="shared" ref="G13:G29" si="4">N13+U13+AB13</f>
        <v>3992</v>
      </c>
      <c r="H13" s="367">
        <f t="shared" si="3"/>
        <v>33.431035926639311</v>
      </c>
      <c r="I13" s="350"/>
      <c r="J13" s="368">
        <f t="shared" ref="J13:J29" si="5">L13+N13</f>
        <v>2301</v>
      </c>
      <c r="K13" s="369">
        <f t="shared" ref="K13:K29" si="6">J13/$D13*100</f>
        <v>19.269742902604474</v>
      </c>
      <c r="L13" s="370">
        <v>947</v>
      </c>
      <c r="M13" s="371">
        <v>41.156019122120817</v>
      </c>
      <c r="N13" s="370">
        <v>1354</v>
      </c>
      <c r="O13" s="372">
        <v>58.84398087787919</v>
      </c>
      <c r="P13" s="350"/>
      <c r="Q13" s="368">
        <v>1787</v>
      </c>
      <c r="R13" s="369">
        <v>14.96524579180973</v>
      </c>
      <c r="S13" s="370">
        <v>1030</v>
      </c>
      <c r="T13" s="371">
        <v>57.638500279798542</v>
      </c>
      <c r="U13" s="370">
        <v>757</v>
      </c>
      <c r="V13" s="372">
        <v>42.361499720201458</v>
      </c>
      <c r="W13" s="350"/>
      <c r="X13" s="368">
        <v>7853</v>
      </c>
      <c r="Y13" s="369">
        <v>65.765011305585801</v>
      </c>
      <c r="Z13" s="370">
        <v>5972</v>
      </c>
      <c r="AA13" s="371">
        <v>76.047370431682154</v>
      </c>
      <c r="AB13" s="370">
        <v>1881</v>
      </c>
      <c r="AC13" s="372">
        <f t="shared" si="0"/>
        <v>23.952629568317839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7853</v>
      </c>
      <c r="E14" s="365">
        <f t="shared" si="2"/>
        <v>5249</v>
      </c>
      <c r="F14" s="366">
        <f t="shared" si="3"/>
        <v>66.840697822488224</v>
      </c>
      <c r="G14" s="365">
        <f t="shared" si="4"/>
        <v>2604</v>
      </c>
      <c r="H14" s="367">
        <f t="shared" si="3"/>
        <v>33.159302177511776</v>
      </c>
      <c r="I14" s="350"/>
      <c r="J14" s="368">
        <f t="shared" si="5"/>
        <v>1828</v>
      </c>
      <c r="K14" s="369">
        <f t="shared" si="6"/>
        <v>23.277728256717179</v>
      </c>
      <c r="L14" s="370">
        <v>753</v>
      </c>
      <c r="M14" s="371">
        <v>41.192560175054702</v>
      </c>
      <c r="N14" s="370">
        <v>1075</v>
      </c>
      <c r="O14" s="372">
        <v>58.807439824945298</v>
      </c>
      <c r="P14" s="350"/>
      <c r="Q14" s="368">
        <v>1419</v>
      </c>
      <c r="R14" s="369">
        <v>18.069527569081881</v>
      </c>
      <c r="S14" s="370">
        <v>839</v>
      </c>
      <c r="T14" s="371">
        <v>59.126145172656798</v>
      </c>
      <c r="U14" s="370">
        <v>580</v>
      </c>
      <c r="V14" s="372">
        <v>40.873854827343195</v>
      </c>
      <c r="W14" s="350"/>
      <c r="X14" s="368">
        <v>4606</v>
      </c>
      <c r="Y14" s="369">
        <v>58.652744174200947</v>
      </c>
      <c r="Z14" s="370">
        <v>3657</v>
      </c>
      <c r="AA14" s="371">
        <v>79.396439426834561</v>
      </c>
      <c r="AB14" s="370">
        <v>949</v>
      </c>
      <c r="AC14" s="372">
        <f t="shared" si="0"/>
        <v>20.603560573165435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8327</v>
      </c>
      <c r="E15" s="365">
        <f t="shared" si="2"/>
        <v>5307</v>
      </c>
      <c r="F15" s="366">
        <f t="shared" si="3"/>
        <v>63.732436651855409</v>
      </c>
      <c r="G15" s="365">
        <f t="shared" si="4"/>
        <v>3020</v>
      </c>
      <c r="H15" s="367">
        <f t="shared" si="3"/>
        <v>36.267563348144591</v>
      </c>
      <c r="I15" s="350"/>
      <c r="J15" s="368">
        <f t="shared" si="5"/>
        <v>1952</v>
      </c>
      <c r="K15" s="369">
        <f t="shared" si="6"/>
        <v>23.441815779992794</v>
      </c>
      <c r="L15" s="370">
        <v>758</v>
      </c>
      <c r="M15" s="371">
        <v>38.831967213114751</v>
      </c>
      <c r="N15" s="370">
        <v>1194</v>
      </c>
      <c r="O15" s="372">
        <v>61.168032786885249</v>
      </c>
      <c r="P15" s="350"/>
      <c r="Q15" s="368">
        <v>1501</v>
      </c>
      <c r="R15" s="369">
        <v>18.025699531644047</v>
      </c>
      <c r="S15" s="370">
        <v>868</v>
      </c>
      <c r="T15" s="371">
        <v>57.828114590273152</v>
      </c>
      <c r="U15" s="370">
        <v>633</v>
      </c>
      <c r="V15" s="372">
        <v>42.171885409726848</v>
      </c>
      <c r="W15" s="350"/>
      <c r="X15" s="368">
        <v>4874</v>
      </c>
      <c r="Y15" s="369">
        <v>58.532484688363148</v>
      </c>
      <c r="Z15" s="370">
        <v>3681</v>
      </c>
      <c r="AA15" s="371">
        <v>75.52318424292163</v>
      </c>
      <c r="AB15" s="370">
        <v>1193</v>
      </c>
      <c r="AC15" s="372">
        <f t="shared" si="0"/>
        <v>24.476815757078374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15367</v>
      </c>
      <c r="E16" s="365">
        <f t="shared" si="2"/>
        <v>9341</v>
      </c>
      <c r="F16" s="366">
        <f t="shared" si="3"/>
        <v>60.78610008459686</v>
      </c>
      <c r="G16" s="365">
        <f t="shared" si="4"/>
        <v>6026</v>
      </c>
      <c r="H16" s="367">
        <f t="shared" si="3"/>
        <v>39.21389991540314</v>
      </c>
      <c r="I16" s="350"/>
      <c r="J16" s="368">
        <f t="shared" si="5"/>
        <v>5273</v>
      </c>
      <c r="K16" s="369">
        <f t="shared" si="6"/>
        <v>34.313789288735599</v>
      </c>
      <c r="L16" s="370">
        <v>2166</v>
      </c>
      <c r="M16" s="371">
        <v>41.077185662810543</v>
      </c>
      <c r="N16" s="370">
        <v>3107</v>
      </c>
      <c r="O16" s="372">
        <v>58.922814337189457</v>
      </c>
      <c r="P16" s="350"/>
      <c r="Q16" s="368">
        <v>2811</v>
      </c>
      <c r="R16" s="369">
        <v>18.29244484935251</v>
      </c>
      <c r="S16" s="370">
        <v>1602</v>
      </c>
      <c r="T16" s="371">
        <v>56.990394877267882</v>
      </c>
      <c r="U16" s="370">
        <v>1209</v>
      </c>
      <c r="V16" s="372">
        <v>43.009605122732125</v>
      </c>
      <c r="W16" s="350"/>
      <c r="X16" s="368">
        <v>7283</v>
      </c>
      <c r="Y16" s="369">
        <v>47.393765861911888</v>
      </c>
      <c r="Z16" s="370">
        <v>5573</v>
      </c>
      <c r="AA16" s="371">
        <v>76.520664561307143</v>
      </c>
      <c r="AB16" s="370">
        <v>1710</v>
      </c>
      <c r="AC16" s="372">
        <f t="shared" si="0"/>
        <v>23.479335438692846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5401</v>
      </c>
      <c r="E17" s="375">
        <f t="shared" si="2"/>
        <v>3466</v>
      </c>
      <c r="F17" s="376">
        <f t="shared" si="3"/>
        <v>64.173301240511023</v>
      </c>
      <c r="G17" s="375">
        <f t="shared" si="4"/>
        <v>1935</v>
      </c>
      <c r="H17" s="367">
        <f t="shared" si="3"/>
        <v>35.826698759488984</v>
      </c>
      <c r="I17" s="350"/>
      <c r="J17" s="377">
        <f t="shared" si="5"/>
        <v>1292</v>
      </c>
      <c r="K17" s="378">
        <f t="shared" si="6"/>
        <v>23.921496019255695</v>
      </c>
      <c r="L17" s="375">
        <v>520</v>
      </c>
      <c r="M17" s="376">
        <v>40.247678018575847</v>
      </c>
      <c r="N17" s="375">
        <v>772</v>
      </c>
      <c r="O17" s="372">
        <v>59.752321981424153</v>
      </c>
      <c r="P17" s="350"/>
      <c r="Q17" s="377">
        <v>1029</v>
      </c>
      <c r="R17" s="378">
        <v>19.052027402332904</v>
      </c>
      <c r="S17" s="375">
        <v>577</v>
      </c>
      <c r="T17" s="376">
        <v>56.073858114674444</v>
      </c>
      <c r="U17" s="375">
        <v>452</v>
      </c>
      <c r="V17" s="372">
        <v>43.926141885325556</v>
      </c>
      <c r="W17" s="350"/>
      <c r="X17" s="377">
        <v>3080</v>
      </c>
      <c r="Y17" s="378">
        <v>57.026476578411398</v>
      </c>
      <c r="Z17" s="375">
        <v>2369</v>
      </c>
      <c r="AA17" s="376">
        <v>76.915584415584419</v>
      </c>
      <c r="AB17" s="375">
        <v>711</v>
      </c>
      <c r="AC17" s="372">
        <f t="shared" si="0"/>
        <v>23.084415584415584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34581</v>
      </c>
      <c r="E18" s="365">
        <f t="shared" si="2"/>
        <v>22650</v>
      </c>
      <c r="F18" s="366">
        <f t="shared" si="3"/>
        <v>65.498395072438626</v>
      </c>
      <c r="G18" s="365">
        <f t="shared" si="4"/>
        <v>11931</v>
      </c>
      <c r="H18" s="367">
        <f t="shared" si="3"/>
        <v>34.501604927561381</v>
      </c>
      <c r="I18" s="350"/>
      <c r="J18" s="368">
        <f t="shared" si="5"/>
        <v>6807</v>
      </c>
      <c r="K18" s="369">
        <f t="shared" si="6"/>
        <v>19.684219658193804</v>
      </c>
      <c r="L18" s="370">
        <v>2810</v>
      </c>
      <c r="M18" s="371">
        <v>41.281034229469668</v>
      </c>
      <c r="N18" s="370">
        <v>3997</v>
      </c>
      <c r="O18" s="372">
        <v>58.718965770530339</v>
      </c>
      <c r="P18" s="350"/>
      <c r="Q18" s="368">
        <v>5087</v>
      </c>
      <c r="R18" s="369">
        <v>14.710390098609064</v>
      </c>
      <c r="S18" s="370">
        <v>2878</v>
      </c>
      <c r="T18" s="371">
        <v>56.57558482406133</v>
      </c>
      <c r="U18" s="370">
        <v>2209</v>
      </c>
      <c r="V18" s="372">
        <v>43.42441517593867</v>
      </c>
      <c r="W18" s="350"/>
      <c r="X18" s="368">
        <v>22687</v>
      </c>
      <c r="Y18" s="369">
        <v>65.605390243197121</v>
      </c>
      <c r="Z18" s="370">
        <v>16962</v>
      </c>
      <c r="AA18" s="371">
        <v>74.765284083395784</v>
      </c>
      <c r="AB18" s="370">
        <v>5725</v>
      </c>
      <c r="AC18" s="372">
        <f t="shared" si="0"/>
        <v>25.234715916604223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22758</v>
      </c>
      <c r="E19" s="365">
        <f t="shared" si="2"/>
        <v>14566</v>
      </c>
      <c r="F19" s="366">
        <f t="shared" si="3"/>
        <v>64.003866772124084</v>
      </c>
      <c r="G19" s="365">
        <f t="shared" si="4"/>
        <v>8192</v>
      </c>
      <c r="H19" s="367">
        <f t="shared" si="3"/>
        <v>35.996133227875909</v>
      </c>
      <c r="I19" s="350"/>
      <c r="J19" s="368">
        <f t="shared" si="5"/>
        <v>5383</v>
      </c>
      <c r="K19" s="369">
        <f t="shared" si="6"/>
        <v>23.653220845416996</v>
      </c>
      <c r="L19" s="370">
        <v>2113</v>
      </c>
      <c r="M19" s="371">
        <v>39.253204532788409</v>
      </c>
      <c r="N19" s="370">
        <v>3270</v>
      </c>
      <c r="O19" s="372">
        <v>60.746795467211591</v>
      </c>
      <c r="P19" s="350"/>
      <c r="Q19" s="368">
        <v>3249</v>
      </c>
      <c r="R19" s="369">
        <v>14.276298444503032</v>
      </c>
      <c r="S19" s="370">
        <v>1920</v>
      </c>
      <c r="T19" s="371">
        <v>59.095106186518933</v>
      </c>
      <c r="U19" s="370">
        <v>1329</v>
      </c>
      <c r="V19" s="372">
        <v>40.904893813481067</v>
      </c>
      <c r="W19" s="350"/>
      <c r="X19" s="368">
        <v>14126</v>
      </c>
      <c r="Y19" s="369">
        <v>62.07048071007997</v>
      </c>
      <c r="Z19" s="370">
        <v>10533</v>
      </c>
      <c r="AA19" s="371">
        <v>74.564632592382836</v>
      </c>
      <c r="AB19" s="370">
        <v>3593</v>
      </c>
      <c r="AC19" s="372">
        <f t="shared" si="0"/>
        <v>25.435367407617161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48628</v>
      </c>
      <c r="E20" s="365">
        <f t="shared" si="2"/>
        <v>30785</v>
      </c>
      <c r="F20" s="366">
        <f t="shared" si="3"/>
        <v>63.307148145101586</v>
      </c>
      <c r="G20" s="365">
        <f t="shared" si="4"/>
        <v>17843</v>
      </c>
      <c r="H20" s="367">
        <f t="shared" si="3"/>
        <v>36.692851854898414</v>
      </c>
      <c r="I20" s="350"/>
      <c r="J20" s="368">
        <f t="shared" si="5"/>
        <v>13307</v>
      </c>
      <c r="K20" s="369">
        <f t="shared" si="6"/>
        <v>27.364892654437771</v>
      </c>
      <c r="L20" s="370">
        <v>5500</v>
      </c>
      <c r="M20" s="371">
        <v>41.331629969189152</v>
      </c>
      <c r="N20" s="370">
        <v>7807</v>
      </c>
      <c r="O20" s="372">
        <v>58.668370030810856</v>
      </c>
      <c r="P20" s="350"/>
      <c r="Q20" s="368">
        <v>7838</v>
      </c>
      <c r="R20" s="369">
        <v>16.118285761289791</v>
      </c>
      <c r="S20" s="370">
        <v>4482</v>
      </c>
      <c r="T20" s="371">
        <v>57.182954835417199</v>
      </c>
      <c r="U20" s="370">
        <v>3356</v>
      </c>
      <c r="V20" s="372">
        <v>42.817045164582801</v>
      </c>
      <c r="W20" s="350"/>
      <c r="X20" s="368">
        <v>27483</v>
      </c>
      <c r="Y20" s="369">
        <v>56.516821584272435</v>
      </c>
      <c r="Z20" s="370">
        <v>20803</v>
      </c>
      <c r="AA20" s="371">
        <v>75.694065422261033</v>
      </c>
      <c r="AB20" s="370">
        <v>6680</v>
      </c>
      <c r="AC20" s="372">
        <f t="shared" si="0"/>
        <v>24.305934577738967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47253</v>
      </c>
      <c r="E21" s="365">
        <f t="shared" si="2"/>
        <v>30702</v>
      </c>
      <c r="F21" s="366">
        <f t="shared" si="3"/>
        <v>64.973652466510075</v>
      </c>
      <c r="G21" s="365">
        <f t="shared" si="4"/>
        <v>16551</v>
      </c>
      <c r="H21" s="367">
        <f t="shared" si="3"/>
        <v>35.02634753348994</v>
      </c>
      <c r="I21" s="350"/>
      <c r="J21" s="368">
        <f t="shared" si="5"/>
        <v>10150</v>
      </c>
      <c r="K21" s="369">
        <f t="shared" si="6"/>
        <v>21.480117664486912</v>
      </c>
      <c r="L21" s="370">
        <v>4151</v>
      </c>
      <c r="M21" s="371">
        <v>40.896551724137929</v>
      </c>
      <c r="N21" s="370">
        <v>5999</v>
      </c>
      <c r="O21" s="372">
        <v>59.103448275862071</v>
      </c>
      <c r="P21" s="350"/>
      <c r="Q21" s="368">
        <v>8376</v>
      </c>
      <c r="R21" s="369">
        <v>17.725858675639643</v>
      </c>
      <c r="S21" s="370">
        <v>4776</v>
      </c>
      <c r="T21" s="371">
        <v>57.020057306590253</v>
      </c>
      <c r="U21" s="370">
        <v>3600</v>
      </c>
      <c r="V21" s="372">
        <v>42.97994269340974</v>
      </c>
      <c r="W21" s="350"/>
      <c r="X21" s="368">
        <v>28727</v>
      </c>
      <c r="Y21" s="369">
        <v>60.794023659873439</v>
      </c>
      <c r="Z21" s="370">
        <v>21775</v>
      </c>
      <c r="AA21" s="371">
        <v>75.7997702509834</v>
      </c>
      <c r="AB21" s="370">
        <v>6952</v>
      </c>
      <c r="AC21" s="372">
        <f t="shared" si="0"/>
        <v>24.200229749016604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13202</v>
      </c>
      <c r="E22" s="365">
        <f t="shared" si="2"/>
        <v>8620</v>
      </c>
      <c r="F22" s="366">
        <f t="shared" si="3"/>
        <v>65.293137403423728</v>
      </c>
      <c r="G22" s="365">
        <f t="shared" si="4"/>
        <v>4582</v>
      </c>
      <c r="H22" s="367">
        <f t="shared" si="3"/>
        <v>34.706862596576279</v>
      </c>
      <c r="I22" s="350"/>
      <c r="J22" s="368">
        <f t="shared" si="5"/>
        <v>2804</v>
      </c>
      <c r="K22" s="369">
        <f t="shared" si="6"/>
        <v>21.239206180881684</v>
      </c>
      <c r="L22" s="370">
        <v>1152</v>
      </c>
      <c r="M22" s="371">
        <v>41.084165477888732</v>
      </c>
      <c r="N22" s="370">
        <v>1652</v>
      </c>
      <c r="O22" s="372">
        <v>58.915834522111268</v>
      </c>
      <c r="P22" s="350"/>
      <c r="Q22" s="368">
        <v>2101</v>
      </c>
      <c r="R22" s="369">
        <v>15.914255415846085</v>
      </c>
      <c r="S22" s="370">
        <v>1207</v>
      </c>
      <c r="T22" s="371">
        <v>57.448833888624463</v>
      </c>
      <c r="U22" s="370">
        <v>894</v>
      </c>
      <c r="V22" s="372">
        <v>42.551166111375537</v>
      </c>
      <c r="W22" s="350"/>
      <c r="X22" s="368">
        <v>8297</v>
      </c>
      <c r="Y22" s="369">
        <v>62.846538403272234</v>
      </c>
      <c r="Z22" s="370">
        <v>6261</v>
      </c>
      <c r="AA22" s="371">
        <v>75.461010003615769</v>
      </c>
      <c r="AB22" s="370">
        <v>2036</v>
      </c>
      <c r="AC22" s="372">
        <f t="shared" si="0"/>
        <v>24.538989996384235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26052</v>
      </c>
      <c r="E23" s="365">
        <f t="shared" si="2"/>
        <v>17502</v>
      </c>
      <c r="F23" s="366">
        <f t="shared" si="3"/>
        <v>67.181022570244124</v>
      </c>
      <c r="G23" s="365">
        <f t="shared" si="4"/>
        <v>8550</v>
      </c>
      <c r="H23" s="367">
        <f t="shared" si="3"/>
        <v>32.818977429755876</v>
      </c>
      <c r="I23" s="350"/>
      <c r="J23" s="368">
        <f t="shared" si="5"/>
        <v>5237</v>
      </c>
      <c r="K23" s="369">
        <f t="shared" si="6"/>
        <v>20.102103485337018</v>
      </c>
      <c r="L23" s="370">
        <v>2228</v>
      </c>
      <c r="M23" s="371">
        <v>42.543440901279354</v>
      </c>
      <c r="N23" s="370">
        <v>3009</v>
      </c>
      <c r="O23" s="372">
        <v>57.456559098720639</v>
      </c>
      <c r="P23" s="350"/>
      <c r="Q23" s="368">
        <v>4291</v>
      </c>
      <c r="R23" s="369">
        <v>16.470904345155844</v>
      </c>
      <c r="S23" s="370">
        <v>2425</v>
      </c>
      <c r="T23" s="371">
        <v>56.513633185737589</v>
      </c>
      <c r="U23" s="370">
        <v>1866</v>
      </c>
      <c r="V23" s="372">
        <v>43.486366814262411</v>
      </c>
      <c r="W23" s="350"/>
      <c r="X23" s="368">
        <v>16524</v>
      </c>
      <c r="Y23" s="369">
        <v>63.426992169507137</v>
      </c>
      <c r="Z23" s="370">
        <v>12849</v>
      </c>
      <c r="AA23" s="371">
        <v>77.759622367465511</v>
      </c>
      <c r="AB23" s="370">
        <v>3675</v>
      </c>
      <c r="AC23" s="372">
        <f t="shared" si="0"/>
        <v>22.240377632534493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62840</v>
      </c>
      <c r="E24" s="365">
        <f t="shared" si="2"/>
        <v>42085</v>
      </c>
      <c r="F24" s="366">
        <f t="shared" si="3"/>
        <v>66.971674092934435</v>
      </c>
      <c r="G24" s="365">
        <f t="shared" si="4"/>
        <v>20755</v>
      </c>
      <c r="H24" s="367">
        <f t="shared" si="3"/>
        <v>33.028325907065565</v>
      </c>
      <c r="I24" s="350"/>
      <c r="J24" s="368">
        <f t="shared" si="5"/>
        <v>15576</v>
      </c>
      <c r="K24" s="369">
        <f t="shared" si="6"/>
        <v>24.78676002546149</v>
      </c>
      <c r="L24" s="370">
        <v>7609</v>
      </c>
      <c r="M24" s="371">
        <v>48.85079609655881</v>
      </c>
      <c r="N24" s="370">
        <v>7967</v>
      </c>
      <c r="O24" s="372">
        <v>51.14920390344119</v>
      </c>
      <c r="P24" s="350"/>
      <c r="Q24" s="368">
        <v>9624</v>
      </c>
      <c r="R24" s="369">
        <v>15.315085932527053</v>
      </c>
      <c r="S24" s="370">
        <v>5706</v>
      </c>
      <c r="T24" s="371">
        <v>59.289276807980052</v>
      </c>
      <c r="U24" s="370">
        <v>3918</v>
      </c>
      <c r="V24" s="372">
        <v>40.710723192019948</v>
      </c>
      <c r="W24" s="350"/>
      <c r="X24" s="368">
        <v>37640</v>
      </c>
      <c r="Y24" s="369">
        <v>59.898154042011456</v>
      </c>
      <c r="Z24" s="370">
        <v>28770</v>
      </c>
      <c r="AA24" s="371">
        <v>76.434643995749212</v>
      </c>
      <c r="AB24" s="370">
        <v>8870</v>
      </c>
      <c r="AC24" s="372">
        <f t="shared" si="0"/>
        <v>23.565356004250798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14625</v>
      </c>
      <c r="E25" s="365">
        <f t="shared" si="2"/>
        <v>8274</v>
      </c>
      <c r="F25" s="366">
        <f t="shared" si="3"/>
        <v>56.574358974358972</v>
      </c>
      <c r="G25" s="365">
        <f t="shared" si="4"/>
        <v>6351</v>
      </c>
      <c r="H25" s="367">
        <f t="shared" si="3"/>
        <v>43.425641025641028</v>
      </c>
      <c r="I25" s="350"/>
      <c r="J25" s="368">
        <f t="shared" si="5"/>
        <v>5380</v>
      </c>
      <c r="K25" s="369">
        <f t="shared" si="6"/>
        <v>36.786324786324784</v>
      </c>
      <c r="L25" s="370">
        <v>1908</v>
      </c>
      <c r="M25" s="371">
        <v>35.464684014869889</v>
      </c>
      <c r="N25" s="370">
        <v>3472</v>
      </c>
      <c r="O25" s="372">
        <v>64.535315985130111</v>
      </c>
      <c r="P25" s="350"/>
      <c r="Q25" s="368">
        <v>2226</v>
      </c>
      <c r="R25" s="369">
        <v>15.220512820512822</v>
      </c>
      <c r="S25" s="370">
        <v>1205</v>
      </c>
      <c r="T25" s="371">
        <v>54.132973944294704</v>
      </c>
      <c r="U25" s="370">
        <v>1021</v>
      </c>
      <c r="V25" s="372">
        <v>45.867026055705303</v>
      </c>
      <c r="W25" s="350"/>
      <c r="X25" s="368">
        <v>7019</v>
      </c>
      <c r="Y25" s="369">
        <v>47.993162393162393</v>
      </c>
      <c r="Z25" s="370">
        <v>5161</v>
      </c>
      <c r="AA25" s="371">
        <v>73.528992734007687</v>
      </c>
      <c r="AB25" s="370">
        <v>1858</v>
      </c>
      <c r="AC25" s="372">
        <f t="shared" si="0"/>
        <v>26.471007265992309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3443</v>
      </c>
      <c r="E26" s="380">
        <f t="shared" si="2"/>
        <v>2331</v>
      </c>
      <c r="F26" s="381">
        <f t="shared" si="3"/>
        <v>67.70258495498112</v>
      </c>
      <c r="G26" s="380">
        <f t="shared" si="4"/>
        <v>1112</v>
      </c>
      <c r="H26" s="367">
        <f t="shared" si="3"/>
        <v>32.29741504501888</v>
      </c>
      <c r="I26" s="350"/>
      <c r="J26" s="377">
        <f t="shared" si="5"/>
        <v>668</v>
      </c>
      <c r="K26" s="378">
        <f t="shared" si="6"/>
        <v>19.401684577403426</v>
      </c>
      <c r="L26" s="375">
        <v>320</v>
      </c>
      <c r="M26" s="376">
        <v>47.904191616766468</v>
      </c>
      <c r="N26" s="375">
        <v>348</v>
      </c>
      <c r="O26" s="372">
        <v>52.095808383233532</v>
      </c>
      <c r="P26" s="350"/>
      <c r="Q26" s="377">
        <v>525</v>
      </c>
      <c r="R26" s="378">
        <v>15.248329944815566</v>
      </c>
      <c r="S26" s="375">
        <v>297</v>
      </c>
      <c r="T26" s="376">
        <v>56.571428571428569</v>
      </c>
      <c r="U26" s="375">
        <v>228</v>
      </c>
      <c r="V26" s="372">
        <v>43.428571428571431</v>
      </c>
      <c r="W26" s="350"/>
      <c r="X26" s="377">
        <v>2250</v>
      </c>
      <c r="Y26" s="378">
        <v>65.349985477781004</v>
      </c>
      <c r="Z26" s="375">
        <v>1714</v>
      </c>
      <c r="AA26" s="376">
        <v>76.177777777777777</v>
      </c>
      <c r="AB26" s="375">
        <v>536</v>
      </c>
      <c r="AC26" s="372">
        <f t="shared" si="0"/>
        <v>23.822222222222223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19603</v>
      </c>
      <c r="E27" s="380">
        <f t="shared" si="2"/>
        <v>13206</v>
      </c>
      <c r="F27" s="381">
        <f t="shared" si="3"/>
        <v>67.367239708207933</v>
      </c>
      <c r="G27" s="380">
        <f t="shared" si="4"/>
        <v>6397</v>
      </c>
      <c r="H27" s="367">
        <f t="shared" si="3"/>
        <v>32.632760291792074</v>
      </c>
      <c r="I27" s="350"/>
      <c r="J27" s="377">
        <f t="shared" si="5"/>
        <v>3609</v>
      </c>
      <c r="K27" s="378">
        <f t="shared" si="6"/>
        <v>18.410447380502983</v>
      </c>
      <c r="L27" s="375">
        <v>1522</v>
      </c>
      <c r="M27" s="376">
        <v>42.172346910501524</v>
      </c>
      <c r="N27" s="375">
        <v>2087</v>
      </c>
      <c r="O27" s="372">
        <v>57.827653089498476</v>
      </c>
      <c r="P27" s="350"/>
      <c r="Q27" s="377">
        <v>3021</v>
      </c>
      <c r="R27" s="378">
        <v>15.410906493903994</v>
      </c>
      <c r="S27" s="375">
        <v>1717</v>
      </c>
      <c r="T27" s="376">
        <v>56.835484938762008</v>
      </c>
      <c r="U27" s="375">
        <v>1304</v>
      </c>
      <c r="V27" s="372">
        <v>43.164515061237999</v>
      </c>
      <c r="W27" s="350"/>
      <c r="X27" s="377">
        <v>12973</v>
      </c>
      <c r="Y27" s="378">
        <v>66.178646125593019</v>
      </c>
      <c r="Z27" s="375">
        <v>9967</v>
      </c>
      <c r="AA27" s="376">
        <v>76.828798273336929</v>
      </c>
      <c r="AB27" s="375">
        <v>3006</v>
      </c>
      <c r="AC27" s="372">
        <f t="shared" si="0"/>
        <v>23.171201726663067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2522</v>
      </c>
      <c r="E28" s="380">
        <f t="shared" si="2"/>
        <v>1621</v>
      </c>
      <c r="F28" s="381">
        <f t="shared" si="3"/>
        <v>64.274385408406033</v>
      </c>
      <c r="G28" s="380">
        <f t="shared" si="4"/>
        <v>901</v>
      </c>
      <c r="H28" s="382">
        <f t="shared" si="3"/>
        <v>35.725614591593974</v>
      </c>
      <c r="I28" s="350"/>
      <c r="J28" s="377">
        <f t="shared" si="5"/>
        <v>546</v>
      </c>
      <c r="K28" s="378">
        <f t="shared" si="6"/>
        <v>21.649484536082475</v>
      </c>
      <c r="L28" s="375">
        <v>235</v>
      </c>
      <c r="M28" s="376">
        <v>43.040293040293044</v>
      </c>
      <c r="N28" s="375">
        <v>311</v>
      </c>
      <c r="O28" s="383">
        <v>56.959706959706956</v>
      </c>
      <c r="P28" s="350"/>
      <c r="Q28" s="377">
        <v>385</v>
      </c>
      <c r="R28" s="378">
        <v>15.265662172878669</v>
      </c>
      <c r="S28" s="375">
        <v>208</v>
      </c>
      <c r="T28" s="376">
        <v>54.025974025974023</v>
      </c>
      <c r="U28" s="375">
        <v>177</v>
      </c>
      <c r="V28" s="383">
        <v>45.97402597402597</v>
      </c>
      <c r="W28" s="350"/>
      <c r="X28" s="377">
        <v>1591</v>
      </c>
      <c r="Y28" s="378">
        <v>63.084853291038854</v>
      </c>
      <c r="Z28" s="375">
        <v>1178</v>
      </c>
      <c r="AA28" s="376">
        <v>74.04148334380892</v>
      </c>
      <c r="AB28" s="375">
        <v>413</v>
      </c>
      <c r="AC28" s="383">
        <f t="shared" si="0"/>
        <v>25.958516656191076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1265</v>
      </c>
      <c r="E29" s="386">
        <f t="shared" si="2"/>
        <v>679</v>
      </c>
      <c r="F29" s="387">
        <f t="shared" si="3"/>
        <v>53.675889328063242</v>
      </c>
      <c r="G29" s="386">
        <f t="shared" si="4"/>
        <v>586</v>
      </c>
      <c r="H29" s="388">
        <f t="shared" si="3"/>
        <v>46.324110671936758</v>
      </c>
      <c r="I29" s="350"/>
      <c r="J29" s="389">
        <f t="shared" si="5"/>
        <v>678</v>
      </c>
      <c r="K29" s="390">
        <f t="shared" si="6"/>
        <v>53.596837944664031</v>
      </c>
      <c r="L29" s="391">
        <v>256</v>
      </c>
      <c r="M29" s="392">
        <v>37.75811209439528</v>
      </c>
      <c r="N29" s="391">
        <v>422</v>
      </c>
      <c r="O29" s="393">
        <v>62.24188790560472</v>
      </c>
      <c r="P29" s="350"/>
      <c r="Q29" s="389">
        <v>192</v>
      </c>
      <c r="R29" s="390">
        <v>15.177865612648223</v>
      </c>
      <c r="S29" s="391">
        <v>124</v>
      </c>
      <c r="T29" s="392">
        <v>64.583333333333343</v>
      </c>
      <c r="U29" s="391">
        <v>68</v>
      </c>
      <c r="V29" s="393">
        <v>35.416666666666671</v>
      </c>
      <c r="W29" s="350"/>
      <c r="X29" s="389">
        <v>395</v>
      </c>
      <c r="Y29" s="390">
        <v>31.225296442687743</v>
      </c>
      <c r="Z29" s="391">
        <v>299</v>
      </c>
      <c r="AA29" s="392">
        <v>75.696202531645568</v>
      </c>
      <c r="AB29" s="391">
        <v>96</v>
      </c>
      <c r="AC29" s="393">
        <f t="shared" si="0"/>
        <v>24.303797468354428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7" t="s">
        <v>0</v>
      </c>
      <c r="C31" s="320"/>
      <c r="D31" s="1238">
        <f>J31+Q31+X31</f>
        <v>427301</v>
      </c>
      <c r="E31" s="1239">
        <f>L31+S31+Z31</f>
        <v>272868</v>
      </c>
      <c r="F31" s="1240">
        <f>E31/$D31*100</f>
        <v>63.858497873864096</v>
      </c>
      <c r="G31" s="1239">
        <f>N31+U31+AB31</f>
        <v>154433</v>
      </c>
      <c r="H31" s="1241">
        <f>G31/$D31*100</f>
        <v>36.141502126135912</v>
      </c>
      <c r="I31" s="320"/>
      <c r="J31" s="1242">
        <f>SUM(J12:J29)</f>
        <v>112106</v>
      </c>
      <c r="K31" s="1243">
        <f>J31/$D31*100</f>
        <v>26.235838437073632</v>
      </c>
      <c r="L31" s="1239">
        <f>SUM(L12:L29)</f>
        <v>46420</v>
      </c>
      <c r="M31" s="1240">
        <f>L31/$J31*100</f>
        <v>41.407239576829078</v>
      </c>
      <c r="N31" s="1239">
        <f>SUM(N12:N29)</f>
        <v>65686</v>
      </c>
      <c r="O31" s="1244">
        <f>N31/$J31*100</f>
        <v>58.59276042317093</v>
      </c>
      <c r="P31" s="320"/>
      <c r="Q31" s="1242">
        <f>SUM(Q12:Q29)</f>
        <v>69621</v>
      </c>
      <c r="R31" s="1243">
        <f>Q31/$D31*100</f>
        <v>16.293198471335195</v>
      </c>
      <c r="S31" s="1239">
        <f>SUM(S12:S29)</f>
        <v>40012</v>
      </c>
      <c r="T31" s="1240">
        <f>S31/$Q31*100</f>
        <v>57.471165309317598</v>
      </c>
      <c r="U31" s="1239">
        <f>SUM(U12:U29)</f>
        <v>29609</v>
      </c>
      <c r="V31" s="1244">
        <f>U31/$Q31*100</f>
        <v>42.528834690682409</v>
      </c>
      <c r="W31" s="320"/>
      <c r="X31" s="1242">
        <f>SUM(X12:X29)</f>
        <v>245574</v>
      </c>
      <c r="Y31" s="1243">
        <f>X31/$D31*100</f>
        <v>57.470963091591173</v>
      </c>
      <c r="Z31" s="1239">
        <f>SUM(Z12:Z29)</f>
        <v>186436</v>
      </c>
      <c r="AA31" s="1240">
        <f>Z31/$X31*100</f>
        <v>75.918460423334722</v>
      </c>
      <c r="AB31" s="1239">
        <f>SUM(AB12:AB29)</f>
        <v>59138</v>
      </c>
      <c r="AC31" s="1244">
        <f>AB31/$X31*100</f>
        <v>24.081539576665282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405</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marzo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229</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230</v>
      </c>
      <c r="K8" s="1401"/>
      <c r="L8" s="1401"/>
      <c r="M8" s="1401"/>
      <c r="N8" s="1401"/>
      <c r="O8" s="1402"/>
      <c r="P8" s="317"/>
      <c r="Q8" s="1400" t="s">
        <v>231</v>
      </c>
      <c r="R8" s="1401"/>
      <c r="S8" s="1401"/>
      <c r="T8" s="1401"/>
      <c r="U8" s="1401"/>
      <c r="V8" s="1402"/>
      <c r="W8" s="317"/>
      <c r="X8" s="1400" t="s">
        <v>232</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220</v>
      </c>
      <c r="G10" s="406" t="s">
        <v>9</v>
      </c>
      <c r="H10" s="889"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140333</v>
      </c>
      <c r="E12" s="352">
        <f>L12+S12+Z12</f>
        <v>87966</v>
      </c>
      <c r="F12" s="353">
        <f>E12/$D12*100</f>
        <v>62.683759343846425</v>
      </c>
      <c r="G12" s="352">
        <f>N12+U12+AB12</f>
        <v>52367</v>
      </c>
      <c r="H12" s="354">
        <f>G12/$D12*100</f>
        <v>37.316240656153575</v>
      </c>
      <c r="I12" s="350"/>
      <c r="J12" s="355">
        <f>L12+N12</f>
        <v>43013</v>
      </c>
      <c r="K12" s="356">
        <f>J12/$D12*100</f>
        <v>30.650666628661828</v>
      </c>
      <c r="L12" s="357">
        <v>17300</v>
      </c>
      <c r="M12" s="353">
        <v>40.220398484179206</v>
      </c>
      <c r="N12" s="357">
        <v>25713</v>
      </c>
      <c r="O12" s="358">
        <v>59.779601515820801</v>
      </c>
      <c r="P12" s="350"/>
      <c r="Q12" s="355">
        <v>28302</v>
      </c>
      <c r="R12" s="356">
        <v>20.16774386637498</v>
      </c>
      <c r="S12" s="357">
        <v>18184</v>
      </c>
      <c r="T12" s="353">
        <v>64.249876333827999</v>
      </c>
      <c r="U12" s="357">
        <v>10118</v>
      </c>
      <c r="V12" s="358">
        <v>35.750123666172001</v>
      </c>
      <c r="W12" s="350"/>
      <c r="X12" s="355">
        <v>69018</v>
      </c>
      <c r="Y12" s="356">
        <v>49.181589504963199</v>
      </c>
      <c r="Z12" s="357">
        <v>52482</v>
      </c>
      <c r="AA12" s="353">
        <v>76.041032774058934</v>
      </c>
      <c r="AB12" s="357">
        <v>16536</v>
      </c>
      <c r="AC12" s="358">
        <f t="shared" ref="AC12:AC29" si="0">AB12/$X12*100</f>
        <v>23.958967225941059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14623</v>
      </c>
      <c r="E13" s="365">
        <f t="shared" ref="E13:E29" si="2">L13+S13+Z13</f>
        <v>9227</v>
      </c>
      <c r="F13" s="366">
        <f t="shared" ref="F13:H29" si="3">E13/$D13*100</f>
        <v>63.099227244751418</v>
      </c>
      <c r="G13" s="365">
        <f t="shared" ref="G13:G29" si="4">N13+U13+AB13</f>
        <v>5396</v>
      </c>
      <c r="H13" s="367">
        <f t="shared" si="3"/>
        <v>36.900772755248582</v>
      </c>
      <c r="I13" s="350"/>
      <c r="J13" s="368">
        <f t="shared" ref="J13:J29" si="5">L13+N13</f>
        <v>3218</v>
      </c>
      <c r="K13" s="369">
        <f t="shared" ref="K13:K29" si="6">J13/$D13*100</f>
        <v>22.00642822950147</v>
      </c>
      <c r="L13" s="370">
        <v>1327</v>
      </c>
      <c r="M13" s="371">
        <v>41.236793039154755</v>
      </c>
      <c r="N13" s="370">
        <v>1891</v>
      </c>
      <c r="O13" s="372">
        <v>58.763206960845253</v>
      </c>
      <c r="P13" s="350"/>
      <c r="Q13" s="368">
        <v>2547</v>
      </c>
      <c r="R13" s="369">
        <v>17.417766532175342</v>
      </c>
      <c r="S13" s="370">
        <v>1485</v>
      </c>
      <c r="T13" s="371">
        <v>58.303886925795055</v>
      </c>
      <c r="U13" s="370">
        <v>1062</v>
      </c>
      <c r="V13" s="372">
        <v>41.696113074204952</v>
      </c>
      <c r="W13" s="350"/>
      <c r="X13" s="368">
        <v>8858</v>
      </c>
      <c r="Y13" s="369">
        <v>60.575805238323191</v>
      </c>
      <c r="Z13" s="370">
        <v>6415</v>
      </c>
      <c r="AA13" s="371">
        <v>72.420410927974714</v>
      </c>
      <c r="AB13" s="370">
        <v>2443</v>
      </c>
      <c r="AC13" s="372">
        <f t="shared" si="0"/>
        <v>27.579589072025289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10803</v>
      </c>
      <c r="E14" s="365">
        <f t="shared" si="2"/>
        <v>6974</v>
      </c>
      <c r="F14" s="366">
        <f t="shared" si="3"/>
        <v>64.556141812459501</v>
      </c>
      <c r="G14" s="365">
        <f t="shared" si="4"/>
        <v>3829</v>
      </c>
      <c r="H14" s="367">
        <f t="shared" si="3"/>
        <v>35.443858187540499</v>
      </c>
      <c r="I14" s="350"/>
      <c r="J14" s="368">
        <f t="shared" si="5"/>
        <v>2669</v>
      </c>
      <c r="K14" s="369">
        <f t="shared" si="6"/>
        <v>24.706100157363693</v>
      </c>
      <c r="L14" s="370">
        <v>1028</v>
      </c>
      <c r="M14" s="371">
        <v>38.516298239040843</v>
      </c>
      <c r="N14" s="370">
        <v>1641</v>
      </c>
      <c r="O14" s="372">
        <v>61.483701760959164</v>
      </c>
      <c r="P14" s="350"/>
      <c r="Q14" s="368">
        <v>2170</v>
      </c>
      <c r="R14" s="369">
        <v>20.087012866796261</v>
      </c>
      <c r="S14" s="370">
        <v>1289</v>
      </c>
      <c r="T14" s="371">
        <v>59.400921658986171</v>
      </c>
      <c r="U14" s="370">
        <v>881</v>
      </c>
      <c r="V14" s="372">
        <v>40.599078341013822</v>
      </c>
      <c r="W14" s="350"/>
      <c r="X14" s="368">
        <v>5964</v>
      </c>
      <c r="Y14" s="369">
        <v>55.206886975840042</v>
      </c>
      <c r="Z14" s="370">
        <v>4657</v>
      </c>
      <c r="AA14" s="371">
        <v>78.085177733065052</v>
      </c>
      <c r="AB14" s="370">
        <v>1307</v>
      </c>
      <c r="AC14" s="372">
        <f t="shared" si="0"/>
        <v>21.914822266934944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11167</v>
      </c>
      <c r="E15" s="365">
        <f t="shared" si="2"/>
        <v>6667</v>
      </c>
      <c r="F15" s="366">
        <f t="shared" si="3"/>
        <v>59.702695441927112</v>
      </c>
      <c r="G15" s="365">
        <f t="shared" si="4"/>
        <v>4500</v>
      </c>
      <c r="H15" s="367">
        <f t="shared" si="3"/>
        <v>40.297304558072895</v>
      </c>
      <c r="I15" s="350"/>
      <c r="J15" s="368">
        <f t="shared" si="5"/>
        <v>3247</v>
      </c>
      <c r="K15" s="369">
        <f t="shared" si="6"/>
        <v>29.076743977791708</v>
      </c>
      <c r="L15" s="370">
        <v>1290</v>
      </c>
      <c r="M15" s="371">
        <v>39.728980597474596</v>
      </c>
      <c r="N15" s="370">
        <v>1957</v>
      </c>
      <c r="O15" s="372">
        <v>60.271019402525404</v>
      </c>
      <c r="P15" s="350"/>
      <c r="Q15" s="368">
        <v>2342</v>
      </c>
      <c r="R15" s="369">
        <v>20.972508283334825</v>
      </c>
      <c r="S15" s="370">
        <v>1300</v>
      </c>
      <c r="T15" s="371">
        <v>55.508112724167383</v>
      </c>
      <c r="U15" s="370">
        <v>1042</v>
      </c>
      <c r="V15" s="372">
        <v>44.491887275832617</v>
      </c>
      <c r="W15" s="350"/>
      <c r="X15" s="368">
        <v>5578</v>
      </c>
      <c r="Y15" s="369">
        <v>49.950747738873467</v>
      </c>
      <c r="Z15" s="370">
        <v>4077</v>
      </c>
      <c r="AA15" s="371">
        <v>73.090713517389744</v>
      </c>
      <c r="AB15" s="370">
        <v>1501</v>
      </c>
      <c r="AC15" s="372">
        <f t="shared" si="0"/>
        <v>26.909286482610256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16553</v>
      </c>
      <c r="E16" s="365">
        <f t="shared" si="2"/>
        <v>9662</v>
      </c>
      <c r="F16" s="366">
        <f t="shared" si="3"/>
        <v>58.370083972693777</v>
      </c>
      <c r="G16" s="365">
        <f t="shared" si="4"/>
        <v>6891</v>
      </c>
      <c r="H16" s="367">
        <f t="shared" si="3"/>
        <v>41.62991602730623</v>
      </c>
      <c r="I16" s="350"/>
      <c r="J16" s="368">
        <f t="shared" si="5"/>
        <v>6608</v>
      </c>
      <c r="K16" s="369">
        <f t="shared" si="6"/>
        <v>39.920256146922007</v>
      </c>
      <c r="L16" s="370">
        <v>2686</v>
      </c>
      <c r="M16" s="371">
        <v>40.647699757869248</v>
      </c>
      <c r="N16" s="370">
        <v>3922</v>
      </c>
      <c r="O16" s="372">
        <v>59.352300242130752</v>
      </c>
      <c r="P16" s="350"/>
      <c r="Q16" s="368">
        <v>3339</v>
      </c>
      <c r="R16" s="369">
        <v>20.171570108137498</v>
      </c>
      <c r="S16" s="370">
        <v>2042</v>
      </c>
      <c r="T16" s="371">
        <v>61.156034740940399</v>
      </c>
      <c r="U16" s="370">
        <v>1297</v>
      </c>
      <c r="V16" s="372">
        <v>38.843965259059601</v>
      </c>
      <c r="W16" s="350"/>
      <c r="X16" s="368">
        <v>6606</v>
      </c>
      <c r="Y16" s="369">
        <v>39.908173744940498</v>
      </c>
      <c r="Z16" s="370">
        <v>4934</v>
      </c>
      <c r="AA16" s="371">
        <v>74.689676052073878</v>
      </c>
      <c r="AB16" s="370">
        <v>1672</v>
      </c>
      <c r="AC16" s="372">
        <f t="shared" si="0"/>
        <v>25.310323947926129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7853</v>
      </c>
      <c r="E17" s="375">
        <f t="shared" si="2"/>
        <v>4998</v>
      </c>
      <c r="F17" s="376">
        <f t="shared" si="3"/>
        <v>63.644467082643573</v>
      </c>
      <c r="G17" s="375">
        <f t="shared" si="4"/>
        <v>2855</v>
      </c>
      <c r="H17" s="367">
        <f t="shared" si="3"/>
        <v>36.355532917356427</v>
      </c>
      <c r="I17" s="350"/>
      <c r="J17" s="377">
        <f t="shared" si="5"/>
        <v>1903</v>
      </c>
      <c r="K17" s="378">
        <f t="shared" si="6"/>
        <v>24.232777282567174</v>
      </c>
      <c r="L17" s="375">
        <v>781</v>
      </c>
      <c r="M17" s="376">
        <v>41.040462427745666</v>
      </c>
      <c r="N17" s="375">
        <v>1122</v>
      </c>
      <c r="O17" s="372">
        <v>58.959537572254341</v>
      </c>
      <c r="P17" s="350"/>
      <c r="Q17" s="377">
        <v>1606</v>
      </c>
      <c r="R17" s="378">
        <v>20.450783140201199</v>
      </c>
      <c r="S17" s="375">
        <v>889</v>
      </c>
      <c r="T17" s="376">
        <v>55.354919053549189</v>
      </c>
      <c r="U17" s="375">
        <v>717</v>
      </c>
      <c r="V17" s="372">
        <v>44.645080946450811</v>
      </c>
      <c r="W17" s="350"/>
      <c r="X17" s="377">
        <v>4344</v>
      </c>
      <c r="Y17" s="378">
        <v>55.316439577231634</v>
      </c>
      <c r="Z17" s="375">
        <v>3328</v>
      </c>
      <c r="AA17" s="376">
        <v>76.61141804788214</v>
      </c>
      <c r="AB17" s="375">
        <v>1016</v>
      </c>
      <c r="AC17" s="372">
        <f t="shared" si="0"/>
        <v>23.388581952117864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40721</v>
      </c>
      <c r="E18" s="365">
        <f t="shared" si="2"/>
        <v>25740</v>
      </c>
      <c r="F18" s="366">
        <f t="shared" si="3"/>
        <v>63.210628422681168</v>
      </c>
      <c r="G18" s="365">
        <f t="shared" si="4"/>
        <v>14981</v>
      </c>
      <c r="H18" s="367">
        <f t="shared" si="3"/>
        <v>36.789371577318832</v>
      </c>
      <c r="I18" s="350"/>
      <c r="J18" s="368">
        <f t="shared" si="5"/>
        <v>9368</v>
      </c>
      <c r="K18" s="369">
        <f t="shared" si="6"/>
        <v>23.005328945752808</v>
      </c>
      <c r="L18" s="370">
        <v>3916</v>
      </c>
      <c r="M18" s="371">
        <v>41.801878736122973</v>
      </c>
      <c r="N18" s="370">
        <v>5452</v>
      </c>
      <c r="O18" s="372">
        <v>58.19812126387702</v>
      </c>
      <c r="P18" s="350"/>
      <c r="Q18" s="368">
        <v>6908</v>
      </c>
      <c r="R18" s="369">
        <v>16.964219935659735</v>
      </c>
      <c r="S18" s="370">
        <v>3941</v>
      </c>
      <c r="T18" s="371">
        <v>57.049797336421534</v>
      </c>
      <c r="U18" s="370">
        <v>2967</v>
      </c>
      <c r="V18" s="372">
        <v>42.950202663578459</v>
      </c>
      <c r="W18" s="350"/>
      <c r="X18" s="368">
        <v>24445</v>
      </c>
      <c r="Y18" s="369">
        <v>60.030451118587457</v>
      </c>
      <c r="Z18" s="370">
        <v>17883</v>
      </c>
      <c r="AA18" s="371">
        <v>73.156064634894662</v>
      </c>
      <c r="AB18" s="370">
        <v>6562</v>
      </c>
      <c r="AC18" s="372">
        <f t="shared" si="0"/>
        <v>26.843935365105338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24794</v>
      </c>
      <c r="E19" s="365">
        <f t="shared" si="2"/>
        <v>15278</v>
      </c>
      <c r="F19" s="366">
        <f t="shared" si="3"/>
        <v>61.619746712914413</v>
      </c>
      <c r="G19" s="365">
        <f t="shared" si="4"/>
        <v>9516</v>
      </c>
      <c r="H19" s="367">
        <f t="shared" si="3"/>
        <v>38.380253287085587</v>
      </c>
      <c r="I19" s="350"/>
      <c r="J19" s="368">
        <f t="shared" si="5"/>
        <v>6507</v>
      </c>
      <c r="K19" s="369">
        <f t="shared" si="6"/>
        <v>26.244252641768167</v>
      </c>
      <c r="L19" s="370">
        <v>2660</v>
      </c>
      <c r="M19" s="371">
        <v>40.879053327186107</v>
      </c>
      <c r="N19" s="370">
        <v>3847</v>
      </c>
      <c r="O19" s="372">
        <v>59.120946672813886</v>
      </c>
      <c r="P19" s="350"/>
      <c r="Q19" s="368">
        <v>4344</v>
      </c>
      <c r="R19" s="369">
        <v>17.520367830926837</v>
      </c>
      <c r="S19" s="370">
        <v>2548</v>
      </c>
      <c r="T19" s="371">
        <v>58.655616942909759</v>
      </c>
      <c r="U19" s="370">
        <v>1796</v>
      </c>
      <c r="V19" s="372">
        <v>41.344383057090241</v>
      </c>
      <c r="W19" s="350"/>
      <c r="X19" s="368">
        <v>13943</v>
      </c>
      <c r="Y19" s="369">
        <v>56.235379527305</v>
      </c>
      <c r="Z19" s="370">
        <v>10070</v>
      </c>
      <c r="AA19" s="371">
        <v>72.222620669870182</v>
      </c>
      <c r="AB19" s="370">
        <v>3873</v>
      </c>
      <c r="AC19" s="372">
        <f t="shared" si="0"/>
        <v>27.777379330129815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97551</v>
      </c>
      <c r="E20" s="365">
        <f t="shared" si="2"/>
        <v>62101</v>
      </c>
      <c r="F20" s="366">
        <f t="shared" si="3"/>
        <v>63.660034238500884</v>
      </c>
      <c r="G20" s="365">
        <f t="shared" si="4"/>
        <v>35450</v>
      </c>
      <c r="H20" s="367">
        <f t="shared" si="3"/>
        <v>36.339965761499116</v>
      </c>
      <c r="I20" s="350"/>
      <c r="J20" s="368">
        <f t="shared" si="5"/>
        <v>21615</v>
      </c>
      <c r="K20" s="369">
        <f t="shared" si="6"/>
        <v>22.15764061875327</v>
      </c>
      <c r="L20" s="370">
        <v>8752</v>
      </c>
      <c r="M20" s="371">
        <v>40.490400185056671</v>
      </c>
      <c r="N20" s="370">
        <v>12863</v>
      </c>
      <c r="O20" s="372">
        <v>59.509599814943329</v>
      </c>
      <c r="P20" s="350"/>
      <c r="Q20" s="368">
        <v>18705</v>
      </c>
      <c r="R20" s="369">
        <v>19.174585601377743</v>
      </c>
      <c r="S20" s="370">
        <v>10855</v>
      </c>
      <c r="T20" s="371">
        <v>58.032611601176157</v>
      </c>
      <c r="U20" s="370">
        <v>7850</v>
      </c>
      <c r="V20" s="372">
        <v>41.967388398823843</v>
      </c>
      <c r="W20" s="350"/>
      <c r="X20" s="368">
        <v>57231</v>
      </c>
      <c r="Y20" s="369">
        <v>58.667773779868995</v>
      </c>
      <c r="Z20" s="370">
        <v>42494</v>
      </c>
      <c r="AA20" s="371">
        <v>74.249969422166302</v>
      </c>
      <c r="AB20" s="370">
        <v>14737</v>
      </c>
      <c r="AC20" s="372">
        <f t="shared" si="0"/>
        <v>25.750030577833694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61186</v>
      </c>
      <c r="E21" s="365">
        <f t="shared" si="2"/>
        <v>38010</v>
      </c>
      <c r="F21" s="366">
        <f t="shared" si="3"/>
        <v>62.122054064655316</v>
      </c>
      <c r="G21" s="365">
        <f t="shared" si="4"/>
        <v>23176</v>
      </c>
      <c r="H21" s="367">
        <f t="shared" si="3"/>
        <v>37.877945935344684</v>
      </c>
      <c r="I21" s="350"/>
      <c r="J21" s="368">
        <f t="shared" si="5"/>
        <v>15985</v>
      </c>
      <c r="K21" s="369">
        <f t="shared" si="6"/>
        <v>26.125257411826237</v>
      </c>
      <c r="L21" s="370">
        <v>6515</v>
      </c>
      <c r="M21" s="371">
        <v>40.756959649671565</v>
      </c>
      <c r="N21" s="370">
        <v>9470</v>
      </c>
      <c r="O21" s="372">
        <v>59.243040350328435</v>
      </c>
      <c r="P21" s="350"/>
      <c r="Q21" s="368">
        <v>12566</v>
      </c>
      <c r="R21" s="369">
        <v>20.537377831530087</v>
      </c>
      <c r="S21" s="370">
        <v>7487</v>
      </c>
      <c r="T21" s="371">
        <v>59.581410154384848</v>
      </c>
      <c r="U21" s="370">
        <v>5079</v>
      </c>
      <c r="V21" s="372">
        <v>40.418589845615152</v>
      </c>
      <c r="W21" s="350"/>
      <c r="X21" s="368">
        <v>32635</v>
      </c>
      <c r="Y21" s="369">
        <v>53.33736475664368</v>
      </c>
      <c r="Z21" s="370">
        <v>24008</v>
      </c>
      <c r="AA21" s="371">
        <v>73.565190746131464</v>
      </c>
      <c r="AB21" s="370">
        <v>8627</v>
      </c>
      <c r="AC21" s="372">
        <f t="shared" si="0"/>
        <v>26.434809253868547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13495</v>
      </c>
      <c r="E22" s="365">
        <f t="shared" si="2"/>
        <v>8606</v>
      </c>
      <c r="F22" s="366">
        <f t="shared" si="3"/>
        <v>63.771767321230087</v>
      </c>
      <c r="G22" s="365">
        <f t="shared" si="4"/>
        <v>4889</v>
      </c>
      <c r="H22" s="367">
        <f t="shared" si="3"/>
        <v>36.22823267876992</v>
      </c>
      <c r="I22" s="350"/>
      <c r="J22" s="368">
        <f t="shared" si="5"/>
        <v>3440</v>
      </c>
      <c r="K22" s="369">
        <f t="shared" si="6"/>
        <v>25.490922563912559</v>
      </c>
      <c r="L22" s="370">
        <v>1451</v>
      </c>
      <c r="M22" s="371">
        <v>42.180232558139537</v>
      </c>
      <c r="N22" s="370">
        <v>1989</v>
      </c>
      <c r="O22" s="372">
        <v>57.819767441860471</v>
      </c>
      <c r="P22" s="350"/>
      <c r="Q22" s="368">
        <v>2586</v>
      </c>
      <c r="R22" s="369">
        <v>19.162652834383103</v>
      </c>
      <c r="S22" s="370">
        <v>1595</v>
      </c>
      <c r="T22" s="371">
        <v>61.678267594740909</v>
      </c>
      <c r="U22" s="370">
        <v>991</v>
      </c>
      <c r="V22" s="372">
        <v>38.321732405259084</v>
      </c>
      <c r="W22" s="350"/>
      <c r="X22" s="368">
        <v>7469</v>
      </c>
      <c r="Y22" s="369">
        <v>55.346424601704335</v>
      </c>
      <c r="Z22" s="370">
        <v>5560</v>
      </c>
      <c r="AA22" s="371">
        <v>74.441022894631132</v>
      </c>
      <c r="AB22" s="370">
        <v>1909</v>
      </c>
      <c r="AC22" s="372">
        <f t="shared" si="0"/>
        <v>25.558977105368857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25926</v>
      </c>
      <c r="E23" s="365">
        <f t="shared" si="2"/>
        <v>16037</v>
      </c>
      <c r="F23" s="366">
        <f t="shared" si="3"/>
        <v>61.856823266219237</v>
      </c>
      <c r="G23" s="365">
        <f t="shared" si="4"/>
        <v>9889</v>
      </c>
      <c r="H23" s="367">
        <f t="shared" si="3"/>
        <v>38.143176733780763</v>
      </c>
      <c r="I23" s="350"/>
      <c r="J23" s="368">
        <f t="shared" si="5"/>
        <v>7715</v>
      </c>
      <c r="K23" s="369">
        <f t="shared" si="6"/>
        <v>29.757772120651083</v>
      </c>
      <c r="L23" s="370">
        <v>2971</v>
      </c>
      <c r="M23" s="371">
        <v>38.509397278029809</v>
      </c>
      <c r="N23" s="370">
        <v>4744</v>
      </c>
      <c r="O23" s="372">
        <v>61.490602721970191</v>
      </c>
      <c r="P23" s="350"/>
      <c r="Q23" s="368">
        <v>4817</v>
      </c>
      <c r="R23" s="369">
        <v>18.579804057702692</v>
      </c>
      <c r="S23" s="370">
        <v>2823</v>
      </c>
      <c r="T23" s="371">
        <v>58.604940834544315</v>
      </c>
      <c r="U23" s="370">
        <v>1994</v>
      </c>
      <c r="V23" s="372">
        <v>41.395059165455677</v>
      </c>
      <c r="W23" s="350"/>
      <c r="X23" s="368">
        <v>13394</v>
      </c>
      <c r="Y23" s="369">
        <v>51.662423821646222</v>
      </c>
      <c r="Z23" s="370">
        <v>10243</v>
      </c>
      <c r="AA23" s="371">
        <v>76.474540839181728</v>
      </c>
      <c r="AB23" s="370">
        <v>3151</v>
      </c>
      <c r="AC23" s="372">
        <f t="shared" si="0"/>
        <v>23.525459160818276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71920</v>
      </c>
      <c r="E24" s="365">
        <f t="shared" si="2"/>
        <v>45939</v>
      </c>
      <c r="F24" s="366">
        <f t="shared" si="3"/>
        <v>63.875139043381537</v>
      </c>
      <c r="G24" s="365">
        <f t="shared" si="4"/>
        <v>25981</v>
      </c>
      <c r="H24" s="367">
        <f t="shared" si="3"/>
        <v>36.124860956618463</v>
      </c>
      <c r="I24" s="350"/>
      <c r="J24" s="368">
        <f t="shared" si="5"/>
        <v>20651</v>
      </c>
      <c r="K24" s="369">
        <f t="shared" si="6"/>
        <v>28.71384872080089</v>
      </c>
      <c r="L24" s="370">
        <v>9273</v>
      </c>
      <c r="M24" s="371">
        <v>44.903394508740497</v>
      </c>
      <c r="N24" s="370">
        <v>11378</v>
      </c>
      <c r="O24" s="372">
        <v>55.096605491259496</v>
      </c>
      <c r="P24" s="350"/>
      <c r="Q24" s="368">
        <v>12898</v>
      </c>
      <c r="R24" s="369">
        <v>17.93381535038932</v>
      </c>
      <c r="S24" s="370">
        <v>7992</v>
      </c>
      <c r="T24" s="371">
        <v>61.963095053496666</v>
      </c>
      <c r="U24" s="370">
        <v>4906</v>
      </c>
      <c r="V24" s="372">
        <v>38.036904946503334</v>
      </c>
      <c r="W24" s="350"/>
      <c r="X24" s="368">
        <v>38371</v>
      </c>
      <c r="Y24" s="369">
        <v>53.352335928809794</v>
      </c>
      <c r="Z24" s="370">
        <v>28674</v>
      </c>
      <c r="AA24" s="371">
        <v>74.728310442782302</v>
      </c>
      <c r="AB24" s="370">
        <v>9697</v>
      </c>
      <c r="AC24" s="372">
        <f t="shared" si="0"/>
        <v>25.271689557217691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18427</v>
      </c>
      <c r="E25" s="365">
        <f t="shared" si="2"/>
        <v>10109</v>
      </c>
      <c r="F25" s="366">
        <f t="shared" si="3"/>
        <v>54.859716720030391</v>
      </c>
      <c r="G25" s="365">
        <f t="shared" si="4"/>
        <v>8318</v>
      </c>
      <c r="H25" s="367">
        <f t="shared" si="3"/>
        <v>45.140283279969609</v>
      </c>
      <c r="I25" s="350"/>
      <c r="J25" s="368">
        <f t="shared" si="5"/>
        <v>7592</v>
      </c>
      <c r="K25" s="369">
        <f t="shared" si="6"/>
        <v>41.200412438269929</v>
      </c>
      <c r="L25" s="370">
        <v>2792</v>
      </c>
      <c r="M25" s="371">
        <v>36.775553213909376</v>
      </c>
      <c r="N25" s="370">
        <v>4800</v>
      </c>
      <c r="O25" s="372">
        <v>63.224446786090624</v>
      </c>
      <c r="P25" s="350"/>
      <c r="Q25" s="368">
        <v>3458</v>
      </c>
      <c r="R25" s="369">
        <v>18.76594128181473</v>
      </c>
      <c r="S25" s="370">
        <v>1922</v>
      </c>
      <c r="T25" s="371">
        <v>55.581260844418736</v>
      </c>
      <c r="U25" s="370">
        <v>1536</v>
      </c>
      <c r="V25" s="372">
        <v>44.418739155581264</v>
      </c>
      <c r="W25" s="350"/>
      <c r="X25" s="368">
        <v>7377</v>
      </c>
      <c r="Y25" s="369">
        <v>40.033646279915338</v>
      </c>
      <c r="Z25" s="370">
        <v>5395</v>
      </c>
      <c r="AA25" s="371">
        <v>73.132709773620704</v>
      </c>
      <c r="AB25" s="370">
        <v>1982</v>
      </c>
      <c r="AC25" s="372">
        <f t="shared" si="0"/>
        <v>26.867290226379286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6377</v>
      </c>
      <c r="E26" s="380">
        <f t="shared" si="2"/>
        <v>4074</v>
      </c>
      <c r="F26" s="381">
        <f t="shared" si="3"/>
        <v>63.885839736553237</v>
      </c>
      <c r="G26" s="380">
        <f t="shared" si="4"/>
        <v>2303</v>
      </c>
      <c r="H26" s="367">
        <f t="shared" si="3"/>
        <v>36.114160263446763</v>
      </c>
      <c r="I26" s="350"/>
      <c r="J26" s="377">
        <f t="shared" si="5"/>
        <v>1184</v>
      </c>
      <c r="K26" s="378">
        <f t="shared" si="6"/>
        <v>18.566724164967855</v>
      </c>
      <c r="L26" s="375">
        <v>453</v>
      </c>
      <c r="M26" s="376">
        <v>38.260135135135137</v>
      </c>
      <c r="N26" s="375">
        <v>731</v>
      </c>
      <c r="O26" s="372">
        <v>61.73986486486487</v>
      </c>
      <c r="P26" s="350"/>
      <c r="Q26" s="377">
        <v>904</v>
      </c>
      <c r="R26" s="378">
        <v>14.175944801630861</v>
      </c>
      <c r="S26" s="375">
        <v>488</v>
      </c>
      <c r="T26" s="376">
        <v>53.982300884955748</v>
      </c>
      <c r="U26" s="375">
        <v>416</v>
      </c>
      <c r="V26" s="372">
        <v>46.017699115044245</v>
      </c>
      <c r="W26" s="350"/>
      <c r="X26" s="377">
        <v>4289</v>
      </c>
      <c r="Y26" s="378">
        <v>67.257331033401286</v>
      </c>
      <c r="Z26" s="375">
        <v>3133</v>
      </c>
      <c r="AA26" s="376">
        <v>73.04733038004197</v>
      </c>
      <c r="AB26" s="375">
        <v>1156</v>
      </c>
      <c r="AC26" s="372">
        <f t="shared" si="0"/>
        <v>26.95266961995803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26529</v>
      </c>
      <c r="E27" s="380">
        <f t="shared" si="2"/>
        <v>16233</v>
      </c>
      <c r="F27" s="381">
        <f t="shared" si="3"/>
        <v>61.189641524369556</v>
      </c>
      <c r="G27" s="380">
        <f t="shared" si="4"/>
        <v>10296</v>
      </c>
      <c r="H27" s="367">
        <f t="shared" si="3"/>
        <v>38.810358475630444</v>
      </c>
      <c r="I27" s="350"/>
      <c r="J27" s="377">
        <f t="shared" si="5"/>
        <v>6562</v>
      </c>
      <c r="K27" s="378">
        <f t="shared" si="6"/>
        <v>24.735195446492515</v>
      </c>
      <c r="L27" s="375">
        <v>2548</v>
      </c>
      <c r="M27" s="376">
        <v>38.829625114294423</v>
      </c>
      <c r="N27" s="375">
        <v>4014</v>
      </c>
      <c r="O27" s="372">
        <v>61.170374885705584</v>
      </c>
      <c r="P27" s="350"/>
      <c r="Q27" s="377">
        <v>4889</v>
      </c>
      <c r="R27" s="378">
        <v>18.428889140186211</v>
      </c>
      <c r="S27" s="375">
        <v>2639</v>
      </c>
      <c r="T27" s="376">
        <v>53.978318674575576</v>
      </c>
      <c r="U27" s="375">
        <v>2250</v>
      </c>
      <c r="V27" s="372">
        <v>46.021681325424424</v>
      </c>
      <c r="W27" s="350"/>
      <c r="X27" s="377">
        <v>15078</v>
      </c>
      <c r="Y27" s="378">
        <v>56.835915413321267</v>
      </c>
      <c r="Z27" s="375">
        <v>11046</v>
      </c>
      <c r="AA27" s="376">
        <v>73.259052924791092</v>
      </c>
      <c r="AB27" s="375">
        <v>4032</v>
      </c>
      <c r="AC27" s="372">
        <f t="shared" si="0"/>
        <v>26.740947075208915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4291</v>
      </c>
      <c r="E28" s="380">
        <f t="shared" si="2"/>
        <v>2754</v>
      </c>
      <c r="F28" s="381">
        <f t="shared" si="3"/>
        <v>64.18084362619436</v>
      </c>
      <c r="G28" s="380">
        <f t="shared" si="4"/>
        <v>1537</v>
      </c>
      <c r="H28" s="382">
        <f t="shared" si="3"/>
        <v>35.81915637380564</v>
      </c>
      <c r="I28" s="350"/>
      <c r="J28" s="377">
        <f t="shared" si="5"/>
        <v>711</v>
      </c>
      <c r="K28" s="378">
        <f t="shared" si="6"/>
        <v>16.569564204148218</v>
      </c>
      <c r="L28" s="375">
        <v>291</v>
      </c>
      <c r="M28" s="376">
        <v>40.928270042194093</v>
      </c>
      <c r="N28" s="375">
        <v>420</v>
      </c>
      <c r="O28" s="383">
        <v>59.071729957805907</v>
      </c>
      <c r="P28" s="350"/>
      <c r="Q28" s="377">
        <v>758</v>
      </c>
      <c r="R28" s="378">
        <v>17.664879981356325</v>
      </c>
      <c r="S28" s="375">
        <v>424</v>
      </c>
      <c r="T28" s="376">
        <v>55.936675461741423</v>
      </c>
      <c r="U28" s="375">
        <v>334</v>
      </c>
      <c r="V28" s="383">
        <v>44.063324538258577</v>
      </c>
      <c r="W28" s="350"/>
      <c r="X28" s="377">
        <v>2822</v>
      </c>
      <c r="Y28" s="378">
        <v>65.765555814495457</v>
      </c>
      <c r="Z28" s="375">
        <v>2039</v>
      </c>
      <c r="AA28" s="376">
        <v>72.253720765414599</v>
      </c>
      <c r="AB28" s="375">
        <v>783</v>
      </c>
      <c r="AC28" s="383">
        <f t="shared" si="0"/>
        <v>27.746279234585401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1382</v>
      </c>
      <c r="E29" s="386">
        <f t="shared" si="2"/>
        <v>737</v>
      </c>
      <c r="F29" s="387">
        <f t="shared" si="3"/>
        <v>53.32850940665702</v>
      </c>
      <c r="G29" s="386">
        <f t="shared" si="4"/>
        <v>645</v>
      </c>
      <c r="H29" s="388">
        <f t="shared" si="3"/>
        <v>46.67149059334298</v>
      </c>
      <c r="I29" s="350"/>
      <c r="J29" s="389">
        <f t="shared" si="5"/>
        <v>773</v>
      </c>
      <c r="K29" s="390">
        <f t="shared" si="6"/>
        <v>55.933429811866866</v>
      </c>
      <c r="L29" s="391">
        <v>275</v>
      </c>
      <c r="M29" s="392">
        <v>35.575679172056923</v>
      </c>
      <c r="N29" s="391">
        <v>498</v>
      </c>
      <c r="O29" s="393">
        <v>64.424320827943077</v>
      </c>
      <c r="P29" s="350"/>
      <c r="Q29" s="389">
        <v>210</v>
      </c>
      <c r="R29" s="390">
        <v>15.195369030390736</v>
      </c>
      <c r="S29" s="391">
        <v>151</v>
      </c>
      <c r="T29" s="392">
        <v>71.904761904761898</v>
      </c>
      <c r="U29" s="391">
        <v>59</v>
      </c>
      <c r="V29" s="393">
        <v>28.095238095238095</v>
      </c>
      <c r="W29" s="350"/>
      <c r="X29" s="389">
        <v>399</v>
      </c>
      <c r="Y29" s="390">
        <v>28.871201157742405</v>
      </c>
      <c r="Z29" s="391">
        <v>311</v>
      </c>
      <c r="AA29" s="392">
        <v>77.944862155388478</v>
      </c>
      <c r="AB29" s="391">
        <v>88</v>
      </c>
      <c r="AC29" s="393">
        <f t="shared" si="0"/>
        <v>22.055137844611529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7" t="s">
        <v>0</v>
      </c>
      <c r="C31" s="320"/>
      <c r="D31" s="1238">
        <f>J31+Q31+X31</f>
        <v>593931</v>
      </c>
      <c r="E31" s="1239">
        <f>L31+S31+Z31</f>
        <v>371112</v>
      </c>
      <c r="F31" s="1240">
        <f>E31/$D31*100</f>
        <v>62.484025922203081</v>
      </c>
      <c r="G31" s="1239">
        <f>N31+U31+AB31</f>
        <v>222819</v>
      </c>
      <c r="H31" s="1241">
        <f>G31/$D31*100</f>
        <v>37.515974077796912</v>
      </c>
      <c r="I31" s="320"/>
      <c r="J31" s="1242">
        <f>SUM(J12:J29)</f>
        <v>162761</v>
      </c>
      <c r="K31" s="1243">
        <f>J31/$D31*100</f>
        <v>27.404025046680509</v>
      </c>
      <c r="L31" s="1239">
        <f>SUM(L12:L29)</f>
        <v>66309</v>
      </c>
      <c r="M31" s="1240">
        <f>L31/$J31*100</f>
        <v>40.740103587468738</v>
      </c>
      <c r="N31" s="1239">
        <f>SUM(N12:N29)</f>
        <v>96452</v>
      </c>
      <c r="O31" s="1244">
        <f>N31/$J31*100</f>
        <v>59.259896412531255</v>
      </c>
      <c r="P31" s="320"/>
      <c r="Q31" s="1242">
        <f>SUM(Q12:Q29)</f>
        <v>113349</v>
      </c>
      <c r="R31" s="1243">
        <f>Q31/$D31*100</f>
        <v>19.084540123347661</v>
      </c>
      <c r="S31" s="1239">
        <f>SUM(S12:S29)</f>
        <v>68054</v>
      </c>
      <c r="T31" s="1240">
        <f>S31/$Q31*100</f>
        <v>60.039347501962958</v>
      </c>
      <c r="U31" s="1239">
        <f>SUM(U12:U29)</f>
        <v>45295</v>
      </c>
      <c r="V31" s="1244">
        <f>U31/$Q31*100</f>
        <v>39.960652498037035</v>
      </c>
      <c r="W31" s="320"/>
      <c r="X31" s="1242">
        <f>SUM(X12:X29)</f>
        <v>317821</v>
      </c>
      <c r="Y31" s="1243">
        <f>X31/$D31*100</f>
        <v>53.511434829971826</v>
      </c>
      <c r="Z31" s="1239">
        <f>SUM(Z12:Z29)</f>
        <v>236749</v>
      </c>
      <c r="AA31" s="1240">
        <f>Z31/$X31*100</f>
        <v>74.491301707564944</v>
      </c>
      <c r="AB31" s="1239">
        <f>SUM(AB12:AB29)</f>
        <v>81072</v>
      </c>
      <c r="AC31" s="1244">
        <f>AB31/$X31*100</f>
        <v>25.508698292435049</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406</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marzo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233</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234</v>
      </c>
      <c r="K8" s="1401"/>
      <c r="L8" s="1401"/>
      <c r="M8" s="1401"/>
      <c r="N8" s="1401"/>
      <c r="O8" s="1402"/>
      <c r="P8" s="317"/>
      <c r="Q8" s="1400" t="s">
        <v>235</v>
      </c>
      <c r="R8" s="1401"/>
      <c r="S8" s="1401"/>
      <c r="T8" s="1401"/>
      <c r="U8" s="1401"/>
      <c r="V8" s="1402"/>
      <c r="W8" s="317"/>
      <c r="X8" s="1400" t="s">
        <v>236</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220</v>
      </c>
      <c r="G10" s="406" t="s">
        <v>9</v>
      </c>
      <c r="H10" s="889"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91861</v>
      </c>
      <c r="E12" s="352">
        <f>L12+S12+Z12</f>
        <v>59672</v>
      </c>
      <c r="F12" s="353">
        <f>E12/$D12*100</f>
        <v>64.959014162702346</v>
      </c>
      <c r="G12" s="352">
        <f>N12+U12+AB12</f>
        <v>32189</v>
      </c>
      <c r="H12" s="354">
        <f>G12/$D12*100</f>
        <v>35.040985837297654</v>
      </c>
      <c r="I12" s="350"/>
      <c r="J12" s="355">
        <f>L12+N12</f>
        <v>22461</v>
      </c>
      <c r="K12" s="356">
        <f>J12/$D12*100</f>
        <v>24.45107281653803</v>
      </c>
      <c r="L12" s="357">
        <v>9753</v>
      </c>
      <c r="M12" s="353">
        <v>43.421931347669293</v>
      </c>
      <c r="N12" s="357">
        <v>12708</v>
      </c>
      <c r="O12" s="358">
        <v>56.578068652330707</v>
      </c>
      <c r="P12" s="350"/>
      <c r="Q12" s="355">
        <v>23991</v>
      </c>
      <c r="R12" s="356">
        <v>26.116632738594181</v>
      </c>
      <c r="S12" s="357">
        <v>17368</v>
      </c>
      <c r="T12" s="353">
        <v>72.393814347046813</v>
      </c>
      <c r="U12" s="357">
        <v>6623</v>
      </c>
      <c r="V12" s="358">
        <v>27.60618565295319</v>
      </c>
      <c r="W12" s="350"/>
      <c r="X12" s="355">
        <v>45409</v>
      </c>
      <c r="Y12" s="356">
        <v>49.432294444867793</v>
      </c>
      <c r="Z12" s="357">
        <v>32551</v>
      </c>
      <c r="AA12" s="353">
        <v>71.684027395450244</v>
      </c>
      <c r="AB12" s="357">
        <v>12858</v>
      </c>
      <c r="AC12" s="358">
        <f t="shared" ref="AC12:AC29" si="0">AB12/$X12*100</f>
        <v>28.31597260454976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13996</v>
      </c>
      <c r="E13" s="365">
        <f t="shared" ref="E13:E29" si="2">L13+S13+Z13</f>
        <v>9025</v>
      </c>
      <c r="F13" s="366">
        <f t="shared" ref="F13:H29" si="3">E13/$D13*100</f>
        <v>64.482709345527283</v>
      </c>
      <c r="G13" s="365">
        <f t="shared" ref="G13:G29" si="4">N13+U13+AB13</f>
        <v>4971</v>
      </c>
      <c r="H13" s="367">
        <f t="shared" si="3"/>
        <v>35.517290654472703</v>
      </c>
      <c r="I13" s="350"/>
      <c r="J13" s="368">
        <f t="shared" ref="J13:J29" si="5">L13+N13</f>
        <v>2857</v>
      </c>
      <c r="K13" s="369">
        <f t="shared" ref="K13:K29" si="6">J13/$D13*100</f>
        <v>20.412975135753072</v>
      </c>
      <c r="L13" s="370">
        <v>1260</v>
      </c>
      <c r="M13" s="371">
        <v>44.102205110255511</v>
      </c>
      <c r="N13" s="370">
        <v>1597</v>
      </c>
      <c r="O13" s="372">
        <v>55.897794889744489</v>
      </c>
      <c r="P13" s="350"/>
      <c r="Q13" s="368">
        <v>3001</v>
      </c>
      <c r="R13" s="369">
        <v>21.441840525864535</v>
      </c>
      <c r="S13" s="370">
        <v>1935</v>
      </c>
      <c r="T13" s="371">
        <v>64.478507164278582</v>
      </c>
      <c r="U13" s="370">
        <v>1066</v>
      </c>
      <c r="V13" s="372">
        <v>35.521492835721425</v>
      </c>
      <c r="W13" s="350"/>
      <c r="X13" s="368">
        <v>8138</v>
      </c>
      <c r="Y13" s="369">
        <v>58.145184338382393</v>
      </c>
      <c r="Z13" s="370">
        <v>5830</v>
      </c>
      <c r="AA13" s="371">
        <v>71.639223396411893</v>
      </c>
      <c r="AB13" s="370">
        <v>2308</v>
      </c>
      <c r="AC13" s="372">
        <f t="shared" si="0"/>
        <v>28.360776603588107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13411</v>
      </c>
      <c r="E14" s="365">
        <f t="shared" si="2"/>
        <v>8594</v>
      </c>
      <c r="F14" s="366">
        <f t="shared" si="3"/>
        <v>64.081723957944973</v>
      </c>
      <c r="G14" s="365">
        <f t="shared" si="4"/>
        <v>4817</v>
      </c>
      <c r="H14" s="367">
        <f t="shared" si="3"/>
        <v>35.918276042055034</v>
      </c>
      <c r="I14" s="350"/>
      <c r="J14" s="368">
        <f t="shared" si="5"/>
        <v>3258</v>
      </c>
      <c r="K14" s="369">
        <f t="shared" si="6"/>
        <v>24.293490418313326</v>
      </c>
      <c r="L14" s="370">
        <v>1397</v>
      </c>
      <c r="M14" s="371">
        <v>42.879066912216082</v>
      </c>
      <c r="N14" s="370">
        <v>1861</v>
      </c>
      <c r="O14" s="372">
        <v>57.120933087783918</v>
      </c>
      <c r="P14" s="350"/>
      <c r="Q14" s="368">
        <v>3010</v>
      </c>
      <c r="R14" s="369">
        <v>22.444262172843189</v>
      </c>
      <c r="S14" s="370">
        <v>1794</v>
      </c>
      <c r="T14" s="371">
        <v>59.601328903654483</v>
      </c>
      <c r="U14" s="370">
        <v>1216</v>
      </c>
      <c r="V14" s="372">
        <v>40.398671096345517</v>
      </c>
      <c r="W14" s="350"/>
      <c r="X14" s="368">
        <v>7143</v>
      </c>
      <c r="Y14" s="369">
        <v>53.262247408843486</v>
      </c>
      <c r="Z14" s="370">
        <v>5403</v>
      </c>
      <c r="AA14" s="371">
        <v>75.640487190256195</v>
      </c>
      <c r="AB14" s="370">
        <v>1740</v>
      </c>
      <c r="AC14" s="372">
        <f t="shared" si="0"/>
        <v>24.359512809743805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14253</v>
      </c>
      <c r="E15" s="365">
        <f t="shared" si="2"/>
        <v>8842</v>
      </c>
      <c r="F15" s="366">
        <f t="shared" si="3"/>
        <v>62.036062583315797</v>
      </c>
      <c r="G15" s="365">
        <f t="shared" si="4"/>
        <v>5411</v>
      </c>
      <c r="H15" s="367">
        <f t="shared" si="3"/>
        <v>37.96393741668421</v>
      </c>
      <c r="I15" s="350"/>
      <c r="J15" s="368">
        <f t="shared" si="5"/>
        <v>3954</v>
      </c>
      <c r="K15" s="369">
        <f t="shared" si="6"/>
        <v>27.741528099347505</v>
      </c>
      <c r="L15" s="370">
        <v>1821</v>
      </c>
      <c r="M15" s="371">
        <v>46.0546282245827</v>
      </c>
      <c r="N15" s="370">
        <v>2133</v>
      </c>
      <c r="O15" s="372">
        <v>53.945371775417293</v>
      </c>
      <c r="P15" s="350"/>
      <c r="Q15" s="368">
        <v>3625</v>
      </c>
      <c r="R15" s="369">
        <v>25.433242124465028</v>
      </c>
      <c r="S15" s="370">
        <v>2237</v>
      </c>
      <c r="T15" s="371">
        <v>61.710344827586205</v>
      </c>
      <c r="U15" s="370">
        <v>1388</v>
      </c>
      <c r="V15" s="372">
        <v>38.289655172413795</v>
      </c>
      <c r="W15" s="350"/>
      <c r="X15" s="368">
        <v>6674</v>
      </c>
      <c r="Y15" s="369">
        <v>46.82522977618747</v>
      </c>
      <c r="Z15" s="370">
        <v>4784</v>
      </c>
      <c r="AA15" s="371">
        <v>71.681150734192386</v>
      </c>
      <c r="AB15" s="370">
        <v>1890</v>
      </c>
      <c r="AC15" s="372">
        <f t="shared" si="0"/>
        <v>28.318849265807611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15267</v>
      </c>
      <c r="E16" s="365">
        <f t="shared" si="2"/>
        <v>8883</v>
      </c>
      <c r="F16" s="366">
        <f t="shared" si="3"/>
        <v>58.18431911966988</v>
      </c>
      <c r="G16" s="365">
        <f t="shared" si="4"/>
        <v>6384</v>
      </c>
      <c r="H16" s="367">
        <f t="shared" si="3"/>
        <v>41.815680880330127</v>
      </c>
      <c r="I16" s="350"/>
      <c r="J16" s="368">
        <f t="shared" si="5"/>
        <v>6028</v>
      </c>
      <c r="K16" s="369">
        <f t="shared" si="6"/>
        <v>39.48385406432174</v>
      </c>
      <c r="L16" s="370">
        <v>2534</v>
      </c>
      <c r="M16" s="371">
        <v>42.0371599203716</v>
      </c>
      <c r="N16" s="370">
        <v>3494</v>
      </c>
      <c r="O16" s="372">
        <v>57.9628400796284</v>
      </c>
      <c r="P16" s="350"/>
      <c r="Q16" s="368">
        <v>3617</v>
      </c>
      <c r="R16" s="369">
        <v>23.691622453658219</v>
      </c>
      <c r="S16" s="370">
        <v>2270</v>
      </c>
      <c r="T16" s="371">
        <v>62.759192701133536</v>
      </c>
      <c r="U16" s="370">
        <v>1347</v>
      </c>
      <c r="V16" s="372">
        <v>37.240807298866464</v>
      </c>
      <c r="W16" s="350"/>
      <c r="X16" s="368">
        <v>5622</v>
      </c>
      <c r="Y16" s="369">
        <v>36.824523482020041</v>
      </c>
      <c r="Z16" s="370">
        <v>4079</v>
      </c>
      <c r="AA16" s="371">
        <v>72.554251156172171</v>
      </c>
      <c r="AB16" s="370">
        <v>1543</v>
      </c>
      <c r="AC16" s="372">
        <f t="shared" si="0"/>
        <v>27.445748843827822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5414</v>
      </c>
      <c r="E17" s="375">
        <f t="shared" si="2"/>
        <v>3247</v>
      </c>
      <c r="F17" s="376">
        <f t="shared" si="3"/>
        <v>59.974141115626153</v>
      </c>
      <c r="G17" s="375">
        <f t="shared" si="4"/>
        <v>2167</v>
      </c>
      <c r="H17" s="367">
        <f t="shared" si="3"/>
        <v>40.025858884373847</v>
      </c>
      <c r="I17" s="350"/>
      <c r="J17" s="377">
        <f t="shared" si="5"/>
        <v>1459</v>
      </c>
      <c r="K17" s="378">
        <f t="shared" si="6"/>
        <v>26.948651643886222</v>
      </c>
      <c r="L17" s="375">
        <v>621</v>
      </c>
      <c r="M17" s="376">
        <v>42.563399588759424</v>
      </c>
      <c r="N17" s="375">
        <v>838</v>
      </c>
      <c r="O17" s="372">
        <v>57.436600411240576</v>
      </c>
      <c r="P17" s="350"/>
      <c r="Q17" s="377">
        <v>1311</v>
      </c>
      <c r="R17" s="378">
        <v>24.214998152936833</v>
      </c>
      <c r="S17" s="375">
        <v>737</v>
      </c>
      <c r="T17" s="376">
        <v>56.216628527841337</v>
      </c>
      <c r="U17" s="375">
        <v>574</v>
      </c>
      <c r="V17" s="372">
        <v>43.783371472158656</v>
      </c>
      <c r="W17" s="350"/>
      <c r="X17" s="377">
        <v>2644</v>
      </c>
      <c r="Y17" s="378">
        <v>48.836350203176949</v>
      </c>
      <c r="Z17" s="375">
        <v>1889</v>
      </c>
      <c r="AA17" s="376">
        <v>71.444780635400903</v>
      </c>
      <c r="AB17" s="375">
        <v>755</v>
      </c>
      <c r="AC17" s="372">
        <f t="shared" si="0"/>
        <v>28.555219364599093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48732</v>
      </c>
      <c r="E18" s="365">
        <f t="shared" si="2"/>
        <v>30325</v>
      </c>
      <c r="F18" s="366">
        <f t="shared" si="3"/>
        <v>62.228104736107696</v>
      </c>
      <c r="G18" s="365">
        <f t="shared" si="4"/>
        <v>18407</v>
      </c>
      <c r="H18" s="367">
        <f t="shared" si="3"/>
        <v>37.771895263892304</v>
      </c>
      <c r="I18" s="350"/>
      <c r="J18" s="368">
        <f t="shared" si="5"/>
        <v>9397</v>
      </c>
      <c r="K18" s="369">
        <f t="shared" si="6"/>
        <v>19.2830173192153</v>
      </c>
      <c r="L18" s="370">
        <v>3960</v>
      </c>
      <c r="M18" s="371">
        <v>42.141108864531233</v>
      </c>
      <c r="N18" s="370">
        <v>5437</v>
      </c>
      <c r="O18" s="372">
        <v>57.858891135468774</v>
      </c>
      <c r="P18" s="350"/>
      <c r="Q18" s="368">
        <v>9399</v>
      </c>
      <c r="R18" s="369">
        <v>19.28712139867028</v>
      </c>
      <c r="S18" s="370">
        <v>5538</v>
      </c>
      <c r="T18" s="371">
        <v>58.921161825726145</v>
      </c>
      <c r="U18" s="370">
        <v>3861</v>
      </c>
      <c r="V18" s="372">
        <v>41.078838174273855</v>
      </c>
      <c r="W18" s="350"/>
      <c r="X18" s="368">
        <v>29936</v>
      </c>
      <c r="Y18" s="369">
        <v>61.429861282114416</v>
      </c>
      <c r="Z18" s="370">
        <v>20827</v>
      </c>
      <c r="AA18" s="371">
        <v>69.571753073222879</v>
      </c>
      <c r="AB18" s="370">
        <v>9109</v>
      </c>
      <c r="AC18" s="372">
        <f t="shared" si="0"/>
        <v>30.428246926777124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28324</v>
      </c>
      <c r="E19" s="365">
        <f t="shared" si="2"/>
        <v>18395</v>
      </c>
      <c r="F19" s="366">
        <f t="shared" si="3"/>
        <v>64.944923033469848</v>
      </c>
      <c r="G19" s="365">
        <f t="shared" si="4"/>
        <v>9929</v>
      </c>
      <c r="H19" s="367">
        <f t="shared" si="3"/>
        <v>35.055076966530152</v>
      </c>
      <c r="I19" s="350"/>
      <c r="J19" s="368">
        <f t="shared" si="5"/>
        <v>5425</v>
      </c>
      <c r="K19" s="369">
        <f t="shared" si="6"/>
        <v>19.153368168337806</v>
      </c>
      <c r="L19" s="370">
        <v>2332</v>
      </c>
      <c r="M19" s="371">
        <v>42.986175115207374</v>
      </c>
      <c r="N19" s="370">
        <v>3093</v>
      </c>
      <c r="O19" s="372">
        <v>57.013824884792626</v>
      </c>
      <c r="P19" s="350"/>
      <c r="Q19" s="368">
        <v>5888</v>
      </c>
      <c r="R19" s="369">
        <v>20.788024290354471</v>
      </c>
      <c r="S19" s="370">
        <v>3888</v>
      </c>
      <c r="T19" s="371">
        <v>66.032608695652172</v>
      </c>
      <c r="U19" s="370">
        <v>2000</v>
      </c>
      <c r="V19" s="372">
        <v>33.967391304347828</v>
      </c>
      <c r="W19" s="350"/>
      <c r="X19" s="368">
        <v>17011</v>
      </c>
      <c r="Y19" s="369">
        <v>60.05860754130773</v>
      </c>
      <c r="Z19" s="370">
        <v>12175</v>
      </c>
      <c r="AA19" s="371">
        <v>71.571336194227257</v>
      </c>
      <c r="AB19" s="370">
        <v>4836</v>
      </c>
      <c r="AC19" s="372">
        <f t="shared" si="0"/>
        <v>28.428663805772736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107532</v>
      </c>
      <c r="E20" s="365">
        <f t="shared" si="2"/>
        <v>67735</v>
      </c>
      <c r="F20" s="366">
        <f t="shared" si="3"/>
        <v>62.990551649741477</v>
      </c>
      <c r="G20" s="365">
        <f t="shared" si="4"/>
        <v>39797</v>
      </c>
      <c r="H20" s="367">
        <f t="shared" si="3"/>
        <v>37.009448350258531</v>
      </c>
      <c r="I20" s="350"/>
      <c r="J20" s="368">
        <f t="shared" si="5"/>
        <v>28085</v>
      </c>
      <c r="K20" s="369">
        <f t="shared" si="6"/>
        <v>26.117806792396681</v>
      </c>
      <c r="L20" s="370">
        <v>12580</v>
      </c>
      <c r="M20" s="371">
        <v>44.792593911340575</v>
      </c>
      <c r="N20" s="370">
        <v>15505</v>
      </c>
      <c r="O20" s="372">
        <v>55.207406088659425</v>
      </c>
      <c r="P20" s="350"/>
      <c r="Q20" s="368">
        <v>25629</v>
      </c>
      <c r="R20" s="369">
        <v>23.83383550942975</v>
      </c>
      <c r="S20" s="370">
        <v>16446</v>
      </c>
      <c r="T20" s="371">
        <v>64.169495493386393</v>
      </c>
      <c r="U20" s="370">
        <v>9183</v>
      </c>
      <c r="V20" s="372">
        <v>35.8305045066136</v>
      </c>
      <c r="W20" s="350"/>
      <c r="X20" s="368">
        <v>53818</v>
      </c>
      <c r="Y20" s="369">
        <v>50.048357698173561</v>
      </c>
      <c r="Z20" s="370">
        <v>38709</v>
      </c>
      <c r="AA20" s="371">
        <v>71.925749749154562</v>
      </c>
      <c r="AB20" s="370">
        <v>15109</v>
      </c>
      <c r="AC20" s="372">
        <f t="shared" si="0"/>
        <v>28.074250250845438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55389</v>
      </c>
      <c r="E21" s="365">
        <f t="shared" si="2"/>
        <v>33539</v>
      </c>
      <c r="F21" s="366">
        <f t="shared" si="3"/>
        <v>60.551734098828291</v>
      </c>
      <c r="G21" s="365">
        <f t="shared" si="4"/>
        <v>21850</v>
      </c>
      <c r="H21" s="367">
        <f t="shared" si="3"/>
        <v>39.448265901171716</v>
      </c>
      <c r="I21" s="350"/>
      <c r="J21" s="368">
        <f t="shared" si="5"/>
        <v>17114</v>
      </c>
      <c r="K21" s="369">
        <f t="shared" si="6"/>
        <v>30.897831699434906</v>
      </c>
      <c r="L21" s="370">
        <v>6698</v>
      </c>
      <c r="M21" s="371">
        <v>39.137548206147017</v>
      </c>
      <c r="N21" s="370">
        <v>10416</v>
      </c>
      <c r="O21" s="372">
        <v>60.862451793852991</v>
      </c>
      <c r="P21" s="350"/>
      <c r="Q21" s="368">
        <v>12604</v>
      </c>
      <c r="R21" s="369">
        <v>22.755420751412736</v>
      </c>
      <c r="S21" s="370">
        <v>8241</v>
      </c>
      <c r="T21" s="371">
        <v>65.384005077753088</v>
      </c>
      <c r="U21" s="370">
        <v>4363</v>
      </c>
      <c r="V21" s="372">
        <v>34.615994922246905</v>
      </c>
      <c r="W21" s="350"/>
      <c r="X21" s="368">
        <v>25671</v>
      </c>
      <c r="Y21" s="369">
        <v>46.346747549152354</v>
      </c>
      <c r="Z21" s="370">
        <v>18600</v>
      </c>
      <c r="AA21" s="371">
        <v>72.455299754586889</v>
      </c>
      <c r="AB21" s="370">
        <v>7071</v>
      </c>
      <c r="AC21" s="372">
        <f t="shared" si="0"/>
        <v>27.544700245413111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14398</v>
      </c>
      <c r="E22" s="365">
        <f t="shared" si="2"/>
        <v>9220</v>
      </c>
      <c r="F22" s="366">
        <f t="shared" si="3"/>
        <v>64.036671759966652</v>
      </c>
      <c r="G22" s="365">
        <f t="shared" si="4"/>
        <v>5178</v>
      </c>
      <c r="H22" s="367">
        <f t="shared" si="3"/>
        <v>35.963328240033334</v>
      </c>
      <c r="I22" s="350"/>
      <c r="J22" s="368">
        <f t="shared" si="5"/>
        <v>3521</v>
      </c>
      <c r="K22" s="369">
        <f t="shared" si="6"/>
        <v>24.454785386859289</v>
      </c>
      <c r="L22" s="370">
        <v>1536</v>
      </c>
      <c r="M22" s="371">
        <v>43.623970462936668</v>
      </c>
      <c r="N22" s="370">
        <v>1985</v>
      </c>
      <c r="O22" s="372">
        <v>56.376029537063332</v>
      </c>
      <c r="P22" s="350"/>
      <c r="Q22" s="368">
        <v>3206</v>
      </c>
      <c r="R22" s="369">
        <v>22.266981525211836</v>
      </c>
      <c r="S22" s="370">
        <v>2172</v>
      </c>
      <c r="T22" s="371">
        <v>67.747972551465992</v>
      </c>
      <c r="U22" s="370">
        <v>1034</v>
      </c>
      <c r="V22" s="372">
        <v>32.252027448534001</v>
      </c>
      <c r="W22" s="350"/>
      <c r="X22" s="368">
        <v>7671</v>
      </c>
      <c r="Y22" s="369">
        <v>53.278233087928882</v>
      </c>
      <c r="Z22" s="370">
        <v>5512</v>
      </c>
      <c r="AA22" s="371">
        <v>71.855038456524582</v>
      </c>
      <c r="AB22" s="370">
        <v>2159</v>
      </c>
      <c r="AC22" s="372">
        <f t="shared" si="0"/>
        <v>28.144961543475429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23500</v>
      </c>
      <c r="E23" s="365">
        <f t="shared" si="2"/>
        <v>13719</v>
      </c>
      <c r="F23" s="366">
        <f t="shared" si="3"/>
        <v>58.378723404255318</v>
      </c>
      <c r="G23" s="365">
        <f t="shared" si="4"/>
        <v>9781</v>
      </c>
      <c r="H23" s="367">
        <f t="shared" si="3"/>
        <v>41.621276595744682</v>
      </c>
      <c r="I23" s="350"/>
      <c r="J23" s="368">
        <f t="shared" si="5"/>
        <v>8366</v>
      </c>
      <c r="K23" s="369">
        <f t="shared" si="6"/>
        <v>35.6</v>
      </c>
      <c r="L23" s="370">
        <v>3090</v>
      </c>
      <c r="M23" s="371">
        <v>36.935213961271813</v>
      </c>
      <c r="N23" s="370">
        <v>5276</v>
      </c>
      <c r="O23" s="372">
        <v>63.06478603872818</v>
      </c>
      <c r="P23" s="350"/>
      <c r="Q23" s="368">
        <v>4351</v>
      </c>
      <c r="R23" s="369">
        <v>18.514893617021279</v>
      </c>
      <c r="S23" s="370">
        <v>2619</v>
      </c>
      <c r="T23" s="371">
        <v>60.193059066881169</v>
      </c>
      <c r="U23" s="370">
        <v>1732</v>
      </c>
      <c r="V23" s="372">
        <v>39.806940933118824</v>
      </c>
      <c r="W23" s="350"/>
      <c r="X23" s="368">
        <v>10783</v>
      </c>
      <c r="Y23" s="369">
        <v>45.885106382978726</v>
      </c>
      <c r="Z23" s="370">
        <v>8010</v>
      </c>
      <c r="AA23" s="371">
        <v>74.283594546972083</v>
      </c>
      <c r="AB23" s="370">
        <v>2773</v>
      </c>
      <c r="AC23" s="372">
        <f t="shared" si="0"/>
        <v>25.716405453027914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58343</v>
      </c>
      <c r="E24" s="365">
        <f t="shared" si="2"/>
        <v>38660</v>
      </c>
      <c r="F24" s="366">
        <f t="shared" si="3"/>
        <v>66.263304938038843</v>
      </c>
      <c r="G24" s="365">
        <f t="shared" si="4"/>
        <v>19683</v>
      </c>
      <c r="H24" s="367">
        <f t="shared" si="3"/>
        <v>33.736695061961157</v>
      </c>
      <c r="I24" s="350"/>
      <c r="J24" s="368">
        <f t="shared" si="5"/>
        <v>14003</v>
      </c>
      <c r="K24" s="369">
        <f t="shared" si="6"/>
        <v>24.001165521142212</v>
      </c>
      <c r="L24" s="370">
        <v>6540</v>
      </c>
      <c r="M24" s="371">
        <v>46.704277654788264</v>
      </c>
      <c r="N24" s="370">
        <v>7463</v>
      </c>
      <c r="O24" s="372">
        <v>53.295722345211736</v>
      </c>
      <c r="P24" s="350"/>
      <c r="Q24" s="368">
        <v>12528</v>
      </c>
      <c r="R24" s="369">
        <v>21.473013043552783</v>
      </c>
      <c r="S24" s="370">
        <v>8685</v>
      </c>
      <c r="T24" s="371">
        <v>69.324712643678168</v>
      </c>
      <c r="U24" s="370">
        <v>3843</v>
      </c>
      <c r="V24" s="372">
        <v>30.675287356321839</v>
      </c>
      <c r="W24" s="350"/>
      <c r="X24" s="368">
        <v>31812</v>
      </c>
      <c r="Y24" s="369">
        <v>54.525821435305012</v>
      </c>
      <c r="Z24" s="370">
        <v>23435</v>
      </c>
      <c r="AA24" s="371">
        <v>73.667169621526469</v>
      </c>
      <c r="AB24" s="370">
        <v>8377</v>
      </c>
      <c r="AC24" s="372">
        <f t="shared" si="0"/>
        <v>26.332830378473531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14724</v>
      </c>
      <c r="E25" s="365">
        <f t="shared" si="2"/>
        <v>9269</v>
      </c>
      <c r="F25" s="366">
        <f t="shared" si="3"/>
        <v>62.951643575115455</v>
      </c>
      <c r="G25" s="365">
        <f t="shared" si="4"/>
        <v>5455</v>
      </c>
      <c r="H25" s="367">
        <f t="shared" si="3"/>
        <v>37.048356424884545</v>
      </c>
      <c r="I25" s="350"/>
      <c r="J25" s="368">
        <f t="shared" si="5"/>
        <v>4137</v>
      </c>
      <c r="K25" s="369">
        <f t="shared" si="6"/>
        <v>28.096984515077423</v>
      </c>
      <c r="L25" s="370">
        <v>1662</v>
      </c>
      <c r="M25" s="371">
        <v>40.174039158810729</v>
      </c>
      <c r="N25" s="370">
        <v>2475</v>
      </c>
      <c r="O25" s="372">
        <v>59.825960841189264</v>
      </c>
      <c r="P25" s="350"/>
      <c r="Q25" s="368">
        <v>3908</v>
      </c>
      <c r="R25" s="369">
        <v>26.541700624830213</v>
      </c>
      <c r="S25" s="370">
        <v>2771</v>
      </c>
      <c r="T25" s="371">
        <v>70.905834186284551</v>
      </c>
      <c r="U25" s="370">
        <v>1137</v>
      </c>
      <c r="V25" s="372">
        <v>29.094165813715456</v>
      </c>
      <c r="W25" s="350"/>
      <c r="X25" s="368">
        <v>6679</v>
      </c>
      <c r="Y25" s="369">
        <v>45.361314860092364</v>
      </c>
      <c r="Z25" s="370">
        <v>4836</v>
      </c>
      <c r="AA25" s="371">
        <v>72.406048809702057</v>
      </c>
      <c r="AB25" s="370">
        <v>1843</v>
      </c>
      <c r="AC25" s="372">
        <f t="shared" si="0"/>
        <v>27.59395119029795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7080</v>
      </c>
      <c r="E26" s="380">
        <f t="shared" si="2"/>
        <v>4363</v>
      </c>
      <c r="F26" s="381">
        <f t="shared" si="3"/>
        <v>61.624293785310734</v>
      </c>
      <c r="G26" s="380">
        <f t="shared" si="4"/>
        <v>2717</v>
      </c>
      <c r="H26" s="367">
        <f t="shared" si="3"/>
        <v>38.375706214689266</v>
      </c>
      <c r="I26" s="350"/>
      <c r="J26" s="377">
        <f t="shared" si="5"/>
        <v>1662</v>
      </c>
      <c r="K26" s="378">
        <f t="shared" si="6"/>
        <v>23.474576271186439</v>
      </c>
      <c r="L26" s="375">
        <v>679</v>
      </c>
      <c r="M26" s="376">
        <v>40.85439229843562</v>
      </c>
      <c r="N26" s="375">
        <v>983</v>
      </c>
      <c r="O26" s="372">
        <v>59.145607701564387</v>
      </c>
      <c r="P26" s="350"/>
      <c r="Q26" s="377">
        <v>1410</v>
      </c>
      <c r="R26" s="378">
        <v>19.915254237288135</v>
      </c>
      <c r="S26" s="375">
        <v>793</v>
      </c>
      <c r="T26" s="376">
        <v>56.241134751773046</v>
      </c>
      <c r="U26" s="375">
        <v>617</v>
      </c>
      <c r="V26" s="372">
        <v>43.758865248226954</v>
      </c>
      <c r="W26" s="350"/>
      <c r="X26" s="377">
        <v>4008</v>
      </c>
      <c r="Y26" s="378">
        <v>56.610169491525419</v>
      </c>
      <c r="Z26" s="375">
        <v>2891</v>
      </c>
      <c r="AA26" s="376">
        <v>72.13073852295409</v>
      </c>
      <c r="AB26" s="375">
        <v>1117</v>
      </c>
      <c r="AC26" s="372">
        <f t="shared" si="0"/>
        <v>27.86926147704591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36633</v>
      </c>
      <c r="E27" s="380">
        <f t="shared" si="2"/>
        <v>21297</v>
      </c>
      <c r="F27" s="381">
        <f t="shared" si="3"/>
        <v>58.136106788960774</v>
      </c>
      <c r="G27" s="380">
        <f t="shared" si="4"/>
        <v>15336</v>
      </c>
      <c r="H27" s="367">
        <f t="shared" si="3"/>
        <v>41.863893211039226</v>
      </c>
      <c r="I27" s="350"/>
      <c r="J27" s="377">
        <f t="shared" si="5"/>
        <v>11385</v>
      </c>
      <c r="K27" s="378">
        <f t="shared" si="6"/>
        <v>31.078535746458115</v>
      </c>
      <c r="L27" s="375">
        <v>4380</v>
      </c>
      <c r="M27" s="376">
        <v>38.471673254281953</v>
      </c>
      <c r="N27" s="375">
        <v>7005</v>
      </c>
      <c r="O27" s="372">
        <v>61.528326745718054</v>
      </c>
      <c r="P27" s="350"/>
      <c r="Q27" s="377">
        <v>7621</v>
      </c>
      <c r="R27" s="378">
        <v>20.803646984958917</v>
      </c>
      <c r="S27" s="375">
        <v>4354</v>
      </c>
      <c r="T27" s="376">
        <v>57.131610024931113</v>
      </c>
      <c r="U27" s="375">
        <v>3267</v>
      </c>
      <c r="V27" s="372">
        <v>42.868389975068887</v>
      </c>
      <c r="W27" s="350"/>
      <c r="X27" s="377">
        <v>17627</v>
      </c>
      <c r="Y27" s="378">
        <v>48.117817268582975</v>
      </c>
      <c r="Z27" s="375">
        <v>12563</v>
      </c>
      <c r="AA27" s="376">
        <v>71.271345095591982</v>
      </c>
      <c r="AB27" s="375">
        <v>5064</v>
      </c>
      <c r="AC27" s="372">
        <f t="shared" si="0"/>
        <v>28.728654904408014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3662</v>
      </c>
      <c r="E28" s="380">
        <f t="shared" si="2"/>
        <v>2399</v>
      </c>
      <c r="F28" s="381">
        <f t="shared" si="3"/>
        <v>65.510649918077561</v>
      </c>
      <c r="G28" s="380">
        <f t="shared" si="4"/>
        <v>1263</v>
      </c>
      <c r="H28" s="382">
        <f t="shared" si="3"/>
        <v>34.489350081922446</v>
      </c>
      <c r="I28" s="350"/>
      <c r="J28" s="377">
        <f t="shared" si="5"/>
        <v>508</v>
      </c>
      <c r="K28" s="378">
        <f t="shared" si="6"/>
        <v>13.87220098306936</v>
      </c>
      <c r="L28" s="375">
        <v>224</v>
      </c>
      <c r="M28" s="376">
        <v>44.094488188976378</v>
      </c>
      <c r="N28" s="375">
        <v>284</v>
      </c>
      <c r="O28" s="383">
        <v>55.905511811023622</v>
      </c>
      <c r="P28" s="350"/>
      <c r="Q28" s="377">
        <v>804</v>
      </c>
      <c r="R28" s="378">
        <v>21.955215729109774</v>
      </c>
      <c r="S28" s="375">
        <v>515</v>
      </c>
      <c r="T28" s="376">
        <v>64.054726368159209</v>
      </c>
      <c r="U28" s="375">
        <v>289</v>
      </c>
      <c r="V28" s="383">
        <v>35.945273631840799</v>
      </c>
      <c r="W28" s="350"/>
      <c r="X28" s="377">
        <v>2350</v>
      </c>
      <c r="Y28" s="378">
        <v>64.172583287820856</v>
      </c>
      <c r="Z28" s="375">
        <v>1660</v>
      </c>
      <c r="AA28" s="376">
        <v>70.638297872340431</v>
      </c>
      <c r="AB28" s="375">
        <v>690</v>
      </c>
      <c r="AC28" s="383">
        <f t="shared" si="0"/>
        <v>29.361702127659573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1192</v>
      </c>
      <c r="E29" s="386">
        <f t="shared" si="2"/>
        <v>654</v>
      </c>
      <c r="F29" s="387">
        <f t="shared" si="3"/>
        <v>54.865771812080531</v>
      </c>
      <c r="G29" s="386">
        <f t="shared" si="4"/>
        <v>538</v>
      </c>
      <c r="H29" s="388">
        <f t="shared" si="3"/>
        <v>45.134228187919462</v>
      </c>
      <c r="I29" s="350"/>
      <c r="J29" s="389">
        <f t="shared" si="5"/>
        <v>629</v>
      </c>
      <c r="K29" s="390">
        <f t="shared" si="6"/>
        <v>52.768456375838923</v>
      </c>
      <c r="L29" s="391">
        <v>232</v>
      </c>
      <c r="M29" s="392">
        <v>36.883942766295711</v>
      </c>
      <c r="N29" s="391">
        <v>397</v>
      </c>
      <c r="O29" s="393">
        <v>63.116057233704289</v>
      </c>
      <c r="P29" s="350"/>
      <c r="Q29" s="389">
        <v>224</v>
      </c>
      <c r="R29" s="390">
        <v>18.791946308724832</v>
      </c>
      <c r="S29" s="391">
        <v>153</v>
      </c>
      <c r="T29" s="392">
        <v>68.303571428571431</v>
      </c>
      <c r="U29" s="391">
        <v>71</v>
      </c>
      <c r="V29" s="393">
        <v>31.696428571428569</v>
      </c>
      <c r="W29" s="350"/>
      <c r="X29" s="389">
        <v>339</v>
      </c>
      <c r="Y29" s="390">
        <v>28.439597315436245</v>
      </c>
      <c r="Z29" s="391">
        <v>269</v>
      </c>
      <c r="AA29" s="392">
        <v>79.35103244837758</v>
      </c>
      <c r="AB29" s="391">
        <v>70</v>
      </c>
      <c r="AC29" s="393">
        <f t="shared" si="0"/>
        <v>20.64896755162242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7" t="s">
        <v>0</v>
      </c>
      <c r="C31" s="320"/>
      <c r="D31" s="1238">
        <f>J31+Q31+X31</f>
        <v>553711</v>
      </c>
      <c r="E31" s="1239">
        <f>L31+S31+Z31</f>
        <v>347838</v>
      </c>
      <c r="F31" s="1240">
        <f>E31/$D31*100</f>
        <v>62.819413015092707</v>
      </c>
      <c r="G31" s="1239">
        <f>N31+U31+AB31</f>
        <v>205873</v>
      </c>
      <c r="H31" s="1241">
        <f>G31/$D31*100</f>
        <v>37.180586984907286</v>
      </c>
      <c r="I31" s="320"/>
      <c r="J31" s="1242">
        <f>SUM(J12:J29)</f>
        <v>144249</v>
      </c>
      <c r="K31" s="1243">
        <f>J31/$D31*100</f>
        <v>26.051315577982017</v>
      </c>
      <c r="L31" s="1239">
        <f>SUM(L12:L29)</f>
        <v>61299</v>
      </c>
      <c r="M31" s="1240">
        <f>L31/$J31*100</f>
        <v>42.495268598049208</v>
      </c>
      <c r="N31" s="1239">
        <f>SUM(N12:N29)</f>
        <v>82950</v>
      </c>
      <c r="O31" s="1244">
        <f>N31/$J31*100</f>
        <v>57.504731401950792</v>
      </c>
      <c r="P31" s="320"/>
      <c r="Q31" s="1242">
        <f>SUM(Q12:Q29)</f>
        <v>126127</v>
      </c>
      <c r="R31" s="1243">
        <f>Q31/$D31*100</f>
        <v>22.778489139641437</v>
      </c>
      <c r="S31" s="1239">
        <f>SUM(S12:S29)</f>
        <v>82516</v>
      </c>
      <c r="T31" s="1240">
        <f>S31/$Q31*100</f>
        <v>65.422946712440634</v>
      </c>
      <c r="U31" s="1239">
        <f>SUM(U12:U29)</f>
        <v>43611</v>
      </c>
      <c r="V31" s="1244">
        <f>U31/$Q31*100</f>
        <v>34.577053287559366</v>
      </c>
      <c r="W31" s="320"/>
      <c r="X31" s="1242">
        <f>SUM(X12:X29)</f>
        <v>283335</v>
      </c>
      <c r="Y31" s="1243">
        <f>X31/$D31*100</f>
        <v>51.170195282376554</v>
      </c>
      <c r="Z31" s="1239">
        <f>SUM(Z12:Z29)</f>
        <v>204023</v>
      </c>
      <c r="AA31" s="1240">
        <f>Z31/$X31*100</f>
        <v>72.007694072387807</v>
      </c>
      <c r="AB31" s="1239">
        <f>SUM(AB12:AB29)</f>
        <v>79312</v>
      </c>
      <c r="AC31" s="1244">
        <f>AB31/$X31*100</f>
        <v>27.992305927612193</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407</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marzo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237</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238</v>
      </c>
      <c r="K8" s="1401"/>
      <c r="L8" s="1401"/>
      <c r="M8" s="1401"/>
      <c r="N8" s="1401"/>
      <c r="O8" s="1402"/>
      <c r="P8" s="317"/>
      <c r="Q8" s="1400" t="s">
        <v>239</v>
      </c>
      <c r="R8" s="1401"/>
      <c r="S8" s="1401"/>
      <c r="T8" s="1401"/>
      <c r="U8" s="1401"/>
      <c r="V8" s="1402"/>
      <c r="W8" s="317"/>
      <c r="X8" s="1400" t="s">
        <v>240</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220</v>
      </c>
      <c r="G10" s="406" t="s">
        <v>9</v>
      </c>
      <c r="H10" s="889"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69729</v>
      </c>
      <c r="E12" s="352">
        <f>L12+S12+Z12</f>
        <v>42802</v>
      </c>
      <c r="F12" s="353">
        <f>E12/$D12*100</f>
        <v>61.383355562248134</v>
      </c>
      <c r="G12" s="352">
        <f>N12+U12+AB12</f>
        <v>26927</v>
      </c>
      <c r="H12" s="354">
        <f>G12/$D12*100</f>
        <v>38.616644437751866</v>
      </c>
      <c r="I12" s="350"/>
      <c r="J12" s="355">
        <f>L12+N12</f>
        <v>18434</v>
      </c>
      <c r="K12" s="356">
        <f>J12/$D12*100</f>
        <v>26.436633251588294</v>
      </c>
      <c r="L12" s="357">
        <v>9006</v>
      </c>
      <c r="M12" s="353">
        <v>48.855375935770859</v>
      </c>
      <c r="N12" s="357">
        <v>9428</v>
      </c>
      <c r="O12" s="358">
        <v>51.144624064229141</v>
      </c>
      <c r="P12" s="350"/>
      <c r="Q12" s="355">
        <v>23243</v>
      </c>
      <c r="R12" s="356">
        <v>33.333333333333329</v>
      </c>
      <c r="S12" s="357">
        <v>15952</v>
      </c>
      <c r="T12" s="353">
        <v>68.63141591016651</v>
      </c>
      <c r="U12" s="357">
        <v>7291</v>
      </c>
      <c r="V12" s="358">
        <v>31.368584089833497</v>
      </c>
      <c r="W12" s="350"/>
      <c r="X12" s="355">
        <v>28052</v>
      </c>
      <c r="Y12" s="356">
        <v>40.230033415078374</v>
      </c>
      <c r="Z12" s="357">
        <v>17844</v>
      </c>
      <c r="AA12" s="353">
        <v>63.61043775844859</v>
      </c>
      <c r="AB12" s="357">
        <v>10208</v>
      </c>
      <c r="AC12" s="358">
        <f t="shared" ref="AC12:AC29" si="0">AB12/$X12*100</f>
        <v>36.389562241551403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7950</v>
      </c>
      <c r="E13" s="365">
        <f t="shared" ref="E13:E29" si="2">L13+S13+Z13</f>
        <v>5019</v>
      </c>
      <c r="F13" s="366">
        <f t="shared" ref="F13:H29" si="3">E13/$D13*100</f>
        <v>63.132075471698116</v>
      </c>
      <c r="G13" s="365">
        <f t="shared" ref="G13:G29" si="4">N13+U13+AB13</f>
        <v>2931</v>
      </c>
      <c r="H13" s="367">
        <f t="shared" si="3"/>
        <v>36.867924528301884</v>
      </c>
      <c r="I13" s="350"/>
      <c r="J13" s="368">
        <f t="shared" ref="J13:J29" si="5">L13+N13</f>
        <v>1516</v>
      </c>
      <c r="K13" s="369">
        <f t="shared" ref="K13:K29" si="6">J13/$D13*100</f>
        <v>19.069182389937104</v>
      </c>
      <c r="L13" s="370">
        <v>706</v>
      </c>
      <c r="M13" s="371">
        <v>46.569920844327179</v>
      </c>
      <c r="N13" s="370">
        <v>810</v>
      </c>
      <c r="O13" s="372">
        <v>53.430079155672829</v>
      </c>
      <c r="P13" s="350"/>
      <c r="Q13" s="368">
        <v>1910</v>
      </c>
      <c r="R13" s="369">
        <v>24.025157232704402</v>
      </c>
      <c r="S13" s="370">
        <v>1259</v>
      </c>
      <c r="T13" s="371">
        <v>65.916230366492144</v>
      </c>
      <c r="U13" s="370">
        <v>651</v>
      </c>
      <c r="V13" s="372">
        <v>34.083769633507856</v>
      </c>
      <c r="W13" s="350"/>
      <c r="X13" s="368">
        <v>4524</v>
      </c>
      <c r="Y13" s="369">
        <v>56.905660377358494</v>
      </c>
      <c r="Z13" s="370">
        <v>3054</v>
      </c>
      <c r="AA13" s="371">
        <v>67.50663129973475</v>
      </c>
      <c r="AB13" s="370">
        <v>1470</v>
      </c>
      <c r="AC13" s="372">
        <f t="shared" si="0"/>
        <v>32.49336870026525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8547</v>
      </c>
      <c r="E14" s="365">
        <f t="shared" si="2"/>
        <v>5508</v>
      </c>
      <c r="F14" s="366">
        <f t="shared" si="3"/>
        <v>64.443664443664446</v>
      </c>
      <c r="G14" s="365">
        <f t="shared" si="4"/>
        <v>3039</v>
      </c>
      <c r="H14" s="367">
        <f t="shared" si="3"/>
        <v>35.556335556335554</v>
      </c>
      <c r="I14" s="350"/>
      <c r="J14" s="368">
        <f t="shared" si="5"/>
        <v>1746</v>
      </c>
      <c r="K14" s="369">
        <f t="shared" si="6"/>
        <v>20.428220428220428</v>
      </c>
      <c r="L14" s="370">
        <v>807</v>
      </c>
      <c r="M14" s="371">
        <v>46.219931271477662</v>
      </c>
      <c r="N14" s="370">
        <v>939</v>
      </c>
      <c r="O14" s="372">
        <v>53.780068728522338</v>
      </c>
      <c r="P14" s="350"/>
      <c r="Q14" s="368">
        <v>2182</v>
      </c>
      <c r="R14" s="369">
        <v>25.529425529425531</v>
      </c>
      <c r="S14" s="370">
        <v>1456</v>
      </c>
      <c r="T14" s="371">
        <v>66.727772685609537</v>
      </c>
      <c r="U14" s="370">
        <v>726</v>
      </c>
      <c r="V14" s="372">
        <v>33.27222731439047</v>
      </c>
      <c r="W14" s="350"/>
      <c r="X14" s="368">
        <v>4619</v>
      </c>
      <c r="Y14" s="369">
        <v>54.042354042354049</v>
      </c>
      <c r="Z14" s="370">
        <v>3245</v>
      </c>
      <c r="AA14" s="371">
        <v>70.253301580428655</v>
      </c>
      <c r="AB14" s="370">
        <v>1374</v>
      </c>
      <c r="AC14" s="372">
        <f t="shared" si="0"/>
        <v>29.746698419571338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7622</v>
      </c>
      <c r="E15" s="365">
        <f t="shared" si="2"/>
        <v>4540</v>
      </c>
      <c r="F15" s="366">
        <f t="shared" si="3"/>
        <v>59.564418787719767</v>
      </c>
      <c r="G15" s="365">
        <f t="shared" si="4"/>
        <v>3082</v>
      </c>
      <c r="H15" s="367">
        <f t="shared" si="3"/>
        <v>40.43558121228024</v>
      </c>
      <c r="I15" s="350"/>
      <c r="J15" s="368">
        <f t="shared" si="5"/>
        <v>2597</v>
      </c>
      <c r="K15" s="369">
        <f t="shared" si="6"/>
        <v>34.072421936499609</v>
      </c>
      <c r="L15" s="370">
        <v>1233</v>
      </c>
      <c r="M15" s="371">
        <v>47.477859068155567</v>
      </c>
      <c r="N15" s="370">
        <v>1364</v>
      </c>
      <c r="O15" s="372">
        <v>52.52214093184444</v>
      </c>
      <c r="P15" s="350"/>
      <c r="Q15" s="368">
        <v>2152</v>
      </c>
      <c r="R15" s="369">
        <v>28.234059302020466</v>
      </c>
      <c r="S15" s="370">
        <v>1372</v>
      </c>
      <c r="T15" s="371">
        <v>63.754646840148702</v>
      </c>
      <c r="U15" s="370">
        <v>780</v>
      </c>
      <c r="V15" s="372">
        <v>36.245353159851298</v>
      </c>
      <c r="W15" s="350"/>
      <c r="X15" s="368">
        <v>2873</v>
      </c>
      <c r="Y15" s="369">
        <v>37.693518761479929</v>
      </c>
      <c r="Z15" s="370">
        <v>1935</v>
      </c>
      <c r="AA15" s="371">
        <v>67.351200835363727</v>
      </c>
      <c r="AB15" s="370">
        <v>938</v>
      </c>
      <c r="AC15" s="372">
        <f t="shared" si="0"/>
        <v>32.648799164636266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6584</v>
      </c>
      <c r="E16" s="365">
        <f t="shared" si="2"/>
        <v>3768</v>
      </c>
      <c r="F16" s="366">
        <f t="shared" si="3"/>
        <v>57.229647630619681</v>
      </c>
      <c r="G16" s="365">
        <f t="shared" si="4"/>
        <v>2816</v>
      </c>
      <c r="H16" s="367">
        <f t="shared" si="3"/>
        <v>42.770352369380319</v>
      </c>
      <c r="I16" s="350"/>
      <c r="J16" s="368">
        <f t="shared" si="5"/>
        <v>2138</v>
      </c>
      <c r="K16" s="369">
        <f t="shared" si="6"/>
        <v>32.472660996354804</v>
      </c>
      <c r="L16" s="370">
        <v>902</v>
      </c>
      <c r="M16" s="371">
        <v>42.188961646398504</v>
      </c>
      <c r="N16" s="370">
        <v>1236</v>
      </c>
      <c r="O16" s="372">
        <v>57.811038353601496</v>
      </c>
      <c r="P16" s="350"/>
      <c r="Q16" s="368">
        <v>1822</v>
      </c>
      <c r="R16" s="369">
        <v>27.673147023086269</v>
      </c>
      <c r="S16" s="370">
        <v>1126</v>
      </c>
      <c r="T16" s="371">
        <v>61.800219538968172</v>
      </c>
      <c r="U16" s="370">
        <v>696</v>
      </c>
      <c r="V16" s="372">
        <v>38.199780461031835</v>
      </c>
      <c r="W16" s="350"/>
      <c r="X16" s="368">
        <v>2624</v>
      </c>
      <c r="Y16" s="369">
        <v>39.85419198055893</v>
      </c>
      <c r="Z16" s="370">
        <v>1740</v>
      </c>
      <c r="AA16" s="371">
        <v>66.310975609756099</v>
      </c>
      <c r="AB16" s="370">
        <v>884</v>
      </c>
      <c r="AC16" s="372">
        <f t="shared" si="0"/>
        <v>33.689024390243901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4406</v>
      </c>
      <c r="E17" s="375">
        <f t="shared" si="2"/>
        <v>2579</v>
      </c>
      <c r="F17" s="376">
        <f t="shared" si="3"/>
        <v>58.533817521561502</v>
      </c>
      <c r="G17" s="375">
        <f t="shared" si="4"/>
        <v>1827</v>
      </c>
      <c r="H17" s="367">
        <f t="shared" si="3"/>
        <v>41.46618247843849</v>
      </c>
      <c r="I17" s="350"/>
      <c r="J17" s="377">
        <f t="shared" si="5"/>
        <v>1643</v>
      </c>
      <c r="K17" s="378">
        <f t="shared" si="6"/>
        <v>37.290059010440309</v>
      </c>
      <c r="L17" s="375">
        <v>752</v>
      </c>
      <c r="M17" s="376">
        <v>45.769933049300057</v>
      </c>
      <c r="N17" s="375">
        <v>891</v>
      </c>
      <c r="O17" s="372">
        <v>54.230066950699943</v>
      </c>
      <c r="P17" s="350"/>
      <c r="Q17" s="377">
        <v>965</v>
      </c>
      <c r="R17" s="378">
        <v>21.901951883794826</v>
      </c>
      <c r="S17" s="375">
        <v>595</v>
      </c>
      <c r="T17" s="376">
        <v>61.6580310880829</v>
      </c>
      <c r="U17" s="375">
        <v>370</v>
      </c>
      <c r="V17" s="372">
        <v>38.341968911917093</v>
      </c>
      <c r="W17" s="350"/>
      <c r="X17" s="377">
        <v>1798</v>
      </c>
      <c r="Y17" s="378">
        <v>40.807989105764861</v>
      </c>
      <c r="Z17" s="375">
        <v>1232</v>
      </c>
      <c r="AA17" s="376">
        <v>68.520578420467189</v>
      </c>
      <c r="AB17" s="375">
        <v>566</v>
      </c>
      <c r="AC17" s="372">
        <f t="shared" si="0"/>
        <v>31.479421579532811</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26965</v>
      </c>
      <c r="E18" s="365">
        <f t="shared" si="2"/>
        <v>15579</v>
      </c>
      <c r="F18" s="366">
        <f t="shared" si="3"/>
        <v>57.774893380307802</v>
      </c>
      <c r="G18" s="365">
        <f t="shared" si="4"/>
        <v>11386</v>
      </c>
      <c r="H18" s="367">
        <f t="shared" si="3"/>
        <v>42.225106619692191</v>
      </c>
      <c r="I18" s="350"/>
      <c r="J18" s="368">
        <f t="shared" si="5"/>
        <v>5158</v>
      </c>
      <c r="K18" s="369">
        <f t="shared" si="6"/>
        <v>19.128499907287225</v>
      </c>
      <c r="L18" s="370">
        <v>2257</v>
      </c>
      <c r="M18" s="371">
        <v>43.757270259790616</v>
      </c>
      <c r="N18" s="370">
        <v>2901</v>
      </c>
      <c r="O18" s="372">
        <v>56.242729740209384</v>
      </c>
      <c r="P18" s="350"/>
      <c r="Q18" s="368">
        <v>5867</v>
      </c>
      <c r="R18" s="369">
        <v>21.757834229556831</v>
      </c>
      <c r="S18" s="370">
        <v>3491</v>
      </c>
      <c r="T18" s="371">
        <v>59.50230100562468</v>
      </c>
      <c r="U18" s="370">
        <v>2376</v>
      </c>
      <c r="V18" s="372">
        <v>40.49769899437532</v>
      </c>
      <c r="W18" s="350"/>
      <c r="X18" s="368">
        <v>15940</v>
      </c>
      <c r="Y18" s="369">
        <v>59.113665863155937</v>
      </c>
      <c r="Z18" s="370">
        <v>9831</v>
      </c>
      <c r="AA18" s="371">
        <v>61.675031367628605</v>
      </c>
      <c r="AB18" s="370">
        <v>6109</v>
      </c>
      <c r="AC18" s="372">
        <f t="shared" si="0"/>
        <v>38.324968632371395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16949</v>
      </c>
      <c r="E19" s="365">
        <f t="shared" si="2"/>
        <v>10134</v>
      </c>
      <c r="F19" s="366">
        <f t="shared" si="3"/>
        <v>59.791138120243083</v>
      </c>
      <c r="G19" s="365">
        <f t="shared" si="4"/>
        <v>6815</v>
      </c>
      <c r="H19" s="367">
        <f t="shared" si="3"/>
        <v>40.208861879756917</v>
      </c>
      <c r="I19" s="350"/>
      <c r="J19" s="368">
        <f t="shared" si="5"/>
        <v>4307</v>
      </c>
      <c r="K19" s="369">
        <f t="shared" si="6"/>
        <v>25.411528703758336</v>
      </c>
      <c r="L19" s="370">
        <v>2077</v>
      </c>
      <c r="M19" s="371">
        <v>48.223821685628046</v>
      </c>
      <c r="N19" s="370">
        <v>2230</v>
      </c>
      <c r="O19" s="372">
        <v>51.776178314371954</v>
      </c>
      <c r="P19" s="350"/>
      <c r="Q19" s="368">
        <v>4491</v>
      </c>
      <c r="R19" s="369">
        <v>26.497138474246267</v>
      </c>
      <c r="S19" s="370">
        <v>2936</v>
      </c>
      <c r="T19" s="371">
        <v>65.375194834112676</v>
      </c>
      <c r="U19" s="370">
        <v>1555</v>
      </c>
      <c r="V19" s="372">
        <v>34.624805165887331</v>
      </c>
      <c r="W19" s="350"/>
      <c r="X19" s="368">
        <v>8151</v>
      </c>
      <c r="Y19" s="369">
        <v>48.091332821995394</v>
      </c>
      <c r="Z19" s="370">
        <v>5121</v>
      </c>
      <c r="AA19" s="371">
        <v>62.826647037173359</v>
      </c>
      <c r="AB19" s="370">
        <v>3030</v>
      </c>
      <c r="AC19" s="372">
        <f t="shared" si="0"/>
        <v>37.173352962826641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78563</v>
      </c>
      <c r="E20" s="365">
        <f t="shared" si="2"/>
        <v>49125</v>
      </c>
      <c r="F20" s="366">
        <f t="shared" si="3"/>
        <v>62.52943497575194</v>
      </c>
      <c r="G20" s="365">
        <f t="shared" si="4"/>
        <v>29438</v>
      </c>
      <c r="H20" s="367">
        <f t="shared" si="3"/>
        <v>37.470565024248053</v>
      </c>
      <c r="I20" s="350"/>
      <c r="J20" s="368">
        <f t="shared" si="5"/>
        <v>20558</v>
      </c>
      <c r="K20" s="369">
        <f t="shared" si="6"/>
        <v>26.167534335501447</v>
      </c>
      <c r="L20" s="370">
        <v>9970</v>
      </c>
      <c r="M20" s="371">
        <v>48.496935499562213</v>
      </c>
      <c r="N20" s="370">
        <v>10588</v>
      </c>
      <c r="O20" s="372">
        <v>51.503064500437787</v>
      </c>
      <c r="P20" s="350"/>
      <c r="Q20" s="368">
        <v>22305</v>
      </c>
      <c r="R20" s="369">
        <v>28.391227422578059</v>
      </c>
      <c r="S20" s="370">
        <v>15175</v>
      </c>
      <c r="T20" s="371">
        <v>68.034073077785251</v>
      </c>
      <c r="U20" s="370">
        <v>7130</v>
      </c>
      <c r="V20" s="372">
        <v>31.965926922214749</v>
      </c>
      <c r="W20" s="350"/>
      <c r="X20" s="368">
        <v>35700</v>
      </c>
      <c r="Y20" s="369">
        <v>45.441238241920495</v>
      </c>
      <c r="Z20" s="370">
        <v>23980</v>
      </c>
      <c r="AA20" s="371">
        <v>67.170868347338924</v>
      </c>
      <c r="AB20" s="370">
        <v>11720</v>
      </c>
      <c r="AC20" s="372">
        <f t="shared" si="0"/>
        <v>32.829131652661061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27410</v>
      </c>
      <c r="E21" s="365">
        <f t="shared" si="2"/>
        <v>16155</v>
      </c>
      <c r="F21" s="366">
        <f t="shared" si="3"/>
        <v>58.938343670193362</v>
      </c>
      <c r="G21" s="365">
        <f t="shared" si="4"/>
        <v>11255</v>
      </c>
      <c r="H21" s="367">
        <f t="shared" si="3"/>
        <v>41.061656329806638</v>
      </c>
      <c r="I21" s="350"/>
      <c r="J21" s="368">
        <f t="shared" si="5"/>
        <v>8735</v>
      </c>
      <c r="K21" s="369">
        <f t="shared" si="6"/>
        <v>31.867931411893469</v>
      </c>
      <c r="L21" s="370">
        <v>3902</v>
      </c>
      <c r="M21" s="371">
        <v>44.670864338866629</v>
      </c>
      <c r="N21" s="370">
        <v>4833</v>
      </c>
      <c r="O21" s="372">
        <v>55.329135661133364</v>
      </c>
      <c r="P21" s="350"/>
      <c r="Q21" s="368">
        <v>7535</v>
      </c>
      <c r="R21" s="369">
        <v>27.489967165268148</v>
      </c>
      <c r="S21" s="370">
        <v>4901</v>
      </c>
      <c r="T21" s="371">
        <v>65.043132050431325</v>
      </c>
      <c r="U21" s="370">
        <v>2634</v>
      </c>
      <c r="V21" s="372">
        <v>34.956867949568682</v>
      </c>
      <c r="W21" s="350"/>
      <c r="X21" s="368">
        <v>11140</v>
      </c>
      <c r="Y21" s="369">
        <v>40.64210142283838</v>
      </c>
      <c r="Z21" s="370">
        <v>7352</v>
      </c>
      <c r="AA21" s="371">
        <v>65.996409335727108</v>
      </c>
      <c r="AB21" s="370">
        <v>3788</v>
      </c>
      <c r="AC21" s="372">
        <f t="shared" si="0"/>
        <v>34.003590664272892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15500</v>
      </c>
      <c r="E22" s="365">
        <f t="shared" si="2"/>
        <v>9611</v>
      </c>
      <c r="F22" s="366">
        <f t="shared" si="3"/>
        <v>62.006451612903227</v>
      </c>
      <c r="G22" s="365">
        <f t="shared" si="4"/>
        <v>5889</v>
      </c>
      <c r="H22" s="367">
        <f t="shared" si="3"/>
        <v>37.993548387096773</v>
      </c>
      <c r="I22" s="350"/>
      <c r="J22" s="368">
        <f t="shared" si="5"/>
        <v>3416</v>
      </c>
      <c r="K22" s="369">
        <f t="shared" si="6"/>
        <v>22.038709677419355</v>
      </c>
      <c r="L22" s="370">
        <v>1686</v>
      </c>
      <c r="M22" s="371">
        <v>49.355971896955502</v>
      </c>
      <c r="N22" s="370">
        <v>1730</v>
      </c>
      <c r="O22" s="372">
        <v>50.644028103044491</v>
      </c>
      <c r="P22" s="350"/>
      <c r="Q22" s="368">
        <v>4373</v>
      </c>
      <c r="R22" s="369">
        <v>28.21290322580645</v>
      </c>
      <c r="S22" s="370">
        <v>2882</v>
      </c>
      <c r="T22" s="371">
        <v>65.904413446146819</v>
      </c>
      <c r="U22" s="370">
        <v>1491</v>
      </c>
      <c r="V22" s="372">
        <v>34.095586553853188</v>
      </c>
      <c r="W22" s="350"/>
      <c r="X22" s="368">
        <v>7711</v>
      </c>
      <c r="Y22" s="369">
        <v>49.748387096774195</v>
      </c>
      <c r="Z22" s="370">
        <v>5043</v>
      </c>
      <c r="AA22" s="371">
        <v>65.40007781091947</v>
      </c>
      <c r="AB22" s="370">
        <v>2668</v>
      </c>
      <c r="AC22" s="372">
        <f t="shared" si="0"/>
        <v>34.599922189080537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7392</v>
      </c>
      <c r="E23" s="365">
        <f t="shared" si="2"/>
        <v>4513</v>
      </c>
      <c r="F23" s="366">
        <f t="shared" si="3"/>
        <v>61.052489177489178</v>
      </c>
      <c r="G23" s="365">
        <f t="shared" si="4"/>
        <v>2879</v>
      </c>
      <c r="H23" s="367">
        <f t="shared" si="3"/>
        <v>38.947510822510822</v>
      </c>
      <c r="I23" s="350"/>
      <c r="J23" s="368">
        <f t="shared" si="5"/>
        <v>2540</v>
      </c>
      <c r="K23" s="369">
        <f t="shared" si="6"/>
        <v>34.361471861471863</v>
      </c>
      <c r="L23" s="370">
        <v>1124</v>
      </c>
      <c r="M23" s="371">
        <v>44.251968503937007</v>
      </c>
      <c r="N23" s="370">
        <v>1416</v>
      </c>
      <c r="O23" s="372">
        <v>55.748031496062985</v>
      </c>
      <c r="P23" s="350"/>
      <c r="Q23" s="368">
        <v>1348</v>
      </c>
      <c r="R23" s="369">
        <v>18.235930735930737</v>
      </c>
      <c r="S23" s="370">
        <v>811</v>
      </c>
      <c r="T23" s="371">
        <v>60.163204747774479</v>
      </c>
      <c r="U23" s="370">
        <v>537</v>
      </c>
      <c r="V23" s="372">
        <v>39.836795252225521</v>
      </c>
      <c r="W23" s="350"/>
      <c r="X23" s="368">
        <v>3504</v>
      </c>
      <c r="Y23" s="369">
        <v>47.402597402597401</v>
      </c>
      <c r="Z23" s="370">
        <v>2578</v>
      </c>
      <c r="AA23" s="371">
        <v>73.573059360730596</v>
      </c>
      <c r="AB23" s="370">
        <v>926</v>
      </c>
      <c r="AC23" s="372">
        <f t="shared" si="0"/>
        <v>26.426940639269407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53503</v>
      </c>
      <c r="E24" s="365">
        <f t="shared" si="2"/>
        <v>36310</v>
      </c>
      <c r="F24" s="366">
        <f t="shared" si="3"/>
        <v>67.865353344672258</v>
      </c>
      <c r="G24" s="365">
        <f t="shared" si="4"/>
        <v>17193</v>
      </c>
      <c r="H24" s="367">
        <f t="shared" si="3"/>
        <v>32.134646655327735</v>
      </c>
      <c r="I24" s="350"/>
      <c r="J24" s="368">
        <f t="shared" si="5"/>
        <v>8058</v>
      </c>
      <c r="K24" s="369">
        <f t="shared" si="6"/>
        <v>15.060837710034953</v>
      </c>
      <c r="L24" s="370">
        <v>4106</v>
      </c>
      <c r="M24" s="371">
        <v>50.955572102258628</v>
      </c>
      <c r="N24" s="370">
        <v>3952</v>
      </c>
      <c r="O24" s="372">
        <v>49.044427897741379</v>
      </c>
      <c r="P24" s="350"/>
      <c r="Q24" s="368">
        <v>12998</v>
      </c>
      <c r="R24" s="369">
        <v>24.293964824402369</v>
      </c>
      <c r="S24" s="370">
        <v>9319</v>
      </c>
      <c r="T24" s="371">
        <v>71.6956454839206</v>
      </c>
      <c r="U24" s="370">
        <v>3679</v>
      </c>
      <c r="V24" s="372">
        <v>28.304354516079393</v>
      </c>
      <c r="W24" s="350"/>
      <c r="X24" s="368">
        <v>32447</v>
      </c>
      <c r="Y24" s="369">
        <v>60.645197465562681</v>
      </c>
      <c r="Z24" s="370">
        <v>22885</v>
      </c>
      <c r="AA24" s="371">
        <v>70.530403427127325</v>
      </c>
      <c r="AB24" s="370">
        <v>9562</v>
      </c>
      <c r="AC24" s="372">
        <f t="shared" si="0"/>
        <v>29.469596572872685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6704</v>
      </c>
      <c r="E25" s="365">
        <f t="shared" si="2"/>
        <v>4060</v>
      </c>
      <c r="F25" s="366">
        <f t="shared" si="3"/>
        <v>60.560859188544157</v>
      </c>
      <c r="G25" s="365">
        <f t="shared" si="4"/>
        <v>2644</v>
      </c>
      <c r="H25" s="367">
        <f t="shared" si="3"/>
        <v>39.43914081145585</v>
      </c>
      <c r="I25" s="350"/>
      <c r="J25" s="368">
        <f t="shared" si="5"/>
        <v>2417</v>
      </c>
      <c r="K25" s="369">
        <f t="shared" si="6"/>
        <v>36.05310262529833</v>
      </c>
      <c r="L25" s="370">
        <v>1127</v>
      </c>
      <c r="M25" s="371">
        <v>46.628051303268514</v>
      </c>
      <c r="N25" s="370">
        <v>1290</v>
      </c>
      <c r="O25" s="372">
        <v>53.371948696731486</v>
      </c>
      <c r="P25" s="350"/>
      <c r="Q25" s="368">
        <v>2299</v>
      </c>
      <c r="R25" s="369">
        <v>34.292959427207634</v>
      </c>
      <c r="S25" s="370">
        <v>1613</v>
      </c>
      <c r="T25" s="371">
        <v>70.160939538929966</v>
      </c>
      <c r="U25" s="370">
        <v>686</v>
      </c>
      <c r="V25" s="372">
        <v>29.839060461070034</v>
      </c>
      <c r="W25" s="350"/>
      <c r="X25" s="368">
        <v>1988</v>
      </c>
      <c r="Y25" s="369">
        <v>29.653937947494036</v>
      </c>
      <c r="Z25" s="370">
        <v>1320</v>
      </c>
      <c r="AA25" s="371">
        <v>66.398390342052309</v>
      </c>
      <c r="AB25" s="370">
        <v>668</v>
      </c>
      <c r="AC25" s="372">
        <f t="shared" si="0"/>
        <v>33.601609657947684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4963</v>
      </c>
      <c r="E26" s="380">
        <f t="shared" si="2"/>
        <v>2892</v>
      </c>
      <c r="F26" s="381">
        <f t="shared" si="3"/>
        <v>58.271206931291552</v>
      </c>
      <c r="G26" s="380">
        <f t="shared" si="4"/>
        <v>2071</v>
      </c>
      <c r="H26" s="367">
        <f t="shared" si="3"/>
        <v>41.728793068708441</v>
      </c>
      <c r="I26" s="350"/>
      <c r="J26" s="377">
        <f t="shared" si="5"/>
        <v>1674</v>
      </c>
      <c r="K26" s="378">
        <f t="shared" si="6"/>
        <v>33.729599032843041</v>
      </c>
      <c r="L26" s="375">
        <v>815</v>
      </c>
      <c r="M26" s="376">
        <v>48.685782556750304</v>
      </c>
      <c r="N26" s="375">
        <v>859</v>
      </c>
      <c r="O26" s="372">
        <v>51.314217443249696</v>
      </c>
      <c r="P26" s="350"/>
      <c r="Q26" s="377">
        <v>1231</v>
      </c>
      <c r="R26" s="378">
        <v>24.803546242192223</v>
      </c>
      <c r="S26" s="375">
        <v>671</v>
      </c>
      <c r="T26" s="376">
        <v>54.508529650690498</v>
      </c>
      <c r="U26" s="375">
        <v>560</v>
      </c>
      <c r="V26" s="372">
        <v>45.491470349309502</v>
      </c>
      <c r="W26" s="350"/>
      <c r="X26" s="377">
        <v>2058</v>
      </c>
      <c r="Y26" s="378">
        <v>41.46685472496474</v>
      </c>
      <c r="Z26" s="375">
        <v>1406</v>
      </c>
      <c r="AA26" s="376">
        <v>68.318756073858111</v>
      </c>
      <c r="AB26" s="375">
        <v>652</v>
      </c>
      <c r="AC26" s="372">
        <f t="shared" si="0"/>
        <v>31.681243926141882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31578</v>
      </c>
      <c r="E27" s="380">
        <f t="shared" si="2"/>
        <v>18785</v>
      </c>
      <c r="F27" s="381">
        <f t="shared" si="3"/>
        <v>59.487617961872189</v>
      </c>
      <c r="G27" s="380">
        <f t="shared" si="4"/>
        <v>12793</v>
      </c>
      <c r="H27" s="367">
        <f t="shared" si="3"/>
        <v>40.512382038127811</v>
      </c>
      <c r="I27" s="350"/>
      <c r="J27" s="377">
        <f t="shared" si="5"/>
        <v>8709</v>
      </c>
      <c r="K27" s="378">
        <f t="shared" si="6"/>
        <v>27.579327379821393</v>
      </c>
      <c r="L27" s="375">
        <v>3948</v>
      </c>
      <c r="M27" s="376">
        <v>45.332414743368929</v>
      </c>
      <c r="N27" s="375">
        <v>4761</v>
      </c>
      <c r="O27" s="372">
        <v>54.667585256631071</v>
      </c>
      <c r="P27" s="350"/>
      <c r="Q27" s="377">
        <v>7425</v>
      </c>
      <c r="R27" s="378">
        <v>23.513205396161887</v>
      </c>
      <c r="S27" s="375">
        <v>4434</v>
      </c>
      <c r="T27" s="376">
        <v>59.717171717171716</v>
      </c>
      <c r="U27" s="375">
        <v>2991</v>
      </c>
      <c r="V27" s="372">
        <v>40.282828282828284</v>
      </c>
      <c r="W27" s="350"/>
      <c r="X27" s="377">
        <v>15444</v>
      </c>
      <c r="Y27" s="378">
        <v>48.90746722401672</v>
      </c>
      <c r="Z27" s="375">
        <v>10403</v>
      </c>
      <c r="AA27" s="376">
        <v>67.35949235949235</v>
      </c>
      <c r="AB27" s="375">
        <v>5041</v>
      </c>
      <c r="AC27" s="372">
        <f t="shared" si="0"/>
        <v>32.640507640507636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4001</v>
      </c>
      <c r="E28" s="380">
        <f t="shared" si="2"/>
        <v>2199</v>
      </c>
      <c r="F28" s="381">
        <f t="shared" si="3"/>
        <v>54.961259685078737</v>
      </c>
      <c r="G28" s="380">
        <f t="shared" si="4"/>
        <v>1802</v>
      </c>
      <c r="H28" s="382">
        <f t="shared" si="3"/>
        <v>45.03874031492127</v>
      </c>
      <c r="I28" s="350"/>
      <c r="J28" s="377">
        <f t="shared" si="5"/>
        <v>1639</v>
      </c>
      <c r="K28" s="378">
        <f t="shared" si="6"/>
        <v>40.964758810297425</v>
      </c>
      <c r="L28" s="375">
        <v>655</v>
      </c>
      <c r="M28" s="376">
        <v>39.963392312385601</v>
      </c>
      <c r="N28" s="375">
        <v>984</v>
      </c>
      <c r="O28" s="383">
        <v>60.036607687614399</v>
      </c>
      <c r="P28" s="350"/>
      <c r="Q28" s="377">
        <v>772</v>
      </c>
      <c r="R28" s="378">
        <v>19.295176205948515</v>
      </c>
      <c r="S28" s="375">
        <v>477</v>
      </c>
      <c r="T28" s="376">
        <v>61.787564766839374</v>
      </c>
      <c r="U28" s="375">
        <v>295</v>
      </c>
      <c r="V28" s="383">
        <v>38.212435233160626</v>
      </c>
      <c r="W28" s="350"/>
      <c r="X28" s="377">
        <v>1590</v>
      </c>
      <c r="Y28" s="378">
        <v>39.74006498375406</v>
      </c>
      <c r="Z28" s="375">
        <v>1067</v>
      </c>
      <c r="AA28" s="376">
        <v>67.1069182389937</v>
      </c>
      <c r="AB28" s="375">
        <v>523</v>
      </c>
      <c r="AC28" s="383">
        <f t="shared" si="0"/>
        <v>32.893081761006286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1326</v>
      </c>
      <c r="E29" s="386">
        <f t="shared" si="2"/>
        <v>785</v>
      </c>
      <c r="F29" s="387">
        <f t="shared" si="3"/>
        <v>59.20060331825038</v>
      </c>
      <c r="G29" s="386">
        <f t="shared" si="4"/>
        <v>541</v>
      </c>
      <c r="H29" s="388">
        <f t="shared" si="3"/>
        <v>40.79939668174962</v>
      </c>
      <c r="I29" s="350"/>
      <c r="J29" s="389">
        <f t="shared" si="5"/>
        <v>680</v>
      </c>
      <c r="K29" s="390">
        <f t="shared" si="6"/>
        <v>51.282051282051277</v>
      </c>
      <c r="L29" s="391">
        <v>311</v>
      </c>
      <c r="M29" s="392">
        <v>45.735294117647058</v>
      </c>
      <c r="N29" s="391">
        <v>369</v>
      </c>
      <c r="O29" s="393">
        <v>54.264705882352935</v>
      </c>
      <c r="P29" s="350"/>
      <c r="Q29" s="389">
        <v>320</v>
      </c>
      <c r="R29" s="390">
        <v>24.132730015082956</v>
      </c>
      <c r="S29" s="391">
        <v>224</v>
      </c>
      <c r="T29" s="392">
        <v>70</v>
      </c>
      <c r="U29" s="391">
        <v>96</v>
      </c>
      <c r="V29" s="393">
        <v>30</v>
      </c>
      <c r="W29" s="350"/>
      <c r="X29" s="389">
        <v>326</v>
      </c>
      <c r="Y29" s="390">
        <v>24.58521870286576</v>
      </c>
      <c r="Z29" s="391">
        <v>250</v>
      </c>
      <c r="AA29" s="392">
        <v>76.687116564417181</v>
      </c>
      <c r="AB29" s="391">
        <v>76</v>
      </c>
      <c r="AC29" s="393">
        <f t="shared" si="0"/>
        <v>23.312883435582819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7" t="s">
        <v>0</v>
      </c>
      <c r="C31" s="320"/>
      <c r="D31" s="1238">
        <f>J31+Q31+X31</f>
        <v>379692</v>
      </c>
      <c r="E31" s="1239">
        <f>L31+S31+Z31</f>
        <v>234364</v>
      </c>
      <c r="F31" s="1240">
        <f>E31/$D31*100</f>
        <v>61.724766389599992</v>
      </c>
      <c r="G31" s="1239">
        <f>N31+U31+AB31</f>
        <v>145328</v>
      </c>
      <c r="H31" s="1241">
        <f>G31/$D31*100</f>
        <v>38.275233610400008</v>
      </c>
      <c r="I31" s="320"/>
      <c r="J31" s="1242">
        <f>SUM(J12:J29)</f>
        <v>95965</v>
      </c>
      <c r="K31" s="1243">
        <f>J31/$D31*100</f>
        <v>25.27443296145297</v>
      </c>
      <c r="L31" s="1239">
        <f>SUM(L12:L29)</f>
        <v>45384</v>
      </c>
      <c r="M31" s="1240">
        <f>L31/$J31*100</f>
        <v>47.292241963215751</v>
      </c>
      <c r="N31" s="1239">
        <f>SUM(N12:N29)</f>
        <v>50581</v>
      </c>
      <c r="O31" s="1244">
        <f>N31/$J31*100</f>
        <v>52.707758036784249</v>
      </c>
      <c r="P31" s="320"/>
      <c r="Q31" s="1242">
        <f>SUM(Q12:Q29)</f>
        <v>103238</v>
      </c>
      <c r="R31" s="1243">
        <f>Q31/$D31*100</f>
        <v>27.189932892976415</v>
      </c>
      <c r="S31" s="1239">
        <f>SUM(S12:S29)</f>
        <v>68694</v>
      </c>
      <c r="T31" s="1240">
        <f>S31/$Q31*100</f>
        <v>66.539452527170226</v>
      </c>
      <c r="U31" s="1239">
        <f>SUM(U12:U29)</f>
        <v>34544</v>
      </c>
      <c r="V31" s="1244">
        <f>U31/$Q31*100</f>
        <v>33.460547472829774</v>
      </c>
      <c r="W31" s="320"/>
      <c r="X31" s="1242">
        <f>SUM(X12:X29)</f>
        <v>180489</v>
      </c>
      <c r="Y31" s="1243">
        <f>X31/$D31*100</f>
        <v>47.535634145570619</v>
      </c>
      <c r="Z31" s="1239">
        <f>SUM(Z12:Z29)</f>
        <v>120286</v>
      </c>
      <c r="AA31" s="1240">
        <f>Z31/$X31*100</f>
        <v>66.644504651252987</v>
      </c>
      <c r="AB31" s="1239">
        <f>SUM(AB12:AB29)</f>
        <v>60203</v>
      </c>
      <c r="AC31" s="1244">
        <f>AB31/$X31*100</f>
        <v>33.355495348747013</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87"/>
      <c r="C2" s="1387"/>
    </row>
    <row r="3" spans="1:38" s="345" customFormat="1" ht="4.5" customHeight="1" x14ac:dyDescent="0.2">
      <c r="B3" s="1388"/>
      <c r="C3" s="1388"/>
    </row>
    <row r="4" spans="1:38" s="492" customFormat="1" ht="17.25" customHeight="1" x14ac:dyDescent="0.2">
      <c r="A4" s="1414" t="s">
        <v>408</v>
      </c>
      <c r="B4" s="1414"/>
      <c r="C4" s="1414"/>
      <c r="D4" s="1414"/>
      <c r="E4" s="1414"/>
      <c r="F4" s="1414"/>
      <c r="G4" s="1414"/>
      <c r="H4" s="1414"/>
      <c r="I4" s="1414"/>
      <c r="J4" s="1414"/>
      <c r="K4" s="1414"/>
      <c r="L4" s="1414"/>
      <c r="M4" s="1414"/>
      <c r="N4" s="1414"/>
    </row>
    <row r="5" spans="1:38" s="492" customFormat="1" ht="17.25" customHeight="1" x14ac:dyDescent="0.2">
      <c r="B5" s="1415" t="str">
        <f>porsaad!$B$6</f>
        <v>Situación a 31 de marzo de 2024</v>
      </c>
      <c r="C5" s="1415"/>
      <c r="D5" s="1415"/>
      <c r="E5" s="1415"/>
      <c r="F5" s="1415"/>
      <c r="G5" s="1415"/>
      <c r="H5" s="1415"/>
      <c r="I5" s="1415"/>
      <c r="J5" s="1415"/>
      <c r="K5" s="1415"/>
      <c r="L5" s="1415"/>
      <c r="M5" s="1415"/>
      <c r="N5" s="1415"/>
    </row>
    <row r="6" spans="1:38" s="492" customFormat="1" ht="6" customHeight="1" x14ac:dyDescent="0.2"/>
    <row r="7" spans="1:38" s="437" customFormat="1" ht="12.75" customHeight="1" x14ac:dyDescent="0.2">
      <c r="A7" s="488"/>
      <c r="B7" s="1391" t="s">
        <v>12</v>
      </c>
      <c r="D7" s="1394" t="s">
        <v>244</v>
      </c>
      <c r="E7" s="1395"/>
      <c r="F7" s="489"/>
      <c r="G7" s="1425"/>
      <c r="H7" s="1425"/>
      <c r="I7" s="489"/>
      <c r="J7" s="1425"/>
      <c r="K7" s="1425"/>
      <c r="L7" s="489"/>
      <c r="M7" s="1425"/>
      <c r="N7" s="1426"/>
      <c r="O7" s="488"/>
      <c r="P7" s="488"/>
      <c r="W7" s="490"/>
    </row>
    <row r="8" spans="1:38" s="437" customFormat="1" ht="33.75" customHeight="1" x14ac:dyDescent="0.2">
      <c r="A8" s="488"/>
      <c r="B8" s="1392"/>
      <c r="D8" s="1423"/>
      <c r="E8" s="1424"/>
      <c r="F8" s="491"/>
      <c r="G8" s="1400" t="s">
        <v>222</v>
      </c>
      <c r="H8" s="1402"/>
      <c r="J8" s="1400" t="s">
        <v>177</v>
      </c>
      <c r="K8" s="1402"/>
      <c r="M8" s="1400" t="s">
        <v>178</v>
      </c>
      <c r="N8" s="1402"/>
      <c r="O8" s="488"/>
      <c r="P8" s="488"/>
      <c r="W8" s="490"/>
    </row>
    <row r="9" spans="1:38" s="437" customFormat="1" ht="6" customHeight="1" x14ac:dyDescent="0.2">
      <c r="A9" s="488"/>
      <c r="B9" s="1392"/>
      <c r="D9" s="1427" t="s">
        <v>9</v>
      </c>
      <c r="E9" s="1434" t="s">
        <v>218</v>
      </c>
      <c r="G9" s="1429" t="s">
        <v>9</v>
      </c>
      <c r="H9" s="1431" t="s">
        <v>218</v>
      </c>
      <c r="J9" s="1429" t="s">
        <v>9</v>
      </c>
      <c r="K9" s="1431" t="s">
        <v>218</v>
      </c>
      <c r="M9" s="1429" t="s">
        <v>9</v>
      </c>
      <c r="N9" s="1431" t="s">
        <v>218</v>
      </c>
      <c r="O9" s="488"/>
      <c r="P9" s="488"/>
      <c r="W9" s="490"/>
    </row>
    <row r="10" spans="1:38" s="437" customFormat="1" ht="27.75" customHeight="1" x14ac:dyDescent="0.2">
      <c r="A10" s="488"/>
      <c r="B10" s="1393"/>
      <c r="D10" s="1428"/>
      <c r="E10" s="1435"/>
      <c r="F10" s="493"/>
      <c r="G10" s="1430"/>
      <c r="H10" s="1432"/>
      <c r="I10" s="494"/>
      <c r="J10" s="1430"/>
      <c r="K10" s="1432"/>
      <c r="L10" s="494"/>
      <c r="M10" s="1430"/>
      <c r="N10" s="143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383563</v>
      </c>
      <c r="E12" s="498">
        <f>D12/'20pobl'!D12*100</f>
        <v>4.4682715708386631</v>
      </c>
      <c r="F12" s="350"/>
      <c r="G12" s="355">
        <v>113223</v>
      </c>
      <c r="H12" s="498">
        <v>1.6137581710199116</v>
      </c>
      <c r="I12" s="350"/>
      <c r="J12" s="355">
        <v>89695</v>
      </c>
      <c r="K12" s="498">
        <v>7.8271234982996649</v>
      </c>
      <c r="L12" s="350"/>
      <c r="M12" s="355">
        <v>180645</v>
      </c>
      <c r="N12" s="498">
        <f>M12/'20pobl'!X12*100</f>
        <v>42.797845951920095</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48510</v>
      </c>
      <c r="E13" s="500">
        <f>D13/'20pobl'!D13*100</f>
        <v>3.6166702328879161</v>
      </c>
      <c r="F13" s="350"/>
      <c r="G13" s="368">
        <v>9892</v>
      </c>
      <c r="H13" s="501">
        <v>0.94729271747176647</v>
      </c>
      <c r="I13" s="350"/>
      <c r="J13" s="368">
        <v>9245</v>
      </c>
      <c r="K13" s="501">
        <v>4.5996626748195215</v>
      </c>
      <c r="L13" s="350"/>
      <c r="M13" s="368">
        <v>29373</v>
      </c>
      <c r="N13" s="501">
        <f>M13/'20pobl'!X13*100</f>
        <v>30.578718885661637</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40614</v>
      </c>
      <c r="E14" s="500">
        <f>D14/'20pobl'!D14*100</f>
        <v>4.0369361668290162</v>
      </c>
      <c r="F14" s="350"/>
      <c r="G14" s="368">
        <v>9501</v>
      </c>
      <c r="H14" s="501">
        <v>1.3035156919910822</v>
      </c>
      <c r="I14" s="350"/>
      <c r="J14" s="368">
        <v>8781</v>
      </c>
      <c r="K14" s="501">
        <v>4.5428677855265605</v>
      </c>
      <c r="L14" s="350"/>
      <c r="M14" s="368">
        <v>22332</v>
      </c>
      <c r="N14" s="501">
        <f>M14/'20pobl'!X14*100</f>
        <v>26.619622614520878</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41369</v>
      </c>
      <c r="E15" s="500">
        <f>D15/'20pobl'!D15*100</f>
        <v>3.4191912429560642</v>
      </c>
      <c r="F15" s="350"/>
      <c r="G15" s="368">
        <v>11750</v>
      </c>
      <c r="H15" s="501">
        <v>1.1629978620635046</v>
      </c>
      <c r="I15" s="350"/>
      <c r="J15" s="368">
        <v>9620</v>
      </c>
      <c r="K15" s="501">
        <v>6.5426154139122392</v>
      </c>
      <c r="L15" s="350"/>
      <c r="M15" s="368">
        <v>19999</v>
      </c>
      <c r="N15" s="501">
        <f>M15/'20pobl'!X15*100</f>
        <v>38.057088487155092</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53771</v>
      </c>
      <c r="E16" s="500">
        <f>D16/'20pobl'!D16*100</f>
        <v>2.4297610139285029</v>
      </c>
      <c r="F16" s="350"/>
      <c r="G16" s="368">
        <v>20047</v>
      </c>
      <c r="H16" s="501">
        <v>1.0975822748702551</v>
      </c>
      <c r="I16" s="350"/>
      <c r="J16" s="368">
        <v>11589</v>
      </c>
      <c r="K16" s="501">
        <v>4.02154261502639</v>
      </c>
      <c r="L16" s="350"/>
      <c r="M16" s="368">
        <v>22135</v>
      </c>
      <c r="N16" s="501">
        <f>M16/'20pobl'!X16*100</f>
        <v>22.500864049443958</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23074</v>
      </c>
      <c r="E17" s="502">
        <f>D17/'20pobl'!D17*100</f>
        <v>3.9215686274509802</v>
      </c>
      <c r="F17" s="350"/>
      <c r="G17" s="377">
        <v>6297</v>
      </c>
      <c r="H17" s="502">
        <v>1.3986681889057204</v>
      </c>
      <c r="I17" s="350"/>
      <c r="J17" s="377">
        <v>4911</v>
      </c>
      <c r="K17" s="502">
        <v>5.0371813939176366</v>
      </c>
      <c r="L17" s="350"/>
      <c r="M17" s="377">
        <v>11866</v>
      </c>
      <c r="N17" s="502">
        <f>M17/'20pobl'!X17*100</f>
        <v>29.17055902453415</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150999</v>
      </c>
      <c r="E18" s="500">
        <f>D18/'20pobl'!D18*100</f>
        <v>6.3346398439738509</v>
      </c>
      <c r="F18" s="350"/>
      <c r="G18" s="368">
        <v>30730</v>
      </c>
      <c r="H18" s="501">
        <v>1.7534279716552919</v>
      </c>
      <c r="I18" s="350"/>
      <c r="J18" s="368">
        <v>27261</v>
      </c>
      <c r="K18" s="501">
        <v>6.5889046529108795</v>
      </c>
      <c r="L18" s="350"/>
      <c r="M18" s="368">
        <v>93008</v>
      </c>
      <c r="N18" s="501">
        <f>M18/'20pobl'!X18*100</f>
        <v>42.782952689804269</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92825</v>
      </c>
      <c r="E19" s="500">
        <f>D19/'20pobl'!D19*100</f>
        <v>4.4539908621813113</v>
      </c>
      <c r="F19" s="350"/>
      <c r="G19" s="368">
        <v>21622</v>
      </c>
      <c r="H19" s="501">
        <v>1.2872919953561754</v>
      </c>
      <c r="I19" s="350"/>
      <c r="J19" s="368">
        <v>17972</v>
      </c>
      <c r="K19" s="501">
        <v>6.5727974253008083</v>
      </c>
      <c r="L19" s="350"/>
      <c r="M19" s="368">
        <v>53231</v>
      </c>
      <c r="N19" s="501">
        <f>M19/'20pobl'!X19*100</f>
        <v>40.632490114956568</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332274</v>
      </c>
      <c r="E20" s="500">
        <f>D20/'20pobl'!D20*100</f>
        <v>4.2049551484865217</v>
      </c>
      <c r="F20" s="350"/>
      <c r="G20" s="368">
        <v>83565</v>
      </c>
      <c r="H20" s="501">
        <v>1.3112762539662715</v>
      </c>
      <c r="I20" s="350"/>
      <c r="J20" s="368">
        <v>74477</v>
      </c>
      <c r="K20" s="501">
        <v>6.9205094324544829</v>
      </c>
      <c r="L20" s="350"/>
      <c r="M20" s="368">
        <v>174232</v>
      </c>
      <c r="N20" s="501">
        <f>M20/'20pobl'!X20*100</f>
        <v>38.462998856476801</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191238</v>
      </c>
      <c r="E21" s="500">
        <f>D21/'20pobl'!D21*100</f>
        <v>3.6662356372796649</v>
      </c>
      <c r="F21" s="350"/>
      <c r="G21" s="368">
        <v>51984</v>
      </c>
      <c r="H21" s="501">
        <v>1.2470191267651651</v>
      </c>
      <c r="I21" s="350"/>
      <c r="J21" s="368">
        <v>41081</v>
      </c>
      <c r="K21" s="501">
        <v>5.4392036818328666</v>
      </c>
      <c r="L21" s="350"/>
      <c r="M21" s="368">
        <v>98173</v>
      </c>
      <c r="N21" s="501">
        <f>M21/'20pobl'!X21*100</f>
        <v>33.591210505785988</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56595</v>
      </c>
      <c r="E22" s="500">
        <f>D22/'20pobl'!D22*100</f>
        <v>5.3679861444400396</v>
      </c>
      <c r="F22" s="350"/>
      <c r="G22" s="368">
        <v>13181</v>
      </c>
      <c r="H22" s="501">
        <v>1.5995602149898245</v>
      </c>
      <c r="I22" s="350"/>
      <c r="J22" s="368">
        <v>12266</v>
      </c>
      <c r="K22" s="501">
        <v>7.802401913388632</v>
      </c>
      <c r="L22" s="350"/>
      <c r="M22" s="368">
        <v>31148</v>
      </c>
      <c r="N22" s="501">
        <f>M22/'20pobl'!X22*100</f>
        <v>42.634035505550308</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82870</v>
      </c>
      <c r="E23" s="500">
        <f>D23/'20pobl'!D23*100</f>
        <v>3.0699141742831064</v>
      </c>
      <c r="F23" s="350"/>
      <c r="G23" s="368">
        <v>23858</v>
      </c>
      <c r="H23" s="501">
        <v>1.1992427951435141</v>
      </c>
      <c r="I23" s="350"/>
      <c r="J23" s="368">
        <v>14807</v>
      </c>
      <c r="K23" s="501">
        <v>3.1294118641631936</v>
      </c>
      <c r="L23" s="350"/>
      <c r="M23" s="368">
        <v>44205</v>
      </c>
      <c r="N23" s="501">
        <f>M23/'20pobl'!X23*100</f>
        <v>18.664026413787862</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246606</v>
      </c>
      <c r="E24" s="500">
        <f>D24/'20pobl'!D24*100</f>
        <v>3.5886129358927219</v>
      </c>
      <c r="F24" s="350"/>
      <c r="G24" s="368">
        <v>58288</v>
      </c>
      <c r="H24" s="501">
        <v>1.0398609189588903</v>
      </c>
      <c r="I24" s="350"/>
      <c r="J24" s="368">
        <v>48048</v>
      </c>
      <c r="K24" s="501">
        <v>5.3938638736402522</v>
      </c>
      <c r="L24" s="350"/>
      <c r="M24" s="368">
        <v>140270</v>
      </c>
      <c r="N24" s="501">
        <f>M24/'20pobl'!X24*100</f>
        <v>37.330870689930485</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54480</v>
      </c>
      <c r="E25" s="500">
        <f>D25/'20pobl'!D25*100</f>
        <v>3.5110060501697502</v>
      </c>
      <c r="F25" s="350"/>
      <c r="G25" s="368">
        <v>19526</v>
      </c>
      <c r="H25" s="501">
        <v>1.504269132129312</v>
      </c>
      <c r="I25" s="350"/>
      <c r="J25" s="368">
        <v>11891</v>
      </c>
      <c r="K25" s="501">
        <v>6.5211907164480314</v>
      </c>
      <c r="L25" s="350"/>
      <c r="M25" s="368">
        <v>23063</v>
      </c>
      <c r="N25" s="501">
        <f>M25/'20pobl'!X25*100</f>
        <v>32.342341078966193</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21863</v>
      </c>
      <c r="E26" s="504">
        <f>D26/'20pobl'!D26*100</f>
        <v>3.252672374675484</v>
      </c>
      <c r="F26" s="350"/>
      <c r="G26" s="377">
        <v>5188</v>
      </c>
      <c r="H26" s="502">
        <v>0.97022559428187782</v>
      </c>
      <c r="I26" s="350"/>
      <c r="J26" s="377">
        <v>4070</v>
      </c>
      <c r="K26" s="502">
        <v>4.252918003322919</v>
      </c>
      <c r="L26" s="350"/>
      <c r="M26" s="377">
        <v>12605</v>
      </c>
      <c r="N26" s="502">
        <f>M26/'20pobl'!X26*100</f>
        <v>30.202467952557804</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114343</v>
      </c>
      <c r="E27" s="504">
        <f>D27/'20pobl'!D27*100</f>
        <v>5.1591795702932179</v>
      </c>
      <c r="F27" s="350"/>
      <c r="G27" s="377">
        <v>30265</v>
      </c>
      <c r="H27" s="502">
        <v>1.7844319003241633</v>
      </c>
      <c r="I27" s="350"/>
      <c r="J27" s="377">
        <v>22956</v>
      </c>
      <c r="K27" s="502">
        <v>6.3534413089926831</v>
      </c>
      <c r="L27" s="350"/>
      <c r="M27" s="377">
        <v>61122</v>
      </c>
      <c r="N27" s="502">
        <f>M27/'20pobl'!X27*100</f>
        <v>38.458924796134099</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14476</v>
      </c>
      <c r="E28" s="504">
        <f>D28/'20pobl'!D28*100</f>
        <v>4.491718432925202</v>
      </c>
      <c r="F28" s="350"/>
      <c r="G28" s="377">
        <v>3404</v>
      </c>
      <c r="H28" s="502">
        <v>1.3502524781734304</v>
      </c>
      <c r="I28" s="350"/>
      <c r="J28" s="377">
        <v>2719</v>
      </c>
      <c r="K28" s="502">
        <v>5.6526891332820526</v>
      </c>
      <c r="L28" s="350"/>
      <c r="M28" s="377">
        <v>8353</v>
      </c>
      <c r="N28" s="502">
        <f>M28/'20pobl'!X28*100</f>
        <v>37.830615942028984</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5165</v>
      </c>
      <c r="E29" s="506">
        <f>D29/'20pobl'!D29*100</f>
        <v>3.0644634963956214</v>
      </c>
      <c r="F29" s="350"/>
      <c r="G29" s="389">
        <v>2760</v>
      </c>
      <c r="H29" s="507">
        <v>1.865633808529191</v>
      </c>
      <c r="I29" s="350"/>
      <c r="J29" s="389">
        <v>946</v>
      </c>
      <c r="K29" s="507">
        <v>6.009019881852252</v>
      </c>
      <c r="L29" s="350"/>
      <c r="M29" s="389">
        <v>1459</v>
      </c>
      <c r="N29" s="507">
        <f>M29/'20pobl'!X29*100</f>
        <v>30.002056343820687</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5" t="s">
        <v>0</v>
      </c>
      <c r="C31" s="320"/>
      <c r="D31" s="1251">
        <f>G31+J31+M31</f>
        <v>1954635</v>
      </c>
      <c r="E31" s="1252">
        <f>D31/'20pobl'!D31*100</f>
        <v>4.0649273694752965</v>
      </c>
      <c r="F31" s="320"/>
      <c r="G31" s="1251">
        <f>SUM(G12:G29)</f>
        <v>515081</v>
      </c>
      <c r="H31" s="1252">
        <f>G31/'20pobl'!J31*100</f>
        <v>1.3414411349047082</v>
      </c>
      <c r="I31" s="320"/>
      <c r="J31" s="1251">
        <f>SUM(J12:J29)</f>
        <v>412335</v>
      </c>
      <c r="K31" s="1252">
        <f>J31/'20pobl'!Q31*100</f>
        <v>6.0495850744770845</v>
      </c>
      <c r="L31" s="320"/>
      <c r="M31" s="1251">
        <f>SUM(M12:M29)</f>
        <v>1027219</v>
      </c>
      <c r="N31" s="1252">
        <f>M31/'20pobl'!X31*100</f>
        <v>35.76849658791847</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19" t="str">
        <f>'24solcasaad_pobl'!B34:N34</f>
        <v xml:space="preserve">(1) Cifras INE de población referidas al 01/01/2023. Publicado Censo de Población Anual el 13/12/2023 </v>
      </c>
      <c r="C34" s="1436"/>
      <c r="D34" s="1436"/>
      <c r="E34" s="1436"/>
      <c r="F34" s="1436"/>
      <c r="G34" s="1436"/>
      <c r="H34" s="1436"/>
      <c r="I34" s="1436"/>
      <c r="J34" s="1436"/>
      <c r="K34" s="1436"/>
      <c r="L34" s="1436"/>
      <c r="M34" s="1436"/>
      <c r="N34" s="1436"/>
    </row>
    <row r="35" spans="2:14" ht="29.25" customHeight="1" x14ac:dyDescent="0.2">
      <c r="B35" s="1433"/>
      <c r="C35" s="1433"/>
      <c r="D35" s="1433"/>
      <c r="E35" s="510"/>
    </row>
    <row r="36" spans="2:14" ht="4.5" customHeight="1" x14ac:dyDescent="0.2">
      <c r="B36" s="1413"/>
      <c r="C36" s="1413"/>
      <c r="D36" s="1413"/>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3"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3"/>
  <sheetViews>
    <sheetView topLeftCell="A25" zoomScaleNormal="100" workbookViewId="0">
      <selection activeCell="A33" sqref="A33:XFD33"/>
    </sheetView>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55"/>
      <c r="C2" s="1355"/>
      <c r="D2" s="1355"/>
      <c r="E2" s="1355"/>
      <c r="F2" s="1355"/>
      <c r="G2" s="1355"/>
      <c r="H2" s="1355"/>
      <c r="I2" s="1355"/>
      <c r="J2" s="1355"/>
      <c r="K2" s="1355"/>
      <c r="L2" s="1355"/>
      <c r="M2" s="1355"/>
      <c r="N2" s="1355"/>
      <c r="O2" s="1355"/>
      <c r="P2" s="1355"/>
      <c r="Q2" s="1355"/>
      <c r="R2" s="1355"/>
      <c r="S2" s="210"/>
      <c r="T2" s="210"/>
    </row>
    <row r="3" spans="1:20" x14ac:dyDescent="0.2">
      <c r="C3" s="1356" t="s">
        <v>315</v>
      </c>
      <c r="D3" s="1356"/>
      <c r="E3" s="1356"/>
    </row>
    <row r="5" spans="1:20" ht="23.25" customHeight="1" x14ac:dyDescent="0.2">
      <c r="B5" s="1357" t="s">
        <v>291</v>
      </c>
      <c r="C5" s="1358"/>
      <c r="D5" s="1358"/>
      <c r="E5" s="1358"/>
      <c r="F5" s="1358"/>
      <c r="G5" s="1358"/>
      <c r="H5" s="1358"/>
      <c r="I5" s="1358"/>
      <c r="J5" s="1358"/>
      <c r="K5" s="1358"/>
      <c r="L5" s="1358"/>
      <c r="M5" s="1358"/>
      <c r="N5" s="1358"/>
      <c r="O5" s="1358"/>
      <c r="P5" s="1358"/>
      <c r="Q5" s="1359">
        <v>45382</v>
      </c>
      <c r="R5" s="1360"/>
      <c r="S5" s="1360"/>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61" t="s">
        <v>316</v>
      </c>
      <c r="C7" s="1361"/>
      <c r="D7" s="1361"/>
      <c r="E7" s="1361"/>
      <c r="F7" s="1361"/>
      <c r="G7" s="1361"/>
      <c r="H7" s="1361"/>
      <c r="I7" s="1361"/>
      <c r="J7" s="1361"/>
      <c r="K7" s="1361"/>
      <c r="L7" s="1361"/>
      <c r="M7" s="1361"/>
      <c r="N7" s="1361"/>
      <c r="O7" s="1361"/>
      <c r="P7" s="1361"/>
      <c r="Q7" s="1361"/>
      <c r="R7" s="1361"/>
      <c r="S7" s="1361"/>
    </row>
    <row r="8" spans="1:20" ht="18.75" customHeight="1" x14ac:dyDescent="0.2">
      <c r="B8" s="1354" t="s">
        <v>317</v>
      </c>
      <c r="C8" s="1354"/>
      <c r="D8" s="1354"/>
      <c r="E8" s="1354"/>
      <c r="F8" s="1354"/>
      <c r="G8" s="1354"/>
      <c r="H8" s="1354"/>
      <c r="I8" s="1354"/>
      <c r="J8" s="1354"/>
      <c r="K8" s="1354"/>
      <c r="L8" s="1354"/>
      <c r="M8" s="1354"/>
      <c r="N8" s="1354"/>
      <c r="O8" s="1354"/>
      <c r="P8" s="1354"/>
      <c r="Q8" s="1354"/>
      <c r="R8" s="1354"/>
      <c r="S8" s="1354"/>
      <c r="T8" s="1354"/>
    </row>
    <row r="9" spans="1:20" ht="18.75" customHeight="1" x14ac:dyDescent="0.2">
      <c r="B9" s="1354" t="s">
        <v>318</v>
      </c>
      <c r="C9" s="1354"/>
      <c r="D9" s="1354"/>
      <c r="E9" s="1354"/>
      <c r="F9" s="1354"/>
      <c r="G9" s="1354"/>
      <c r="H9" s="1354"/>
      <c r="I9" s="1354"/>
      <c r="J9" s="1354"/>
      <c r="K9" s="1354"/>
      <c r="L9" s="1354"/>
      <c r="M9" s="1354"/>
      <c r="N9" s="1354"/>
      <c r="O9" s="1354"/>
      <c r="P9" s="1354"/>
      <c r="Q9" s="1354"/>
      <c r="R9" s="1354"/>
      <c r="S9" s="1354"/>
      <c r="T9" s="1354"/>
    </row>
    <row r="10" spans="1:20" ht="18.75" customHeight="1" x14ac:dyDescent="0.2">
      <c r="B10" s="1354" t="s">
        <v>319</v>
      </c>
      <c r="C10" s="1354"/>
      <c r="D10" s="1354"/>
      <c r="E10" s="1354"/>
      <c r="F10" s="1354"/>
      <c r="G10" s="1354"/>
      <c r="H10" s="1354"/>
      <c r="I10" s="1354"/>
      <c r="J10" s="1354"/>
      <c r="K10" s="1354"/>
      <c r="L10" s="1354"/>
      <c r="M10" s="1354"/>
      <c r="N10" s="1354"/>
      <c r="O10" s="1354"/>
      <c r="P10" s="1354"/>
      <c r="Q10" s="1354"/>
      <c r="R10" s="1354"/>
      <c r="S10" s="1354"/>
      <c r="T10" s="1354"/>
    </row>
    <row r="11" spans="1:20" ht="18.75" customHeight="1" x14ac:dyDescent="0.2">
      <c r="B11" s="1354" t="s">
        <v>320</v>
      </c>
      <c r="C11" s="1354"/>
      <c r="D11" s="1354"/>
      <c r="E11" s="1354"/>
      <c r="F11" s="1354"/>
      <c r="G11" s="1354"/>
      <c r="H11" s="1354"/>
      <c r="I11" s="1354"/>
      <c r="J11" s="1354"/>
      <c r="K11" s="1354"/>
      <c r="L11" s="1354"/>
      <c r="M11" s="1354"/>
      <c r="N11" s="1354"/>
      <c r="O11" s="1354"/>
      <c r="P11" s="1354"/>
      <c r="Q11" s="1354"/>
      <c r="R11" s="1354"/>
      <c r="S11" s="1354"/>
      <c r="T11" s="1354"/>
    </row>
    <row r="12" spans="1:20" ht="18.75" customHeight="1" x14ac:dyDescent="0.2">
      <c r="B12" s="1354" t="s">
        <v>321</v>
      </c>
      <c r="C12" s="1354"/>
      <c r="D12" s="1354"/>
      <c r="E12" s="1354"/>
      <c r="F12" s="1354"/>
      <c r="G12" s="1354"/>
      <c r="H12" s="1354"/>
      <c r="I12" s="1354"/>
      <c r="J12" s="1354"/>
      <c r="K12" s="1354"/>
      <c r="L12" s="1354"/>
      <c r="M12" s="1354"/>
      <c r="N12" s="1354"/>
      <c r="O12" s="1354"/>
      <c r="P12" s="1354"/>
      <c r="Q12" s="1354"/>
      <c r="R12" s="1354"/>
      <c r="S12" s="1354"/>
      <c r="T12" s="1354"/>
    </row>
    <row r="13" spans="1:20" ht="18.75" customHeight="1" x14ac:dyDescent="0.2">
      <c r="B13" s="1354" t="s">
        <v>322</v>
      </c>
      <c r="C13" s="1354"/>
      <c r="D13" s="1354"/>
      <c r="E13" s="1354"/>
      <c r="F13" s="1354"/>
      <c r="G13" s="1354"/>
      <c r="H13" s="1354"/>
      <c r="I13" s="1354"/>
      <c r="J13" s="1354"/>
      <c r="K13" s="1354"/>
      <c r="L13" s="1354"/>
      <c r="M13" s="1354"/>
      <c r="N13" s="1354"/>
      <c r="O13" s="1354"/>
      <c r="P13" s="1354"/>
      <c r="Q13" s="1354"/>
      <c r="R13" s="1354"/>
      <c r="S13" s="1354"/>
      <c r="T13" s="1354"/>
    </row>
    <row r="14" spans="1:20" ht="18.75" customHeight="1" x14ac:dyDescent="0.2">
      <c r="B14" s="214"/>
      <c r="C14" s="214"/>
      <c r="D14" s="214"/>
      <c r="E14" s="214"/>
      <c r="F14" s="214"/>
      <c r="G14" s="214"/>
      <c r="H14" s="214"/>
      <c r="I14" s="214"/>
      <c r="J14" s="214"/>
      <c r="K14" s="214"/>
      <c r="L14" s="214"/>
      <c r="M14" s="214"/>
      <c r="N14" s="214"/>
      <c r="O14" s="214"/>
      <c r="P14" s="214"/>
      <c r="Q14" s="214"/>
      <c r="R14" s="214"/>
      <c r="S14" s="214"/>
    </row>
    <row r="15" spans="1:20" ht="18.75" customHeight="1" x14ac:dyDescent="0.2">
      <c r="B15" s="1361" t="s">
        <v>323</v>
      </c>
      <c r="C15" s="1361"/>
      <c r="D15" s="1361"/>
      <c r="E15" s="1361"/>
      <c r="F15" s="1361"/>
      <c r="G15" s="1361"/>
      <c r="H15" s="1361"/>
      <c r="I15" s="1361"/>
      <c r="J15" s="1361"/>
      <c r="K15" s="1361"/>
      <c r="L15" s="1361"/>
      <c r="M15" s="1361"/>
      <c r="N15" s="1361"/>
      <c r="O15" s="1361"/>
      <c r="P15" s="1361"/>
      <c r="Q15" s="1361"/>
      <c r="R15" s="1361"/>
      <c r="S15" s="1361"/>
    </row>
    <row r="16" spans="1:20" ht="18.75" customHeight="1" x14ac:dyDescent="0.2">
      <c r="B16" s="1354" t="s">
        <v>324</v>
      </c>
      <c r="C16" s="1354"/>
      <c r="D16" s="1354"/>
      <c r="E16" s="1354"/>
      <c r="F16" s="1354"/>
      <c r="G16" s="1354"/>
      <c r="H16" s="1354"/>
      <c r="I16" s="1354"/>
      <c r="J16" s="1354"/>
      <c r="K16" s="1354"/>
      <c r="L16" s="1354"/>
      <c r="M16" s="1354"/>
      <c r="N16" s="1354"/>
      <c r="O16" s="1354"/>
      <c r="P16" s="1354"/>
      <c r="Q16" s="1354"/>
      <c r="R16" s="1354"/>
      <c r="S16" s="1354"/>
    </row>
    <row r="17" spans="2:20" ht="18.75" customHeight="1" x14ac:dyDescent="0.2">
      <c r="B17" s="1354" t="s">
        <v>325</v>
      </c>
      <c r="C17" s="1354"/>
      <c r="D17" s="1354"/>
      <c r="E17" s="1354"/>
      <c r="F17" s="1354"/>
      <c r="G17" s="1354"/>
      <c r="H17" s="1354"/>
      <c r="I17" s="1354"/>
      <c r="J17" s="1354"/>
      <c r="K17" s="1354"/>
      <c r="L17" s="1354"/>
      <c r="M17" s="1354"/>
      <c r="N17" s="1354"/>
      <c r="O17" s="1354"/>
      <c r="P17" s="1354"/>
      <c r="Q17" s="1354"/>
      <c r="R17" s="1354"/>
      <c r="S17" s="1354"/>
      <c r="T17" s="214"/>
    </row>
    <row r="18" spans="2:20" ht="18.75" customHeight="1" x14ac:dyDescent="0.2">
      <c r="B18" s="1354" t="s">
        <v>326</v>
      </c>
      <c r="C18" s="1354"/>
      <c r="D18" s="1354"/>
      <c r="E18" s="1354"/>
      <c r="F18" s="1354"/>
      <c r="G18" s="1354"/>
      <c r="H18" s="1354"/>
      <c r="I18" s="1354"/>
      <c r="J18" s="1354"/>
      <c r="K18" s="1354"/>
      <c r="L18" s="1354"/>
      <c r="M18" s="1354"/>
      <c r="N18" s="1354"/>
      <c r="O18" s="1354"/>
      <c r="P18" s="1354"/>
      <c r="Q18" s="1354"/>
      <c r="R18" s="1354"/>
      <c r="S18" s="1354"/>
      <c r="T18" s="214"/>
    </row>
    <row r="19" spans="2:20" ht="18.75" customHeight="1" x14ac:dyDescent="0.2">
      <c r="B19" s="214"/>
      <c r="C19" s="214"/>
      <c r="D19" s="214"/>
      <c r="E19" s="214"/>
      <c r="F19" s="214"/>
      <c r="G19" s="214"/>
      <c r="H19" s="214"/>
      <c r="I19" s="214"/>
      <c r="J19" s="214"/>
      <c r="K19" s="214"/>
      <c r="L19" s="214"/>
      <c r="M19" s="214"/>
      <c r="N19" s="214"/>
      <c r="O19" s="214"/>
      <c r="P19" s="214"/>
      <c r="Q19" s="214"/>
      <c r="R19" s="214"/>
      <c r="S19" s="214"/>
    </row>
    <row r="20" spans="2:20" ht="18.75" customHeight="1" x14ac:dyDescent="0.2">
      <c r="B20" s="1361" t="s">
        <v>327</v>
      </c>
      <c r="C20" s="1361"/>
      <c r="D20" s="1361"/>
      <c r="E20" s="1361"/>
      <c r="F20" s="1361"/>
      <c r="G20" s="1361"/>
      <c r="H20" s="1361"/>
      <c r="I20" s="1361"/>
      <c r="J20" s="1361"/>
      <c r="K20" s="1361"/>
      <c r="L20" s="1361"/>
      <c r="M20" s="1361"/>
      <c r="N20" s="1361"/>
      <c r="O20" s="1361"/>
      <c r="P20" s="1361"/>
      <c r="Q20" s="1361"/>
      <c r="R20" s="1361"/>
      <c r="S20" s="1361"/>
    </row>
    <row r="21" spans="2:20" ht="18.75" customHeight="1" x14ac:dyDescent="0.2">
      <c r="B21" s="1354" t="s">
        <v>328</v>
      </c>
      <c r="C21" s="1354"/>
      <c r="D21" s="1354"/>
      <c r="E21" s="1354"/>
      <c r="F21" s="1354"/>
      <c r="G21" s="1354"/>
      <c r="H21" s="1354"/>
      <c r="I21" s="1354"/>
      <c r="J21" s="1354"/>
      <c r="K21" s="1354"/>
      <c r="L21" s="1354"/>
      <c r="M21" s="1354"/>
      <c r="N21" s="1354"/>
      <c r="O21" s="1354"/>
      <c r="P21" s="1354"/>
      <c r="Q21" s="1354"/>
      <c r="R21" s="1354"/>
      <c r="S21" s="1354"/>
    </row>
    <row r="22" spans="2:20" ht="18.75" customHeight="1" x14ac:dyDescent="0.2">
      <c r="B22" s="214"/>
      <c r="C22" s="214"/>
      <c r="D22" s="214"/>
      <c r="E22" s="214"/>
      <c r="F22" s="214"/>
      <c r="G22" s="214"/>
      <c r="H22" s="214"/>
      <c r="I22" s="214"/>
      <c r="J22" s="214"/>
      <c r="K22" s="214"/>
      <c r="L22" s="214"/>
      <c r="M22" s="214"/>
      <c r="N22" s="214"/>
      <c r="O22" s="214"/>
      <c r="P22" s="214"/>
      <c r="Q22" s="214"/>
      <c r="R22" s="214"/>
      <c r="S22" s="214"/>
    </row>
    <row r="23" spans="2:20" ht="18.75" customHeight="1" x14ac:dyDescent="0.2">
      <c r="B23" s="1361" t="s">
        <v>329</v>
      </c>
      <c r="C23" s="1361"/>
      <c r="D23" s="1361"/>
      <c r="E23" s="1361"/>
      <c r="F23" s="1361"/>
      <c r="G23" s="1361"/>
      <c r="H23" s="1361"/>
      <c r="I23" s="1361"/>
      <c r="J23" s="1361"/>
      <c r="K23" s="1361"/>
      <c r="L23" s="1361"/>
      <c r="M23" s="1361"/>
      <c r="N23" s="1361"/>
      <c r="O23" s="1361"/>
      <c r="P23" s="1361"/>
      <c r="Q23" s="1361"/>
      <c r="R23" s="1361"/>
      <c r="S23" s="1361"/>
    </row>
    <row r="24" spans="2:20" ht="18.75" customHeight="1" x14ac:dyDescent="0.2">
      <c r="B24" s="1354" t="s">
        <v>329</v>
      </c>
      <c r="C24" s="1354"/>
      <c r="D24" s="1354"/>
      <c r="E24" s="1354"/>
      <c r="F24" s="1354"/>
      <c r="G24" s="1354"/>
      <c r="H24" s="1354"/>
      <c r="I24" s="1354"/>
      <c r="J24" s="1354"/>
      <c r="K24" s="1354"/>
      <c r="L24" s="1354"/>
      <c r="M24" s="1354"/>
      <c r="N24" s="1354"/>
      <c r="O24" s="1354"/>
      <c r="P24" s="1354"/>
      <c r="Q24" s="1354"/>
      <c r="R24" s="1354"/>
      <c r="S24" s="1354"/>
    </row>
    <row r="25" spans="2:20" ht="18.75" customHeight="1" x14ac:dyDescent="0.2">
      <c r="B25" s="1354" t="s">
        <v>330</v>
      </c>
      <c r="C25" s="1354"/>
      <c r="D25" s="1354"/>
      <c r="E25" s="1354"/>
      <c r="F25" s="1354"/>
      <c r="G25" s="1354"/>
      <c r="H25" s="1354"/>
      <c r="I25" s="1354"/>
      <c r="J25" s="1354"/>
      <c r="K25" s="1354"/>
      <c r="L25" s="1354"/>
      <c r="M25" s="1354"/>
      <c r="N25" s="1354"/>
      <c r="O25" s="1354"/>
      <c r="P25" s="1354"/>
      <c r="Q25" s="1354"/>
      <c r="R25" s="1354"/>
      <c r="S25" s="1354"/>
    </row>
    <row r="26" spans="2:20" ht="18.75" customHeight="1" x14ac:dyDescent="0.2">
      <c r="B26" s="214"/>
      <c r="C26" s="214"/>
      <c r="D26" s="214"/>
      <c r="E26" s="214"/>
      <c r="F26" s="214"/>
      <c r="G26" s="214"/>
      <c r="H26" s="214"/>
      <c r="I26" s="214"/>
      <c r="J26" s="214"/>
      <c r="K26" s="214"/>
      <c r="L26" s="214"/>
      <c r="M26" s="214"/>
      <c r="N26" s="214"/>
      <c r="O26" s="214"/>
      <c r="P26" s="214"/>
      <c r="Q26" s="214"/>
      <c r="R26" s="214"/>
      <c r="S26" s="214"/>
    </row>
    <row r="27" spans="2:20" ht="18.75" customHeight="1" x14ac:dyDescent="0.2">
      <c r="B27" s="1361" t="s">
        <v>331</v>
      </c>
      <c r="C27" s="1361"/>
      <c r="D27" s="1361"/>
      <c r="E27" s="1361"/>
      <c r="F27" s="1361"/>
      <c r="G27" s="1361"/>
      <c r="H27" s="1361"/>
      <c r="I27" s="1361"/>
      <c r="J27" s="1361"/>
      <c r="K27" s="1361"/>
      <c r="L27" s="1361"/>
      <c r="M27" s="1361"/>
      <c r="N27" s="1361"/>
      <c r="O27" s="1361"/>
      <c r="P27" s="1361"/>
      <c r="Q27" s="1361"/>
      <c r="R27" s="1361"/>
      <c r="S27" s="1361"/>
    </row>
    <row r="28" spans="2:20" ht="18.75" customHeight="1" x14ac:dyDescent="0.2">
      <c r="B28" s="1354" t="s">
        <v>331</v>
      </c>
      <c r="C28" s="1354"/>
      <c r="D28" s="1354"/>
      <c r="E28" s="1354"/>
      <c r="F28" s="1354"/>
      <c r="G28" s="1354"/>
      <c r="H28" s="1354"/>
      <c r="I28" s="1354"/>
      <c r="J28" s="1354"/>
      <c r="K28" s="1354"/>
      <c r="L28" s="1354"/>
      <c r="M28" s="1354"/>
      <c r="N28" s="1354"/>
      <c r="O28" s="1354"/>
      <c r="P28" s="1354"/>
      <c r="Q28" s="1354"/>
      <c r="R28" s="1354"/>
      <c r="S28" s="1354"/>
    </row>
    <row r="29" spans="2:20" ht="18.75" customHeight="1" x14ac:dyDescent="0.2">
      <c r="B29" s="1354" t="s">
        <v>332</v>
      </c>
      <c r="C29" s="1354"/>
      <c r="D29" s="1354"/>
      <c r="E29" s="1354"/>
      <c r="F29" s="1354"/>
      <c r="G29" s="1354"/>
      <c r="H29" s="1354"/>
      <c r="I29" s="1354"/>
      <c r="J29" s="1354"/>
      <c r="K29" s="1354"/>
      <c r="L29" s="1354"/>
      <c r="M29" s="1354"/>
      <c r="N29" s="1354"/>
      <c r="O29" s="1354"/>
      <c r="P29" s="1354"/>
      <c r="Q29" s="1354"/>
      <c r="R29" s="1354"/>
      <c r="S29" s="1354"/>
    </row>
    <row r="30" spans="2:20" ht="18.75" customHeight="1" x14ac:dyDescent="0.2">
      <c r="B30" s="214"/>
      <c r="C30" s="214"/>
      <c r="D30" s="214"/>
      <c r="E30" s="214"/>
      <c r="F30" s="214"/>
      <c r="G30" s="214"/>
      <c r="H30" s="214"/>
      <c r="I30" s="214"/>
      <c r="J30" s="214"/>
      <c r="K30" s="214"/>
      <c r="L30" s="214"/>
      <c r="M30" s="214"/>
      <c r="N30" s="214"/>
      <c r="O30" s="214"/>
      <c r="P30" s="214"/>
      <c r="Q30" s="214"/>
      <c r="R30" s="214"/>
      <c r="S30" s="214"/>
    </row>
    <row r="31" spans="2:20" ht="18.75" customHeight="1" x14ac:dyDescent="0.2">
      <c r="B31" s="1361" t="s">
        <v>333</v>
      </c>
      <c r="C31" s="1361"/>
      <c r="D31" s="1361"/>
      <c r="E31" s="1361"/>
      <c r="F31" s="1361"/>
      <c r="G31" s="1361"/>
      <c r="H31" s="1361"/>
      <c r="I31" s="1361"/>
      <c r="J31" s="1361"/>
      <c r="K31" s="1361"/>
      <c r="L31" s="1361"/>
      <c r="M31" s="1361"/>
      <c r="N31" s="1361"/>
      <c r="O31" s="1361"/>
      <c r="P31" s="1361"/>
      <c r="Q31" s="1361"/>
      <c r="R31" s="1361"/>
      <c r="S31" s="1361"/>
    </row>
    <row r="32" spans="2:20" ht="18.75" customHeight="1" x14ac:dyDescent="0.2">
      <c r="B32" s="1354" t="s">
        <v>334</v>
      </c>
      <c r="C32" s="1354"/>
      <c r="D32" s="1354"/>
      <c r="E32" s="1354"/>
      <c r="F32" s="1354"/>
      <c r="G32" s="1354"/>
      <c r="H32" s="1354"/>
      <c r="I32" s="1354"/>
      <c r="J32" s="1354"/>
      <c r="K32" s="1354"/>
      <c r="L32" s="1354"/>
      <c r="M32" s="1354"/>
      <c r="N32" s="1354"/>
      <c r="O32" s="1354"/>
      <c r="P32" s="1354"/>
      <c r="Q32" s="1354"/>
      <c r="R32" s="1354"/>
      <c r="S32" s="1354"/>
    </row>
    <row r="33" spans="2:20" ht="18.75" customHeight="1" x14ac:dyDescent="0.2">
      <c r="B33" s="1354" t="s">
        <v>335</v>
      </c>
      <c r="C33" s="1354"/>
      <c r="D33" s="1354"/>
      <c r="E33" s="1354"/>
      <c r="F33" s="1354"/>
      <c r="G33" s="1354"/>
      <c r="H33" s="1354"/>
      <c r="I33" s="1354"/>
      <c r="J33" s="1354"/>
      <c r="K33" s="1354"/>
      <c r="L33" s="1354"/>
      <c r="M33" s="1354"/>
      <c r="N33" s="1354"/>
      <c r="O33" s="1354"/>
      <c r="P33" s="1354"/>
      <c r="Q33" s="1354"/>
      <c r="R33" s="1354"/>
      <c r="S33" s="1354"/>
      <c r="T33" s="214"/>
    </row>
    <row r="34" spans="2:20" ht="18.75" customHeight="1" x14ac:dyDescent="0.2">
      <c r="B34" s="1354" t="s">
        <v>336</v>
      </c>
      <c r="C34" s="1354"/>
      <c r="D34" s="1354"/>
      <c r="E34" s="1354"/>
      <c r="F34" s="1354"/>
      <c r="G34" s="1354"/>
      <c r="H34" s="1354"/>
      <c r="I34" s="1354"/>
      <c r="J34" s="1354"/>
      <c r="K34" s="1354"/>
      <c r="L34" s="1354"/>
      <c r="M34" s="1354"/>
      <c r="N34" s="1354"/>
      <c r="O34" s="1354"/>
      <c r="P34" s="1354"/>
      <c r="Q34" s="1354"/>
      <c r="R34" s="1354"/>
      <c r="S34" s="1354"/>
      <c r="T34" s="214"/>
    </row>
    <row r="35" spans="2:20" ht="15" customHeight="1" x14ac:dyDescent="0.2">
      <c r="B35" s="1354" t="s">
        <v>337</v>
      </c>
      <c r="C35" s="1354"/>
      <c r="D35" s="1354"/>
      <c r="E35" s="1354"/>
      <c r="F35" s="1354"/>
      <c r="G35" s="1354"/>
      <c r="H35" s="1354"/>
      <c r="I35" s="1354"/>
      <c r="J35" s="1354"/>
      <c r="K35" s="1354"/>
      <c r="L35" s="1354"/>
      <c r="M35" s="1354"/>
      <c r="N35" s="1354"/>
      <c r="O35" s="1354"/>
      <c r="P35" s="1354"/>
      <c r="Q35" s="1354"/>
      <c r="R35" s="1354"/>
      <c r="S35" s="1354"/>
      <c r="T35" s="214"/>
    </row>
    <row r="36" spans="2:20" ht="15.95" customHeight="1" x14ac:dyDescent="0.2">
      <c r="O36" s="215"/>
      <c r="Q36" s="215"/>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32:S32"/>
    <mergeCell ref="B33:S33"/>
    <mergeCell ref="B34:S34"/>
    <mergeCell ref="B35:S35"/>
    <mergeCell ref="B31:S31"/>
    <mergeCell ref="B27:S27"/>
    <mergeCell ref="B28:S28"/>
    <mergeCell ref="B16:S16"/>
    <mergeCell ref="B17:S17"/>
    <mergeCell ref="B18:S18"/>
    <mergeCell ref="B20:S20"/>
    <mergeCell ref="B21:S21"/>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32" t="s">
        <v>135</v>
      </c>
      <c r="V1" s="32" t="s">
        <v>16</v>
      </c>
      <c r="Y1" s="32" t="s">
        <v>15</v>
      </c>
    </row>
    <row r="2" spans="1:50" s="36" customFormat="1" ht="52.5" customHeight="1" x14ac:dyDescent="0.2">
      <c r="B2" s="1442"/>
      <c r="C2" s="1442"/>
      <c r="D2" s="1442"/>
      <c r="E2" s="1442"/>
      <c r="F2" s="1442"/>
      <c r="G2" s="1442"/>
      <c r="H2" s="1442"/>
      <c r="I2" s="1442"/>
      <c r="O2" s="37"/>
    </row>
    <row r="3" spans="1:50" s="38" customFormat="1" ht="4.5" customHeight="1" x14ac:dyDescent="0.2">
      <c r="B3" s="1443"/>
      <c r="C3" s="1443"/>
      <c r="D3" s="1443"/>
      <c r="E3" s="1443"/>
      <c r="F3" s="1443"/>
      <c r="G3" s="1443"/>
      <c r="H3" s="1443"/>
      <c r="I3" s="1443"/>
      <c r="O3" s="37"/>
    </row>
    <row r="4" spans="1:50" s="38" customFormat="1" ht="17.25" customHeight="1" x14ac:dyDescent="0.2">
      <c r="A4" s="1443" t="s">
        <v>193</v>
      </c>
      <c r="B4" s="1443"/>
      <c r="C4" s="1443"/>
      <c r="D4" s="1443"/>
      <c r="E4" s="1443"/>
      <c r="F4" s="1443"/>
      <c r="G4" s="1443"/>
      <c r="H4" s="1443"/>
      <c r="I4" s="1443"/>
      <c r="J4" s="1443"/>
      <c r="K4" s="1443"/>
      <c r="L4" s="1443"/>
      <c r="M4" s="1443"/>
      <c r="N4" s="1443"/>
      <c r="O4" s="1443"/>
      <c r="P4" s="1443"/>
      <c r="Q4" s="1443"/>
      <c r="R4" s="1443"/>
      <c r="S4" s="1443"/>
      <c r="T4" s="1443"/>
      <c r="U4" s="1443"/>
      <c r="V4" s="1443"/>
      <c r="W4" s="1443"/>
      <c r="X4" s="1443"/>
      <c r="Y4" s="1443"/>
      <c r="Z4" s="1443"/>
    </row>
    <row r="5" spans="1:50" s="38" customFormat="1" ht="17.25" customHeight="1" x14ac:dyDescent="0.2">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
      <c r="O6" s="37"/>
    </row>
    <row r="7" spans="1:50" s="41" customFormat="1" ht="12.75" customHeight="1" x14ac:dyDescent="0.2">
      <c r="A7" s="39"/>
      <c r="B7" s="1444" t="s">
        <v>12</v>
      </c>
      <c r="C7" s="40"/>
      <c r="D7" s="1439" t="s">
        <v>109</v>
      </c>
      <c r="E7" s="1437"/>
      <c r="F7" s="181"/>
      <c r="G7" s="1437"/>
      <c r="H7" s="1437"/>
      <c r="I7" s="181"/>
      <c r="J7" s="1437"/>
      <c r="K7" s="1437"/>
      <c r="L7" s="181"/>
      <c r="M7" s="1437"/>
      <c r="N7" s="1438"/>
      <c r="O7" s="40"/>
      <c r="P7" s="1439" t="s">
        <v>30</v>
      </c>
      <c r="Q7" s="1437"/>
      <c r="R7" s="181"/>
      <c r="S7" s="1437"/>
      <c r="T7" s="1437"/>
      <c r="U7" s="181"/>
      <c r="V7" s="1437"/>
      <c r="W7" s="1437"/>
      <c r="X7" s="181"/>
      <c r="Y7" s="1437"/>
      <c r="Z7" s="1438"/>
      <c r="AA7" s="116"/>
      <c r="AB7" s="116"/>
      <c r="AC7" s="117"/>
      <c r="AD7" s="117"/>
      <c r="AE7" s="117"/>
      <c r="AF7" s="117"/>
      <c r="AG7" s="117"/>
      <c r="AH7" s="117"/>
      <c r="AI7" s="118"/>
    </row>
    <row r="8" spans="1:50" s="41" customFormat="1" ht="33.75" customHeight="1" x14ac:dyDescent="0.2">
      <c r="A8" s="39"/>
      <c r="B8" s="1445"/>
      <c r="C8" s="40"/>
      <c r="D8" s="1448"/>
      <c r="E8" s="1449"/>
      <c r="F8" s="40"/>
      <c r="G8" s="1439" t="s">
        <v>169</v>
      </c>
      <c r="H8" s="1438"/>
      <c r="I8" s="40"/>
      <c r="J8" s="1439" t="s">
        <v>175</v>
      </c>
      <c r="K8" s="1438"/>
      <c r="L8" s="40"/>
      <c r="M8" s="1439" t="s">
        <v>170</v>
      </c>
      <c r="N8" s="1438"/>
      <c r="O8" s="40"/>
      <c r="P8" s="1448"/>
      <c r="Q8" s="1450"/>
      <c r="R8" s="130"/>
      <c r="S8" s="1439" t="s">
        <v>176</v>
      </c>
      <c r="T8" s="1438"/>
      <c r="U8" s="40"/>
      <c r="V8" s="1439" t="s">
        <v>177</v>
      </c>
      <c r="W8" s="1438"/>
      <c r="X8" s="40"/>
      <c r="Y8" s="1439" t="s">
        <v>178</v>
      </c>
      <c r="Z8" s="1438"/>
      <c r="AA8" s="116"/>
      <c r="AB8" s="116"/>
      <c r="AC8" s="117"/>
      <c r="AD8" s="117"/>
      <c r="AE8" s="117"/>
      <c r="AF8" s="117"/>
      <c r="AG8" s="117"/>
      <c r="AH8" s="117"/>
      <c r="AI8" s="118"/>
    </row>
    <row r="9" spans="1:50" s="46" customFormat="1" ht="36.75" customHeight="1" x14ac:dyDescent="0.2">
      <c r="A9" s="42"/>
      <c r="B9" s="144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7" t="s">
        <v>217</v>
      </c>
      <c r="C33" s="1447"/>
      <c r="D33" s="1447"/>
      <c r="E33" s="1447"/>
      <c r="F33" s="1447"/>
      <c r="G33" s="1447"/>
      <c r="H33" s="1447"/>
      <c r="I33" s="1447"/>
      <c r="J33" s="1447"/>
      <c r="K33" s="1447"/>
      <c r="L33" s="1447"/>
      <c r="M33" s="1447"/>
      <c r="O33" s="86"/>
    </row>
    <row r="34" spans="2:19" ht="29.25" customHeight="1" x14ac:dyDescent="0.2">
      <c r="B34" s="1441"/>
      <c r="C34" s="1441"/>
      <c r="D34" s="1441"/>
      <c r="E34" s="1441"/>
      <c r="F34" s="1441"/>
      <c r="G34" s="1441"/>
      <c r="H34" s="1441"/>
      <c r="I34" s="1441"/>
      <c r="J34" s="1441"/>
      <c r="K34" s="1441"/>
      <c r="L34" s="1441"/>
      <c r="M34" s="1441"/>
      <c r="N34" s="1441"/>
      <c r="O34" s="1441"/>
      <c r="P34" s="1441"/>
      <c r="Q34" s="89"/>
      <c r="R34" s="89"/>
      <c r="S34" s="89"/>
    </row>
    <row r="35" spans="2:19" ht="4.5" customHeight="1" x14ac:dyDescent="0.2">
      <c r="B35" s="1440"/>
      <c r="C35" s="1440"/>
      <c r="D35" s="1440"/>
      <c r="E35" s="1440"/>
      <c r="F35" s="1440"/>
      <c r="G35" s="1440"/>
      <c r="H35" s="1440"/>
      <c r="I35" s="1440"/>
      <c r="J35" s="1440"/>
      <c r="K35" s="1440"/>
      <c r="L35" s="1440"/>
      <c r="M35" s="1440"/>
      <c r="N35" s="1440"/>
      <c r="O35" s="1440"/>
      <c r="P35" s="1440"/>
      <c r="Q35" s="89"/>
      <c r="R35" s="89"/>
      <c r="S35" s="89"/>
    </row>
    <row r="38" spans="2:19" x14ac:dyDescent="0.2">
      <c r="L38" s="90"/>
      <c r="M38" s="90"/>
      <c r="N38" s="90"/>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zoomScaleNormal="100" workbookViewId="0">
      <selection activeCell="B5" sqref="B5:Z5"/>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387"/>
      <c r="C2" s="1387"/>
      <c r="D2" s="1387"/>
      <c r="E2" s="1387"/>
      <c r="F2" s="1387"/>
      <c r="G2" s="1387"/>
      <c r="H2" s="1387"/>
      <c r="I2" s="1387"/>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388"/>
      <c r="C3" s="1388"/>
      <c r="D3" s="1388"/>
      <c r="E3" s="1388"/>
      <c r="F3" s="1388"/>
      <c r="G3" s="1388"/>
      <c r="H3" s="1388"/>
      <c r="I3" s="1388"/>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14" t="s">
        <v>409</v>
      </c>
      <c r="B4" s="1414"/>
      <c r="C4" s="1414"/>
      <c r="D4" s="1414"/>
      <c r="E4" s="1414"/>
      <c r="F4" s="1414"/>
      <c r="G4" s="1414"/>
      <c r="H4" s="1414"/>
      <c r="I4" s="1414"/>
      <c r="J4" s="1414"/>
      <c r="K4" s="1414"/>
      <c r="L4" s="1414"/>
      <c r="M4" s="1414"/>
      <c r="N4" s="1414"/>
      <c r="O4" s="1414"/>
      <c r="P4" s="1414"/>
      <c r="Q4" s="1414"/>
      <c r="R4" s="1414"/>
      <c r="S4" s="1414"/>
      <c r="T4" s="1414"/>
      <c r="U4" s="1414"/>
      <c r="V4" s="1414"/>
      <c r="W4" s="1414"/>
      <c r="X4" s="1414"/>
      <c r="Y4" s="1414"/>
      <c r="Z4" s="1414"/>
    </row>
    <row r="5" spans="1:50" s="492" customFormat="1" ht="17.2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52" t="s">
        <v>12</v>
      </c>
      <c r="D7" s="1452" t="s">
        <v>209</v>
      </c>
      <c r="E7" s="1452"/>
      <c r="G7" s="1452"/>
      <c r="H7" s="1452"/>
      <c r="J7" s="1452"/>
      <c r="K7" s="1452"/>
      <c r="M7" s="1452"/>
      <c r="N7" s="1452"/>
      <c r="P7" s="1452" t="s">
        <v>30</v>
      </c>
      <c r="Q7" s="1452"/>
      <c r="S7" s="1452"/>
      <c r="T7" s="1452"/>
      <c r="V7" s="1452"/>
      <c r="W7" s="1452"/>
      <c r="Y7" s="1452"/>
      <c r="Z7" s="1452"/>
      <c r="AA7" s="512"/>
      <c r="AB7" s="512"/>
      <c r="AI7" s="514"/>
    </row>
    <row r="8" spans="1:50" s="513" customFormat="1" ht="33.75" customHeight="1" x14ac:dyDescent="0.2">
      <c r="A8" s="512"/>
      <c r="B8" s="1452"/>
      <c r="D8" s="1452"/>
      <c r="E8" s="1452"/>
      <c r="G8" s="1452" t="s">
        <v>169</v>
      </c>
      <c r="H8" s="1452"/>
      <c r="J8" s="1452" t="s">
        <v>175</v>
      </c>
      <c r="K8" s="1452"/>
      <c r="M8" s="1452" t="s">
        <v>170</v>
      </c>
      <c r="N8" s="1452"/>
      <c r="P8" s="1452"/>
      <c r="Q8" s="1452"/>
      <c r="S8" s="1452" t="s">
        <v>176</v>
      </c>
      <c r="T8" s="1452"/>
      <c r="V8" s="1452" t="s">
        <v>177</v>
      </c>
      <c r="W8" s="1452"/>
      <c r="Y8" s="1452" t="s">
        <v>178</v>
      </c>
      <c r="Z8" s="1452"/>
      <c r="AA8" s="512"/>
      <c r="AB8" s="512"/>
      <c r="AI8" s="514"/>
    </row>
    <row r="9" spans="1:50" s="513" customFormat="1" ht="36.75" customHeight="1" x14ac:dyDescent="0.2">
      <c r="A9" s="512"/>
      <c r="B9" s="145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 t="shared" ref="P11:P28" si="2">S11+V11+Y11</f>
        <v>383563</v>
      </c>
      <c r="Q11" s="564">
        <f>P11*100/D11</f>
        <v>4.4682715708386631</v>
      </c>
      <c r="R11" s="558"/>
      <c r="S11" s="561">
        <f>'34adictcasaad'!G12</f>
        <v>113223</v>
      </c>
      <c r="T11" s="565">
        <f>S11*100/G11</f>
        <v>1.6137581710199118</v>
      </c>
      <c r="U11" s="558"/>
      <c r="V11" s="561">
        <f>'34adictcasaad'!J12</f>
        <v>89695</v>
      </c>
      <c r="W11" s="565">
        <f>V11*100/J11</f>
        <v>7.8271234982996658</v>
      </c>
      <c r="X11" s="558"/>
      <c r="Y11" s="561">
        <f>'34adictcasaad'!M12</f>
        <v>180645</v>
      </c>
      <c r="Z11" s="565">
        <f>Y11*100/M11</f>
        <v>42.797845951920095</v>
      </c>
      <c r="AA11" s="566"/>
      <c r="AB11" s="567">
        <f t="shared" ref="AB11:AB28" si="3">_xlfn.RANK.EQ(Q11,Q$11:Q$30,0)</f>
        <v>5</v>
      </c>
      <c r="AC11" s="567">
        <v>1</v>
      </c>
      <c r="AD11" s="567">
        <f>MATCH(AC11,AB$11:AB$30,0)</f>
        <v>7</v>
      </c>
      <c r="AE11" s="568" t="str">
        <f t="shared" ref="AE11:AE29" si="4">INDEX(B$11:B$30,AD11,1)</f>
        <v>Castilla y León</v>
      </c>
      <c r="AF11" s="569">
        <f t="shared" ref="AF11:AF29" si="5">INDEX(Q$11:Q$30,AD11,1)</f>
        <v>6.3346398439738509</v>
      </c>
      <c r="AH11" s="567">
        <f>_xlfn.RANK.EQ(T11,T$11:T$30,0)</f>
        <v>4</v>
      </c>
      <c r="AI11" s="567">
        <v>1</v>
      </c>
      <c r="AJ11" s="567">
        <f>MATCH(AI11,AH$11:AH$30,0)</f>
        <v>18</v>
      </c>
      <c r="AK11" s="568" t="str">
        <f>INDEX(B$11:B$30,AJ11,1)</f>
        <v>Ceuta y Melilla</v>
      </c>
      <c r="AL11" s="569">
        <f>INDEX(T$11:T$30,AJ11,1)</f>
        <v>1.865633808529191</v>
      </c>
      <c r="AN11" s="567">
        <f>_xlfn.RANK.EQ(W11,W$11:W$30,0)</f>
        <v>1</v>
      </c>
      <c r="AO11" s="567">
        <v>1</v>
      </c>
      <c r="AP11" s="567">
        <f>MATCH(AO11,AN$11:AN$30,0)</f>
        <v>1</v>
      </c>
      <c r="AQ11" s="568" t="str">
        <f>INDEX(B$11:B$30,AP11,1)</f>
        <v>Andalucía</v>
      </c>
      <c r="AR11" s="569">
        <f>INDEX(W$11:W$30,AP11,1)</f>
        <v>7.8271234982996658</v>
      </c>
      <c r="AT11" s="567">
        <f>_xlfn.RANK.EQ(Z11,Z$11:Z$30,0)</f>
        <v>1</v>
      </c>
      <c r="AU11" s="567">
        <v>1</v>
      </c>
      <c r="AV11" s="567">
        <f>MATCH(AU11,AT$11:AT$30,0)</f>
        <v>1</v>
      </c>
      <c r="AW11" s="568" t="str">
        <f>INDEX(B$11:B$30,AV11,1)</f>
        <v>Andalucía</v>
      </c>
      <c r="AX11" s="569">
        <f>INDEX(Z$11:Z$30,AV11,1)</f>
        <v>42.797845951920095</v>
      </c>
    </row>
    <row r="12" spans="1:50" s="396" customFormat="1" ht="18" customHeight="1" x14ac:dyDescent="0.25">
      <c r="A12" s="519"/>
      <c r="B12" s="557" t="s">
        <v>7</v>
      </c>
      <c r="C12" s="558"/>
      <c r="D12" s="559">
        <f t="shared" ref="D12:D28" si="6">G12+J12+M12</f>
        <v>1341289</v>
      </c>
      <c r="E12" s="560">
        <f t="shared" si="0"/>
        <v>2.7893915572350596</v>
      </c>
      <c r="F12" s="558"/>
      <c r="G12" s="561">
        <f>'20pobl'!J13</f>
        <v>1044239</v>
      </c>
      <c r="H12" s="562">
        <f t="shared" ref="H12:H28" si="7">G12*100/$G$30</f>
        <v>2.7195434296193368</v>
      </c>
      <c r="I12" s="558"/>
      <c r="J12" s="561">
        <f>'20pobl'!Q13</f>
        <v>200993</v>
      </c>
      <c r="K12" s="562">
        <f t="shared" ref="K12:K28" si="8">J12*100/$J$30</f>
        <v>2.9488747083666742</v>
      </c>
      <c r="L12" s="558"/>
      <c r="M12" s="561">
        <f>'20pobl'!X13</f>
        <v>96057</v>
      </c>
      <c r="N12" s="562">
        <f t="shared" si="1"/>
        <v>3.3447730977967542</v>
      </c>
      <c r="O12" s="558"/>
      <c r="P12" s="563">
        <f t="shared" si="2"/>
        <v>48510</v>
      </c>
      <c r="Q12" s="564">
        <f t="shared" ref="Q12:Q28" si="9">P12*100/D12</f>
        <v>3.6166702328879161</v>
      </c>
      <c r="R12" s="558"/>
      <c r="S12" s="561">
        <f>'34adictcasaad'!G13</f>
        <v>9892</v>
      </c>
      <c r="T12" s="565">
        <f t="shared" ref="T12:T28" si="10">S12*100/G12</f>
        <v>0.94729271747176647</v>
      </c>
      <c r="U12" s="558"/>
      <c r="V12" s="561">
        <f>'34adictcasaad'!J13</f>
        <v>9245</v>
      </c>
      <c r="W12" s="565">
        <f t="shared" ref="W12:W28" si="11">V12*100/J12</f>
        <v>4.5996626748195215</v>
      </c>
      <c r="X12" s="558"/>
      <c r="Y12" s="561">
        <f>'34adictcasaad'!M13</f>
        <v>29373</v>
      </c>
      <c r="Z12" s="565">
        <f t="shared" ref="Z12:Z28" si="12">Y12*100/M12</f>
        <v>30.578718885661637</v>
      </c>
      <c r="AA12" s="566"/>
      <c r="AB12" s="567">
        <f t="shared" si="3"/>
        <v>12</v>
      </c>
      <c r="AC12" s="567">
        <v>2</v>
      </c>
      <c r="AD12" s="567">
        <f t="shared" ref="AD12:AD28" si="13">MATCH(AC12,AB$11:AB$30,0)</f>
        <v>11</v>
      </c>
      <c r="AE12" s="568" t="str">
        <f t="shared" si="4"/>
        <v>Extremadura</v>
      </c>
      <c r="AF12" s="569">
        <f t="shared" si="5"/>
        <v>5.3679861444400396</v>
      </c>
      <c r="AH12" s="567">
        <f t="shared" ref="AH12:AH30" si="14">_xlfn.RANK.EQ(T12,T$11:T$30,0)</f>
        <v>19</v>
      </c>
      <c r="AI12" s="567">
        <v>2</v>
      </c>
      <c r="AJ12" s="567">
        <f t="shared" ref="AJ12:AJ28" si="15">MATCH(AI12,AH$11:AH$30,0)</f>
        <v>16</v>
      </c>
      <c r="AK12" s="568" t="str">
        <f t="shared" ref="AK12:AK29" si="16">INDEX(B$11:B$30,AJ12,1)</f>
        <v>País Vasco</v>
      </c>
      <c r="AL12" s="569">
        <f t="shared" ref="AL12:AL29" si="17">INDEX(T$11:T$30,AJ12,1)</f>
        <v>1.7844319003241635</v>
      </c>
      <c r="AN12" s="567">
        <f t="shared" ref="AN12:AN30" si="18">_xlfn.RANK.EQ(W12,W$11:W$30,0)</f>
        <v>15</v>
      </c>
      <c r="AO12" s="567">
        <v>2</v>
      </c>
      <c r="AP12" s="567">
        <f t="shared" ref="AP12:AP28" si="19">MATCH(AO12,AN$11:AN$30,0)</f>
        <v>11</v>
      </c>
      <c r="AQ12" s="568" t="str">
        <f t="shared" ref="AQ12:AQ29" si="20">INDEX(B$11:B$30,AP12,1)</f>
        <v>Extremadura</v>
      </c>
      <c r="AR12" s="569">
        <f t="shared" ref="AR12:AR28" si="21">INDEX(W$11:W$30,AP12,1)</f>
        <v>7.802401913388632</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42.782952689804276</v>
      </c>
    </row>
    <row r="13" spans="1:50" s="396" customFormat="1" ht="18" customHeight="1" x14ac:dyDescent="0.25">
      <c r="A13" s="519"/>
      <c r="B13" s="557" t="s">
        <v>37</v>
      </c>
      <c r="C13" s="558"/>
      <c r="D13" s="559">
        <f t="shared" si="6"/>
        <v>1006060</v>
      </c>
      <c r="E13" s="560">
        <f t="shared" si="0"/>
        <v>2.0922375938905815</v>
      </c>
      <c r="F13" s="558"/>
      <c r="G13" s="561">
        <f>'20pobl'!J14</f>
        <v>728875</v>
      </c>
      <c r="H13" s="562">
        <f t="shared" si="7"/>
        <v>1.8982313601232994</v>
      </c>
      <c r="I13" s="558"/>
      <c r="J13" s="561">
        <f>'20pobl'!Q14</f>
        <v>193292</v>
      </c>
      <c r="K13" s="562">
        <f t="shared" si="8"/>
        <v>2.8358892604698234</v>
      </c>
      <c r="L13" s="558"/>
      <c r="M13" s="561">
        <f>'20pobl'!X14</f>
        <v>83893</v>
      </c>
      <c r="N13" s="562">
        <f t="shared" si="1"/>
        <v>2.9212139614339727</v>
      </c>
      <c r="O13" s="558"/>
      <c r="P13" s="563">
        <f t="shared" si="2"/>
        <v>40614</v>
      </c>
      <c r="Q13" s="564">
        <f t="shared" si="9"/>
        <v>4.0369361668290162</v>
      </c>
      <c r="R13" s="558"/>
      <c r="S13" s="561">
        <f>'34adictcasaad'!G14</f>
        <v>9501</v>
      </c>
      <c r="T13" s="565">
        <f t="shared" si="10"/>
        <v>1.3035156919910822</v>
      </c>
      <c r="U13" s="558"/>
      <c r="V13" s="561">
        <f>'34adictcasaad'!J14</f>
        <v>8781</v>
      </c>
      <c r="W13" s="565">
        <f t="shared" si="11"/>
        <v>4.5428677855265605</v>
      </c>
      <c r="X13" s="558"/>
      <c r="Y13" s="561">
        <f>'34adictcasaad'!M14</f>
        <v>22332</v>
      </c>
      <c r="Z13" s="565">
        <f t="shared" si="12"/>
        <v>26.619622614520878</v>
      </c>
      <c r="AA13" s="566"/>
      <c r="AB13" s="567">
        <f t="shared" si="3"/>
        <v>9</v>
      </c>
      <c r="AC13" s="567">
        <v>3</v>
      </c>
      <c r="AD13" s="567">
        <f t="shared" si="13"/>
        <v>16</v>
      </c>
      <c r="AE13" s="568" t="str">
        <f t="shared" si="4"/>
        <v>País Vasco</v>
      </c>
      <c r="AF13" s="570">
        <f t="shared" si="5"/>
        <v>5.1591795702932179</v>
      </c>
      <c r="AH13" s="567">
        <f t="shared" si="14"/>
        <v>11</v>
      </c>
      <c r="AI13" s="567">
        <v>3</v>
      </c>
      <c r="AJ13" s="567">
        <f t="shared" si="15"/>
        <v>7</v>
      </c>
      <c r="AK13" s="568" t="str">
        <f t="shared" si="16"/>
        <v>Castilla y León</v>
      </c>
      <c r="AL13" s="569">
        <f t="shared" si="17"/>
        <v>1.7534279716552919</v>
      </c>
      <c r="AN13" s="567">
        <f t="shared" si="18"/>
        <v>16</v>
      </c>
      <c r="AO13" s="567">
        <v>3</v>
      </c>
      <c r="AP13" s="567">
        <f t="shared" si="19"/>
        <v>9</v>
      </c>
      <c r="AQ13" s="568" t="str">
        <f t="shared" si="20"/>
        <v>Cataluña</v>
      </c>
      <c r="AR13" s="569">
        <f t="shared" si="21"/>
        <v>6.920509432454482</v>
      </c>
      <c r="AT13" s="567">
        <f t="shared" si="22"/>
        <v>17</v>
      </c>
      <c r="AU13" s="567">
        <v>3</v>
      </c>
      <c r="AV13" s="567">
        <f t="shared" si="23"/>
        <v>11</v>
      </c>
      <c r="AW13" s="568" t="str">
        <f t="shared" si="24"/>
        <v>Extremadura</v>
      </c>
      <c r="AX13" s="569">
        <f t="shared" si="25"/>
        <v>42.634035505550308</v>
      </c>
    </row>
    <row r="14" spans="1:50" s="396" customFormat="1" ht="18" customHeight="1" x14ac:dyDescent="0.25">
      <c r="A14" s="519"/>
      <c r="B14" s="557" t="s">
        <v>38</v>
      </c>
      <c r="C14" s="558"/>
      <c r="D14" s="559">
        <f t="shared" si="6"/>
        <v>1209906</v>
      </c>
      <c r="E14" s="560">
        <f t="shared" si="0"/>
        <v>2.516162871273858</v>
      </c>
      <c r="F14" s="558"/>
      <c r="G14" s="561">
        <f>'20pobl'!J15</f>
        <v>1010320</v>
      </c>
      <c r="H14" s="562">
        <f t="shared" si="7"/>
        <v>2.6312071449285157</v>
      </c>
      <c r="I14" s="558"/>
      <c r="J14" s="561">
        <f>'20pobl'!Q15</f>
        <v>147036</v>
      </c>
      <c r="K14" s="562">
        <f t="shared" si="8"/>
        <v>2.1572429966187991</v>
      </c>
      <c r="L14" s="558"/>
      <c r="M14" s="561">
        <f>'20pobl'!X15</f>
        <v>52550</v>
      </c>
      <c r="N14" s="562">
        <f t="shared" si="1"/>
        <v>1.8298283965689064</v>
      </c>
      <c r="O14" s="558"/>
      <c r="P14" s="563">
        <f t="shared" si="2"/>
        <v>41369</v>
      </c>
      <c r="Q14" s="564">
        <f t="shared" si="9"/>
        <v>3.4191912429560642</v>
      </c>
      <c r="R14" s="558"/>
      <c r="S14" s="561">
        <f>'34adictcasaad'!G15</f>
        <v>11750</v>
      </c>
      <c r="T14" s="565">
        <f t="shared" si="10"/>
        <v>1.1629978620635046</v>
      </c>
      <c r="U14" s="558"/>
      <c r="V14" s="561">
        <f>'34adictcasaad'!J15</f>
        <v>9620</v>
      </c>
      <c r="W14" s="565">
        <f t="shared" si="11"/>
        <v>6.5426154139122392</v>
      </c>
      <c r="X14" s="558"/>
      <c r="Y14" s="561">
        <f>'34adictcasaad'!M15</f>
        <v>19999</v>
      </c>
      <c r="Z14" s="565">
        <f t="shared" si="12"/>
        <v>38.057088487155092</v>
      </c>
      <c r="AA14" s="566"/>
      <c r="AB14" s="567">
        <f t="shared" si="3"/>
        <v>15</v>
      </c>
      <c r="AC14" s="567">
        <v>4</v>
      </c>
      <c r="AD14" s="567">
        <f t="shared" si="13"/>
        <v>17</v>
      </c>
      <c r="AE14" s="568" t="str">
        <f t="shared" si="4"/>
        <v>Rioja, La</v>
      </c>
      <c r="AF14" s="569">
        <f t="shared" si="5"/>
        <v>4.491718432925202</v>
      </c>
      <c r="AH14" s="567">
        <f t="shared" si="14"/>
        <v>15</v>
      </c>
      <c r="AI14" s="567">
        <v>4</v>
      </c>
      <c r="AJ14" s="567">
        <f t="shared" si="15"/>
        <v>1</v>
      </c>
      <c r="AK14" s="568" t="str">
        <f t="shared" si="16"/>
        <v>Andalucía</v>
      </c>
      <c r="AL14" s="569">
        <f t="shared" si="17"/>
        <v>1.6137581710199118</v>
      </c>
      <c r="AN14" s="567">
        <f t="shared" si="18"/>
        <v>6</v>
      </c>
      <c r="AO14" s="567">
        <v>4</v>
      </c>
      <c r="AP14" s="567">
        <f t="shared" si="19"/>
        <v>7</v>
      </c>
      <c r="AQ14" s="568" t="str">
        <f t="shared" si="20"/>
        <v>Castilla y León</v>
      </c>
      <c r="AR14" s="569">
        <f t="shared" si="21"/>
        <v>6.5889046529108795</v>
      </c>
      <c r="AT14" s="567">
        <f t="shared" si="22"/>
        <v>7</v>
      </c>
      <c r="AU14" s="567">
        <v>4</v>
      </c>
      <c r="AV14" s="567">
        <f t="shared" si="23"/>
        <v>8</v>
      </c>
      <c r="AW14" s="568" t="str">
        <f t="shared" si="24"/>
        <v>Castilla - La Mancha</v>
      </c>
      <c r="AX14" s="569">
        <f t="shared" si="25"/>
        <v>40.632490114956568</v>
      </c>
    </row>
    <row r="15" spans="1:50" s="396" customFormat="1" ht="18" customHeight="1" x14ac:dyDescent="0.25">
      <c r="A15" s="519"/>
      <c r="B15" s="557" t="s">
        <v>6</v>
      </c>
      <c r="C15" s="558"/>
      <c r="D15" s="559">
        <f t="shared" si="6"/>
        <v>2213016</v>
      </c>
      <c r="E15" s="560">
        <f t="shared" si="0"/>
        <v>4.6022655418974603</v>
      </c>
      <c r="F15" s="558"/>
      <c r="G15" s="561">
        <f>'20pobl'!J16</f>
        <v>1826469</v>
      </c>
      <c r="H15" s="562">
        <f t="shared" si="7"/>
        <v>4.7567288411497755</v>
      </c>
      <c r="I15" s="558"/>
      <c r="J15" s="561">
        <f>'20pobl'!Q16</f>
        <v>288173</v>
      </c>
      <c r="K15" s="562">
        <f t="shared" si="8"/>
        <v>4.2279386413166113</v>
      </c>
      <c r="L15" s="558"/>
      <c r="M15" s="561">
        <f>'20pobl'!X16</f>
        <v>98374</v>
      </c>
      <c r="N15" s="562">
        <f t="shared" si="1"/>
        <v>3.4254526866616479</v>
      </c>
      <c r="O15" s="558"/>
      <c r="P15" s="563">
        <f t="shared" si="2"/>
        <v>53771</v>
      </c>
      <c r="Q15" s="564">
        <f t="shared" si="9"/>
        <v>2.4297610139285029</v>
      </c>
      <c r="R15" s="558"/>
      <c r="S15" s="561">
        <f>'34adictcasaad'!G16</f>
        <v>20047</v>
      </c>
      <c r="T15" s="565">
        <f t="shared" si="10"/>
        <v>1.0975822748702551</v>
      </c>
      <c r="U15" s="558"/>
      <c r="V15" s="561">
        <f>'34adictcasaad'!J16</f>
        <v>11589</v>
      </c>
      <c r="W15" s="565">
        <f t="shared" si="11"/>
        <v>4.02154261502639</v>
      </c>
      <c r="X15" s="558"/>
      <c r="Y15" s="561">
        <f>'34adictcasaad'!M16</f>
        <v>22135</v>
      </c>
      <c r="Z15" s="565">
        <f t="shared" si="12"/>
        <v>22.500864049443958</v>
      </c>
      <c r="AA15" s="566"/>
      <c r="AB15" s="567">
        <f t="shared" si="3"/>
        <v>19</v>
      </c>
      <c r="AC15" s="567">
        <v>5</v>
      </c>
      <c r="AD15" s="567">
        <f t="shared" si="13"/>
        <v>1</v>
      </c>
      <c r="AE15" s="568" t="str">
        <f t="shared" si="4"/>
        <v>Andalucía</v>
      </c>
      <c r="AF15" s="569">
        <f t="shared" si="5"/>
        <v>4.4682715708386631</v>
      </c>
      <c r="AH15" s="567">
        <f t="shared" si="14"/>
        <v>16</v>
      </c>
      <c r="AI15" s="567">
        <v>5</v>
      </c>
      <c r="AJ15" s="567">
        <f t="shared" si="15"/>
        <v>11</v>
      </c>
      <c r="AK15" s="568" t="str">
        <f t="shared" si="16"/>
        <v>Extremadura</v>
      </c>
      <c r="AL15" s="569">
        <f t="shared" si="17"/>
        <v>1.5995602149898245</v>
      </c>
      <c r="AN15" s="567">
        <f t="shared" si="18"/>
        <v>18</v>
      </c>
      <c r="AO15" s="567">
        <v>5</v>
      </c>
      <c r="AP15" s="567">
        <f t="shared" si="19"/>
        <v>8</v>
      </c>
      <c r="AQ15" s="568" t="str">
        <f t="shared" si="20"/>
        <v>Castilla - La Mancha</v>
      </c>
      <c r="AR15" s="569">
        <f t="shared" si="21"/>
        <v>6.5727974253008083</v>
      </c>
      <c r="AT15" s="567">
        <f t="shared" si="22"/>
        <v>18</v>
      </c>
      <c r="AU15" s="567">
        <v>5</v>
      </c>
      <c r="AV15" s="567">
        <f t="shared" si="23"/>
        <v>9</v>
      </c>
      <c r="AW15" s="568" t="str">
        <f t="shared" si="24"/>
        <v>Cataluña</v>
      </c>
      <c r="AX15" s="569">
        <f t="shared" si="25"/>
        <v>38.462998856476801</v>
      </c>
    </row>
    <row r="16" spans="1:50" s="396" customFormat="1" ht="18" customHeight="1" x14ac:dyDescent="0.25">
      <c r="A16" s="519"/>
      <c r="B16" s="557" t="s">
        <v>5</v>
      </c>
      <c r="C16" s="558"/>
      <c r="D16" s="571">
        <f t="shared" si="6"/>
        <v>588387</v>
      </c>
      <c r="E16" s="560">
        <f t="shared" si="0"/>
        <v>1.2236302021315801</v>
      </c>
      <c r="F16" s="558"/>
      <c r="G16" s="572">
        <f>'20pobl'!J17</f>
        <v>450214</v>
      </c>
      <c r="H16" s="562">
        <f t="shared" si="7"/>
        <v>1.1725060313037916</v>
      </c>
      <c r="I16" s="558"/>
      <c r="J16" s="572">
        <f>'20pobl'!Q17</f>
        <v>97495</v>
      </c>
      <c r="K16" s="562">
        <f t="shared" si="8"/>
        <v>1.4304007586941283</v>
      </c>
      <c r="L16" s="558"/>
      <c r="M16" s="572">
        <f>'20pobl'!X17</f>
        <v>40678</v>
      </c>
      <c r="N16" s="562">
        <f t="shared" si="1"/>
        <v>1.4164369080043762</v>
      </c>
      <c r="O16" s="558"/>
      <c r="P16" s="572">
        <f t="shared" si="2"/>
        <v>23074</v>
      </c>
      <c r="Q16" s="564">
        <f t="shared" si="9"/>
        <v>3.9215686274509802</v>
      </c>
      <c r="R16" s="558"/>
      <c r="S16" s="572">
        <f>'34adictcasaad'!G17</f>
        <v>6297</v>
      </c>
      <c r="T16" s="565">
        <f t="shared" si="10"/>
        <v>1.3986681889057204</v>
      </c>
      <c r="U16" s="558"/>
      <c r="V16" s="572">
        <f>'34adictcasaad'!J17</f>
        <v>4911</v>
      </c>
      <c r="W16" s="565">
        <f t="shared" si="11"/>
        <v>5.0371813939176366</v>
      </c>
      <c r="X16" s="558"/>
      <c r="Y16" s="572">
        <f>'34adictcasaad'!M17</f>
        <v>11866</v>
      </c>
      <c r="Z16" s="565">
        <f t="shared" si="12"/>
        <v>29.170559024534146</v>
      </c>
      <c r="AA16" s="566"/>
      <c r="AB16" s="567">
        <f t="shared" si="3"/>
        <v>10</v>
      </c>
      <c r="AC16" s="567">
        <v>6</v>
      </c>
      <c r="AD16" s="567">
        <f t="shared" si="13"/>
        <v>8</v>
      </c>
      <c r="AE16" s="568" t="str">
        <f t="shared" si="4"/>
        <v>Castilla - La Mancha</v>
      </c>
      <c r="AF16" s="569">
        <f t="shared" si="5"/>
        <v>4.4539908621813113</v>
      </c>
      <c r="AH16" s="567">
        <f t="shared" si="14"/>
        <v>7</v>
      </c>
      <c r="AI16" s="567">
        <v>6</v>
      </c>
      <c r="AJ16" s="567">
        <f t="shared" si="15"/>
        <v>14</v>
      </c>
      <c r="AK16" s="568" t="str">
        <f t="shared" si="16"/>
        <v>Murcia, Región de</v>
      </c>
      <c r="AL16" s="569">
        <f t="shared" si="17"/>
        <v>1.504269132129312</v>
      </c>
      <c r="AN16" s="567">
        <f t="shared" si="18"/>
        <v>14</v>
      </c>
      <c r="AO16" s="567">
        <v>6</v>
      </c>
      <c r="AP16" s="567">
        <f t="shared" si="19"/>
        <v>4</v>
      </c>
      <c r="AQ16" s="568" t="str">
        <f t="shared" si="20"/>
        <v>Balears, Illes</v>
      </c>
      <c r="AR16" s="569">
        <f t="shared" si="21"/>
        <v>6.5426154139122392</v>
      </c>
      <c r="AT16" s="567">
        <f t="shared" si="22"/>
        <v>16</v>
      </c>
      <c r="AU16" s="567">
        <v>6</v>
      </c>
      <c r="AV16" s="567">
        <f t="shared" si="23"/>
        <v>16</v>
      </c>
      <c r="AW16" s="568" t="str">
        <f t="shared" si="24"/>
        <v>País Vasco</v>
      </c>
      <c r="AX16" s="569">
        <f t="shared" si="25"/>
        <v>38.458924796134099</v>
      </c>
    </row>
    <row r="17" spans="1:50" s="396" customFormat="1" ht="18" customHeight="1" x14ac:dyDescent="0.25">
      <c r="A17" s="519"/>
      <c r="B17" s="557" t="s">
        <v>4</v>
      </c>
      <c r="C17" s="558"/>
      <c r="D17" s="559">
        <f t="shared" si="6"/>
        <v>2383703</v>
      </c>
      <c r="E17" s="560">
        <f t="shared" si="0"/>
        <v>4.9572322021248834</v>
      </c>
      <c r="F17" s="558"/>
      <c r="G17" s="561">
        <f>'20pobl'!J18</f>
        <v>1752567</v>
      </c>
      <c r="H17" s="562">
        <f t="shared" si="7"/>
        <v>4.5642636118912163</v>
      </c>
      <c r="I17" s="558"/>
      <c r="J17" s="561">
        <f>'20pobl'!Q18</f>
        <v>413741</v>
      </c>
      <c r="K17" s="562">
        <f t="shared" si="8"/>
        <v>6.0702132448111934</v>
      </c>
      <c r="L17" s="558"/>
      <c r="M17" s="561">
        <f>'20pobl'!X18</f>
        <v>217395</v>
      </c>
      <c r="N17" s="562">
        <f t="shared" si="1"/>
        <v>7.5698486065099413</v>
      </c>
      <c r="O17" s="558"/>
      <c r="P17" s="563">
        <f t="shared" si="2"/>
        <v>150999</v>
      </c>
      <c r="Q17" s="564">
        <f>P17*100/D17</f>
        <v>6.3346398439738509</v>
      </c>
      <c r="R17" s="558"/>
      <c r="S17" s="561">
        <f>'34adictcasaad'!G18</f>
        <v>30730</v>
      </c>
      <c r="T17" s="565">
        <f>S17*100/G17</f>
        <v>1.7534279716552919</v>
      </c>
      <c r="U17" s="558"/>
      <c r="V17" s="561">
        <f>'34adictcasaad'!J18</f>
        <v>27261</v>
      </c>
      <c r="W17" s="565">
        <f>V17*100/J17</f>
        <v>6.5889046529108795</v>
      </c>
      <c r="X17" s="558"/>
      <c r="Y17" s="561">
        <f>'34adictcasaad'!M18</f>
        <v>93008</v>
      </c>
      <c r="Z17" s="565">
        <f>Y17*100/M17</f>
        <v>42.782952689804276</v>
      </c>
      <c r="AA17" s="566"/>
      <c r="AB17" s="567">
        <f t="shared" si="3"/>
        <v>1</v>
      </c>
      <c r="AC17" s="567">
        <v>7</v>
      </c>
      <c r="AD17" s="567">
        <f t="shared" si="13"/>
        <v>9</v>
      </c>
      <c r="AE17" s="568" t="str">
        <f t="shared" si="4"/>
        <v>Cataluña</v>
      </c>
      <c r="AF17" s="569">
        <f t="shared" si="5"/>
        <v>4.2049551484865217</v>
      </c>
      <c r="AH17" s="567">
        <f t="shared" si="14"/>
        <v>3</v>
      </c>
      <c r="AI17" s="567">
        <v>7</v>
      </c>
      <c r="AJ17" s="567">
        <f t="shared" si="15"/>
        <v>6</v>
      </c>
      <c r="AK17" s="568" t="str">
        <f t="shared" si="16"/>
        <v>Cantabria</v>
      </c>
      <c r="AL17" s="569">
        <f t="shared" si="17"/>
        <v>1.3986681889057204</v>
      </c>
      <c r="AN17" s="567">
        <f t="shared" si="18"/>
        <v>4</v>
      </c>
      <c r="AO17" s="567">
        <v>7</v>
      </c>
      <c r="AP17" s="567">
        <f t="shared" si="19"/>
        <v>14</v>
      </c>
      <c r="AQ17" s="568" t="str">
        <f t="shared" si="20"/>
        <v>Murcia, Región de</v>
      </c>
      <c r="AR17" s="569">
        <f t="shared" si="21"/>
        <v>6.5211907164480323</v>
      </c>
      <c r="AT17" s="567">
        <f t="shared" si="22"/>
        <v>2</v>
      </c>
      <c r="AU17" s="567">
        <v>7</v>
      </c>
      <c r="AV17" s="567">
        <f t="shared" si="23"/>
        <v>4</v>
      </c>
      <c r="AW17" s="568" t="str">
        <f t="shared" si="24"/>
        <v>Balears, Illes</v>
      </c>
      <c r="AX17" s="569">
        <f t="shared" si="25"/>
        <v>38.057088487155092</v>
      </c>
    </row>
    <row r="18" spans="1:50" s="396" customFormat="1" ht="18" customHeight="1" x14ac:dyDescent="0.25">
      <c r="A18" s="519"/>
      <c r="B18" s="557" t="s">
        <v>40</v>
      </c>
      <c r="C18" s="558"/>
      <c r="D18" s="559">
        <f t="shared" si="6"/>
        <v>2084086</v>
      </c>
      <c r="E18" s="560">
        <f t="shared" si="0"/>
        <v>4.3341382006053779</v>
      </c>
      <c r="F18" s="558"/>
      <c r="G18" s="561">
        <f>'20pobl'!J19</f>
        <v>1679650</v>
      </c>
      <c r="H18" s="562">
        <f t="shared" si="7"/>
        <v>4.3743636481304753</v>
      </c>
      <c r="I18" s="558"/>
      <c r="J18" s="561">
        <f>'20pobl'!Q19</f>
        <v>273430</v>
      </c>
      <c r="K18" s="562">
        <f t="shared" si="8"/>
        <v>4.0116362833964354</v>
      </c>
      <c r="L18" s="558"/>
      <c r="M18" s="561">
        <f>'20pobl'!X19</f>
        <v>131006</v>
      </c>
      <c r="N18" s="562">
        <f t="shared" si="1"/>
        <v>4.5617221488278998</v>
      </c>
      <c r="O18" s="558"/>
      <c r="P18" s="563">
        <f t="shared" si="2"/>
        <v>92825</v>
      </c>
      <c r="Q18" s="564">
        <f t="shared" si="9"/>
        <v>4.4539908621813113</v>
      </c>
      <c r="R18" s="558"/>
      <c r="S18" s="561">
        <f>'34adictcasaad'!G19</f>
        <v>21622</v>
      </c>
      <c r="T18" s="565">
        <f t="shared" si="10"/>
        <v>1.2872919953561754</v>
      </c>
      <c r="U18" s="558"/>
      <c r="V18" s="561">
        <f>'34adictcasaad'!J19</f>
        <v>17972</v>
      </c>
      <c r="W18" s="565">
        <f t="shared" si="11"/>
        <v>6.5727974253008083</v>
      </c>
      <c r="X18" s="558"/>
      <c r="Y18" s="561">
        <f>'34adictcasaad'!M19</f>
        <v>53231</v>
      </c>
      <c r="Z18" s="565">
        <f t="shared" si="12"/>
        <v>40.632490114956568</v>
      </c>
      <c r="AA18" s="566"/>
      <c r="AB18" s="567">
        <f t="shared" si="3"/>
        <v>6</v>
      </c>
      <c r="AC18" s="567">
        <v>8</v>
      </c>
      <c r="AD18" s="567">
        <f t="shared" si="13"/>
        <v>20</v>
      </c>
      <c r="AE18" s="568" t="str">
        <f t="shared" si="4"/>
        <v>TOTAL</v>
      </c>
      <c r="AF18" s="569">
        <f t="shared" si="5"/>
        <v>4.0649273694752965</v>
      </c>
      <c r="AH18" s="567">
        <f t="shared" si="14"/>
        <v>12</v>
      </c>
      <c r="AI18" s="567">
        <v>8</v>
      </c>
      <c r="AJ18" s="567">
        <f t="shared" si="15"/>
        <v>17</v>
      </c>
      <c r="AK18" s="568" t="str">
        <f t="shared" si="16"/>
        <v>Rioja, La</v>
      </c>
      <c r="AL18" s="569">
        <f t="shared" si="17"/>
        <v>1.3502524781734304</v>
      </c>
      <c r="AN18" s="567">
        <f t="shared" si="18"/>
        <v>5</v>
      </c>
      <c r="AO18" s="567">
        <v>8</v>
      </c>
      <c r="AP18" s="567">
        <f t="shared" si="19"/>
        <v>16</v>
      </c>
      <c r="AQ18" s="568" t="str">
        <f t="shared" si="20"/>
        <v>País Vasco</v>
      </c>
      <c r="AR18" s="569">
        <f t="shared" si="21"/>
        <v>6.3534413089926822</v>
      </c>
      <c r="AT18" s="567">
        <f t="shared" si="22"/>
        <v>4</v>
      </c>
      <c r="AU18" s="567">
        <v>8</v>
      </c>
      <c r="AV18" s="567">
        <f t="shared" si="23"/>
        <v>17</v>
      </c>
      <c r="AW18" s="568" t="str">
        <f t="shared" si="24"/>
        <v>Rioja, La</v>
      </c>
      <c r="AX18" s="569">
        <f t="shared" si="25"/>
        <v>37.830615942028984</v>
      </c>
    </row>
    <row r="19" spans="1:50" s="396" customFormat="1" ht="18" customHeight="1" x14ac:dyDescent="0.25">
      <c r="A19" s="519"/>
      <c r="B19" s="557" t="s">
        <v>41</v>
      </c>
      <c r="C19" s="558"/>
      <c r="D19" s="559">
        <f t="shared" si="6"/>
        <v>7901963</v>
      </c>
      <c r="E19" s="560">
        <f t="shared" si="0"/>
        <v>16.433198868986342</v>
      </c>
      <c r="F19" s="558"/>
      <c r="G19" s="561">
        <f>'20pobl'!J20</f>
        <v>6372799</v>
      </c>
      <c r="H19" s="562">
        <f t="shared" si="7"/>
        <v>16.596874516978087</v>
      </c>
      <c r="I19" s="558"/>
      <c r="J19" s="561">
        <f>'20pobl'!Q20</f>
        <v>1076178</v>
      </c>
      <c r="K19" s="562">
        <f t="shared" si="8"/>
        <v>15.789177164879527</v>
      </c>
      <c r="L19" s="558"/>
      <c r="M19" s="561">
        <f>'20pobl'!X20</f>
        <v>452986</v>
      </c>
      <c r="N19" s="562">
        <f t="shared" si="1"/>
        <v>15.773294881982162</v>
      </c>
      <c r="O19" s="558"/>
      <c r="P19" s="563">
        <f t="shared" si="2"/>
        <v>332274</v>
      </c>
      <c r="Q19" s="564">
        <f t="shared" si="9"/>
        <v>4.2049551484865217</v>
      </c>
      <c r="R19" s="558"/>
      <c r="S19" s="561">
        <f>'34adictcasaad'!G20</f>
        <v>83565</v>
      </c>
      <c r="T19" s="565">
        <f t="shared" si="10"/>
        <v>1.3112762539662712</v>
      </c>
      <c r="U19" s="558"/>
      <c r="V19" s="561">
        <f>'34adictcasaad'!J20</f>
        <v>74477</v>
      </c>
      <c r="W19" s="565">
        <f t="shared" si="11"/>
        <v>6.920509432454482</v>
      </c>
      <c r="X19" s="558"/>
      <c r="Y19" s="561">
        <f>'34adictcasaad'!M20</f>
        <v>174232</v>
      </c>
      <c r="Z19" s="565">
        <f t="shared" si="12"/>
        <v>38.462998856476801</v>
      </c>
      <c r="AA19" s="566"/>
      <c r="AB19" s="567">
        <f t="shared" si="3"/>
        <v>7</v>
      </c>
      <c r="AC19" s="567">
        <v>9</v>
      </c>
      <c r="AD19" s="567">
        <f t="shared" si="13"/>
        <v>3</v>
      </c>
      <c r="AE19" s="568" t="str">
        <f t="shared" si="4"/>
        <v>Asturias, Principado de</v>
      </c>
      <c r="AF19" s="569">
        <f t="shared" si="5"/>
        <v>4.0369361668290162</v>
      </c>
      <c r="AH19" s="567">
        <f t="shared" si="14"/>
        <v>10</v>
      </c>
      <c r="AI19" s="567">
        <v>9</v>
      </c>
      <c r="AJ19" s="567">
        <f t="shared" si="15"/>
        <v>20</v>
      </c>
      <c r="AK19" s="568" t="str">
        <f t="shared" si="16"/>
        <v>TOTAL</v>
      </c>
      <c r="AL19" s="569">
        <f t="shared" si="17"/>
        <v>1.3414411349047082</v>
      </c>
      <c r="AN19" s="567">
        <f t="shared" si="18"/>
        <v>3</v>
      </c>
      <c r="AO19" s="567">
        <v>9</v>
      </c>
      <c r="AP19" s="567">
        <f t="shared" si="19"/>
        <v>20</v>
      </c>
      <c r="AQ19" s="568" t="str">
        <f t="shared" si="20"/>
        <v>TOTAL</v>
      </c>
      <c r="AR19" s="569">
        <f t="shared" si="21"/>
        <v>6.0495850744770845</v>
      </c>
      <c r="AT19" s="567">
        <f t="shared" si="22"/>
        <v>5</v>
      </c>
      <c r="AU19" s="567">
        <v>9</v>
      </c>
      <c r="AV19" s="567">
        <f t="shared" si="23"/>
        <v>13</v>
      </c>
      <c r="AW19" s="568" t="str">
        <f t="shared" si="24"/>
        <v>Madrid, Comunidad de</v>
      </c>
      <c r="AX19" s="569">
        <f t="shared" si="25"/>
        <v>37.330870689930485</v>
      </c>
    </row>
    <row r="20" spans="1:50" s="396" customFormat="1" ht="18" customHeight="1" x14ac:dyDescent="0.25">
      <c r="A20" s="519"/>
      <c r="B20" s="557" t="s">
        <v>3</v>
      </c>
      <c r="C20" s="558"/>
      <c r="D20" s="559">
        <f t="shared" si="6"/>
        <v>5216195</v>
      </c>
      <c r="E20" s="560">
        <f t="shared" si="0"/>
        <v>10.847781718847862</v>
      </c>
      <c r="F20" s="558"/>
      <c r="G20" s="561">
        <f>'20pobl'!J21</f>
        <v>4168661</v>
      </c>
      <c r="H20" s="562">
        <f t="shared" si="7"/>
        <v>10.856570797356136</v>
      </c>
      <c r="I20" s="558"/>
      <c r="J20" s="561">
        <f>'20pobl'!Q21</f>
        <v>755276</v>
      </c>
      <c r="K20" s="562">
        <f t="shared" si="8"/>
        <v>11.08105403788365</v>
      </c>
      <c r="L20" s="558"/>
      <c r="M20" s="561">
        <f>'20pobl'!X21</f>
        <v>292258</v>
      </c>
      <c r="N20" s="562">
        <f t="shared" si="1"/>
        <v>10.176631541854148</v>
      </c>
      <c r="O20" s="558"/>
      <c r="P20" s="563">
        <f t="shared" si="2"/>
        <v>191238</v>
      </c>
      <c r="Q20" s="564">
        <f t="shared" si="9"/>
        <v>3.6662356372796645</v>
      </c>
      <c r="R20" s="558"/>
      <c r="S20" s="561">
        <f>'34adictcasaad'!G21</f>
        <v>51984</v>
      </c>
      <c r="T20" s="565">
        <f t="shared" si="10"/>
        <v>1.2470191267651651</v>
      </c>
      <c r="U20" s="558"/>
      <c r="V20" s="561">
        <f>'34adictcasaad'!J21</f>
        <v>41081</v>
      </c>
      <c r="W20" s="565">
        <f t="shared" si="11"/>
        <v>5.4392036818328666</v>
      </c>
      <c r="X20" s="558"/>
      <c r="Y20" s="561">
        <f>'34adictcasaad'!M21</f>
        <v>98173</v>
      </c>
      <c r="Z20" s="565">
        <f t="shared" si="12"/>
        <v>33.59121050578598</v>
      </c>
      <c r="AA20" s="566"/>
      <c r="AB20" s="567">
        <f t="shared" si="3"/>
        <v>11</v>
      </c>
      <c r="AC20" s="567">
        <v>10</v>
      </c>
      <c r="AD20" s="567">
        <f t="shared" si="13"/>
        <v>6</v>
      </c>
      <c r="AE20" s="568" t="str">
        <f t="shared" si="4"/>
        <v>Cantabria</v>
      </c>
      <c r="AF20" s="570">
        <f t="shared" si="5"/>
        <v>3.9215686274509802</v>
      </c>
      <c r="AH20" s="567">
        <f t="shared" si="14"/>
        <v>13</v>
      </c>
      <c r="AI20" s="567">
        <v>10</v>
      </c>
      <c r="AJ20" s="567">
        <f t="shared" si="15"/>
        <v>9</v>
      </c>
      <c r="AK20" s="568" t="str">
        <f t="shared" si="16"/>
        <v>Cataluña</v>
      </c>
      <c r="AL20" s="569">
        <f t="shared" si="17"/>
        <v>1.3112762539662712</v>
      </c>
      <c r="AN20" s="567">
        <f t="shared" si="18"/>
        <v>12</v>
      </c>
      <c r="AO20" s="567">
        <v>10</v>
      </c>
      <c r="AP20" s="567">
        <f t="shared" si="19"/>
        <v>18</v>
      </c>
      <c r="AQ20" s="568" t="str">
        <f t="shared" si="20"/>
        <v>Ceuta y Melilla</v>
      </c>
      <c r="AR20" s="569">
        <f t="shared" si="21"/>
        <v>6.009019881852252</v>
      </c>
      <c r="AT20" s="567">
        <f t="shared" si="22"/>
        <v>11</v>
      </c>
      <c r="AU20" s="567">
        <v>10</v>
      </c>
      <c r="AV20" s="567">
        <f t="shared" si="23"/>
        <v>20</v>
      </c>
      <c r="AW20" s="568" t="str">
        <f t="shared" si="24"/>
        <v>TOTAL</v>
      </c>
      <c r="AX20" s="569">
        <f t="shared" si="25"/>
        <v>35.768496587918463</v>
      </c>
    </row>
    <row r="21" spans="1:50" s="329" customFormat="1" ht="18" customHeight="1" x14ac:dyDescent="0.25">
      <c r="A21" s="348"/>
      <c r="B21" s="548" t="s">
        <v>2</v>
      </c>
      <c r="C21" s="573"/>
      <c r="D21" s="574">
        <f t="shared" si="6"/>
        <v>1054306</v>
      </c>
      <c r="E21" s="575">
        <f t="shared" si="0"/>
        <v>2.1925716643782711</v>
      </c>
      <c r="F21" s="573"/>
      <c r="G21" s="576">
        <f>'20pobl'!J22</f>
        <v>824039</v>
      </c>
      <c r="H21" s="577">
        <f t="shared" si="7"/>
        <v>2.1460698635083428</v>
      </c>
      <c r="I21" s="573"/>
      <c r="J21" s="576">
        <f>'20pobl'!Q22</f>
        <v>157208</v>
      </c>
      <c r="K21" s="577">
        <f t="shared" si="8"/>
        <v>2.3064817936590236</v>
      </c>
      <c r="L21" s="573"/>
      <c r="M21" s="576">
        <f>'20pobl'!X22</f>
        <v>73059</v>
      </c>
      <c r="N21" s="577">
        <f t="shared" si="1"/>
        <v>2.5439663715495286</v>
      </c>
      <c r="O21" s="573"/>
      <c r="P21" s="578">
        <f t="shared" si="2"/>
        <v>56595</v>
      </c>
      <c r="Q21" s="579">
        <f t="shared" si="9"/>
        <v>5.3679861444400396</v>
      </c>
      <c r="R21" s="573"/>
      <c r="S21" s="576">
        <f>'34adictcasaad'!G22</f>
        <v>13181</v>
      </c>
      <c r="T21" s="580">
        <f t="shared" si="10"/>
        <v>1.5995602149898245</v>
      </c>
      <c r="U21" s="573"/>
      <c r="V21" s="576">
        <f>'34adictcasaad'!J22</f>
        <v>12266</v>
      </c>
      <c r="W21" s="580">
        <f t="shared" si="11"/>
        <v>7.802401913388632</v>
      </c>
      <c r="X21" s="573"/>
      <c r="Y21" s="576">
        <f>'34adictcasaad'!M22</f>
        <v>31148</v>
      </c>
      <c r="Z21" s="565">
        <f t="shared" si="12"/>
        <v>42.634035505550308</v>
      </c>
      <c r="AA21" s="566"/>
      <c r="AB21" s="567">
        <f t="shared" si="3"/>
        <v>2</v>
      </c>
      <c r="AC21" s="567">
        <v>11</v>
      </c>
      <c r="AD21" s="567">
        <f t="shared" si="13"/>
        <v>10</v>
      </c>
      <c r="AE21" s="568" t="str">
        <f t="shared" si="4"/>
        <v>Comunitat Valenciana</v>
      </c>
      <c r="AF21" s="569">
        <f t="shared" si="5"/>
        <v>3.6662356372796645</v>
      </c>
      <c r="AG21" s="396"/>
      <c r="AH21" s="567">
        <f t="shared" si="14"/>
        <v>5</v>
      </c>
      <c r="AI21" s="567">
        <v>11</v>
      </c>
      <c r="AJ21" s="567">
        <f t="shared" si="15"/>
        <v>3</v>
      </c>
      <c r="AK21" s="568" t="str">
        <f t="shared" si="16"/>
        <v>Asturias, Principado de</v>
      </c>
      <c r="AL21" s="569">
        <f t="shared" si="17"/>
        <v>1.3035156919910822</v>
      </c>
      <c r="AM21" s="396"/>
      <c r="AN21" s="567">
        <f t="shared" si="18"/>
        <v>2</v>
      </c>
      <c r="AO21" s="567">
        <v>11</v>
      </c>
      <c r="AP21" s="567">
        <f t="shared" si="19"/>
        <v>17</v>
      </c>
      <c r="AQ21" s="568" t="str">
        <f t="shared" si="20"/>
        <v>Rioja, La</v>
      </c>
      <c r="AR21" s="569">
        <f t="shared" si="21"/>
        <v>5.6526891332820526</v>
      </c>
      <c r="AS21" s="396"/>
      <c r="AT21" s="567">
        <f t="shared" si="22"/>
        <v>3</v>
      </c>
      <c r="AU21" s="567">
        <v>11</v>
      </c>
      <c r="AV21" s="567">
        <f t="shared" si="23"/>
        <v>10</v>
      </c>
      <c r="AW21" s="568" t="str">
        <f t="shared" si="24"/>
        <v>Comunitat Valenciana</v>
      </c>
      <c r="AX21" s="569">
        <f t="shared" si="25"/>
        <v>33.59121050578598</v>
      </c>
    </row>
    <row r="22" spans="1:50" s="329" customFormat="1" ht="18" customHeight="1" x14ac:dyDescent="0.25">
      <c r="A22" s="348"/>
      <c r="B22" s="548" t="s">
        <v>35</v>
      </c>
      <c r="C22" s="573"/>
      <c r="D22" s="574">
        <f t="shared" si="6"/>
        <v>2699424</v>
      </c>
      <c r="E22" s="575">
        <f t="shared" si="0"/>
        <v>5.6138166457770797</v>
      </c>
      <c r="F22" s="573"/>
      <c r="G22" s="576">
        <f>'20pobl'!J23</f>
        <v>1989422</v>
      </c>
      <c r="H22" s="577">
        <f t="shared" si="7"/>
        <v>5.181112301724184</v>
      </c>
      <c r="I22" s="573"/>
      <c r="J22" s="576">
        <f>'20pobl'!Q23</f>
        <v>473156</v>
      </c>
      <c r="K22" s="577">
        <f t="shared" si="8"/>
        <v>6.9419221640153745</v>
      </c>
      <c r="L22" s="573"/>
      <c r="M22" s="576">
        <f>'20pobl'!X23</f>
        <v>236846</v>
      </c>
      <c r="N22" s="577">
        <f t="shared" si="1"/>
        <v>8.2471462685777208</v>
      </c>
      <c r="O22" s="573"/>
      <c r="P22" s="578">
        <f t="shared" si="2"/>
        <v>82870</v>
      </c>
      <c r="Q22" s="579">
        <f t="shared" si="9"/>
        <v>3.0699141742831064</v>
      </c>
      <c r="R22" s="573"/>
      <c r="S22" s="576">
        <f>'34adictcasaad'!G23</f>
        <v>23858</v>
      </c>
      <c r="T22" s="580">
        <f t="shared" si="10"/>
        <v>1.1992427951435141</v>
      </c>
      <c r="U22" s="573"/>
      <c r="V22" s="576">
        <f>'34adictcasaad'!J23</f>
        <v>14807</v>
      </c>
      <c r="W22" s="580">
        <f t="shared" si="11"/>
        <v>3.1294118641631936</v>
      </c>
      <c r="X22" s="573"/>
      <c r="Y22" s="576">
        <f>'34adictcasaad'!M23</f>
        <v>44205</v>
      </c>
      <c r="Z22" s="565">
        <f t="shared" si="12"/>
        <v>18.664026413787862</v>
      </c>
      <c r="AA22" s="566"/>
      <c r="AB22" s="567">
        <f t="shared" si="3"/>
        <v>17</v>
      </c>
      <c r="AC22" s="567">
        <v>12</v>
      </c>
      <c r="AD22" s="567">
        <f t="shared" si="13"/>
        <v>2</v>
      </c>
      <c r="AE22" s="568" t="str">
        <f t="shared" si="4"/>
        <v>Aragón</v>
      </c>
      <c r="AF22" s="569">
        <f t="shared" si="5"/>
        <v>3.6166702328879161</v>
      </c>
      <c r="AG22" s="396"/>
      <c r="AH22" s="567">
        <f t="shared" si="14"/>
        <v>14</v>
      </c>
      <c r="AI22" s="567">
        <v>12</v>
      </c>
      <c r="AJ22" s="567">
        <f t="shared" si="15"/>
        <v>8</v>
      </c>
      <c r="AK22" s="568" t="str">
        <f t="shared" si="16"/>
        <v>Castilla - La Mancha</v>
      </c>
      <c r="AL22" s="569">
        <f t="shared" si="17"/>
        <v>1.2872919953561754</v>
      </c>
      <c r="AM22" s="396"/>
      <c r="AN22" s="567">
        <f t="shared" si="18"/>
        <v>19</v>
      </c>
      <c r="AO22" s="567">
        <v>12</v>
      </c>
      <c r="AP22" s="567">
        <f t="shared" si="19"/>
        <v>10</v>
      </c>
      <c r="AQ22" s="568" t="str">
        <f t="shared" si="20"/>
        <v>Comunitat Valenciana</v>
      </c>
      <c r="AR22" s="569">
        <f t="shared" si="21"/>
        <v>5.4392036818328666</v>
      </c>
      <c r="AS22" s="396"/>
      <c r="AT22" s="567">
        <f t="shared" si="22"/>
        <v>19</v>
      </c>
      <c r="AU22" s="567">
        <v>12</v>
      </c>
      <c r="AV22" s="567">
        <f t="shared" si="23"/>
        <v>14</v>
      </c>
      <c r="AW22" s="568" t="str">
        <f t="shared" si="24"/>
        <v>Murcia, Región de</v>
      </c>
      <c r="AX22" s="569">
        <f t="shared" si="25"/>
        <v>32.342341078966193</v>
      </c>
    </row>
    <row r="23" spans="1:50" s="329" customFormat="1" ht="18" customHeight="1" x14ac:dyDescent="0.25">
      <c r="A23" s="348"/>
      <c r="B23" s="548" t="s">
        <v>42</v>
      </c>
      <c r="C23" s="573"/>
      <c r="D23" s="574">
        <f t="shared" si="6"/>
        <v>6871903</v>
      </c>
      <c r="E23" s="575">
        <f t="shared" si="0"/>
        <v>14.291050034957625</v>
      </c>
      <c r="F23" s="573"/>
      <c r="G23" s="576">
        <f>'20pobl'!J24</f>
        <v>5605365</v>
      </c>
      <c r="H23" s="577">
        <f t="shared" si="7"/>
        <v>14.598222778854451</v>
      </c>
      <c r="I23" s="573"/>
      <c r="J23" s="576">
        <f>'20pobl'!Q24</f>
        <v>890790</v>
      </c>
      <c r="K23" s="577">
        <f t="shared" si="8"/>
        <v>13.069251672774424</v>
      </c>
      <c r="L23" s="573"/>
      <c r="M23" s="576">
        <f>'20pobl'!X24</f>
        <v>375748</v>
      </c>
      <c r="N23" s="577">
        <f t="shared" si="1"/>
        <v>13.083812756498068</v>
      </c>
      <c r="O23" s="573"/>
      <c r="P23" s="578">
        <f t="shared" si="2"/>
        <v>246606</v>
      </c>
      <c r="Q23" s="579">
        <f t="shared" si="9"/>
        <v>3.5886129358927215</v>
      </c>
      <c r="R23" s="573"/>
      <c r="S23" s="576">
        <f>'34adictcasaad'!G24</f>
        <v>58288</v>
      </c>
      <c r="T23" s="580">
        <f t="shared" si="10"/>
        <v>1.0398609189588903</v>
      </c>
      <c r="U23" s="573"/>
      <c r="V23" s="576">
        <f>'34adictcasaad'!J24</f>
        <v>48048</v>
      </c>
      <c r="W23" s="580">
        <f t="shared" si="11"/>
        <v>5.3938638736402522</v>
      </c>
      <c r="X23" s="573"/>
      <c r="Y23" s="576">
        <f>'34adictcasaad'!M24</f>
        <v>140270</v>
      </c>
      <c r="Z23" s="565">
        <f t="shared" si="12"/>
        <v>37.330870689930485</v>
      </c>
      <c r="AA23" s="566"/>
      <c r="AB23" s="567">
        <f t="shared" si="3"/>
        <v>13</v>
      </c>
      <c r="AC23" s="567">
        <v>13</v>
      </c>
      <c r="AD23" s="567">
        <f t="shared" si="13"/>
        <v>13</v>
      </c>
      <c r="AE23" s="568" t="str">
        <f t="shared" si="4"/>
        <v>Madrid, Comunidad de</v>
      </c>
      <c r="AF23" s="569">
        <f t="shared" si="5"/>
        <v>3.5886129358927215</v>
      </c>
      <c r="AG23" s="396"/>
      <c r="AH23" s="567">
        <f t="shared" si="14"/>
        <v>17</v>
      </c>
      <c r="AI23" s="567">
        <v>13</v>
      </c>
      <c r="AJ23" s="567">
        <f t="shared" si="15"/>
        <v>10</v>
      </c>
      <c r="AK23" s="568" t="str">
        <f t="shared" si="16"/>
        <v>Comunitat Valenciana</v>
      </c>
      <c r="AL23" s="569">
        <f t="shared" si="17"/>
        <v>1.2470191267651651</v>
      </c>
      <c r="AM23" s="396"/>
      <c r="AN23" s="567">
        <f t="shared" si="18"/>
        <v>13</v>
      </c>
      <c r="AO23" s="567">
        <v>13</v>
      </c>
      <c r="AP23" s="567">
        <f t="shared" si="19"/>
        <v>13</v>
      </c>
      <c r="AQ23" s="568" t="str">
        <f t="shared" si="20"/>
        <v>Madrid, Comunidad de</v>
      </c>
      <c r="AR23" s="569">
        <f t="shared" si="21"/>
        <v>5.3938638736402522</v>
      </c>
      <c r="AS23" s="396"/>
      <c r="AT23" s="567">
        <f t="shared" si="22"/>
        <v>9</v>
      </c>
      <c r="AU23" s="567">
        <v>13</v>
      </c>
      <c r="AV23" s="567">
        <f t="shared" si="23"/>
        <v>2</v>
      </c>
      <c r="AW23" s="568" t="str">
        <f t="shared" si="24"/>
        <v>Aragón</v>
      </c>
      <c r="AX23" s="569">
        <f t="shared" si="25"/>
        <v>30.578718885661637</v>
      </c>
    </row>
    <row r="24" spans="1:50" s="329" customFormat="1" ht="18" customHeight="1" x14ac:dyDescent="0.25">
      <c r="A24" s="348"/>
      <c r="B24" s="548" t="s">
        <v>43</v>
      </c>
      <c r="C24" s="573"/>
      <c r="D24" s="574">
        <f t="shared" si="6"/>
        <v>1551692</v>
      </c>
      <c r="E24" s="575">
        <f t="shared" si="0"/>
        <v>3.2269530013510765</v>
      </c>
      <c r="F24" s="573"/>
      <c r="G24" s="576">
        <f>'20pobl'!J25</f>
        <v>1298039</v>
      </c>
      <c r="H24" s="577">
        <f t="shared" si="7"/>
        <v>3.3805224990061222</v>
      </c>
      <c r="I24" s="573"/>
      <c r="J24" s="576">
        <f>'20pobl'!Q25</f>
        <v>182344</v>
      </c>
      <c r="K24" s="577">
        <f t="shared" si="8"/>
        <v>2.6752653566164635</v>
      </c>
      <c r="L24" s="573"/>
      <c r="M24" s="576">
        <f>'20pobl'!X25</f>
        <v>71309</v>
      </c>
      <c r="N24" s="577">
        <f t="shared" si="1"/>
        <v>2.4830301261832948</v>
      </c>
      <c r="O24" s="573"/>
      <c r="P24" s="578">
        <f t="shared" si="2"/>
        <v>54480</v>
      </c>
      <c r="Q24" s="579">
        <f t="shared" si="9"/>
        <v>3.5110060501697502</v>
      </c>
      <c r="R24" s="573"/>
      <c r="S24" s="576">
        <f>'34adictcasaad'!G25</f>
        <v>19526</v>
      </c>
      <c r="T24" s="580">
        <f t="shared" si="10"/>
        <v>1.504269132129312</v>
      </c>
      <c r="U24" s="573"/>
      <c r="V24" s="576">
        <f>'34adictcasaad'!J25</f>
        <v>11891</v>
      </c>
      <c r="W24" s="580">
        <f t="shared" si="11"/>
        <v>6.5211907164480323</v>
      </c>
      <c r="X24" s="573"/>
      <c r="Y24" s="576">
        <f>'34adictcasaad'!M25</f>
        <v>23063</v>
      </c>
      <c r="Z24" s="565">
        <f t="shared" si="12"/>
        <v>32.342341078966193</v>
      </c>
      <c r="AA24" s="566"/>
      <c r="AB24" s="567">
        <f t="shared" si="3"/>
        <v>14</v>
      </c>
      <c r="AC24" s="567">
        <v>14</v>
      </c>
      <c r="AD24" s="567">
        <f t="shared" si="13"/>
        <v>14</v>
      </c>
      <c r="AE24" s="568" t="str">
        <f t="shared" si="4"/>
        <v>Murcia, Región de</v>
      </c>
      <c r="AF24" s="569">
        <f t="shared" si="5"/>
        <v>3.5110060501697502</v>
      </c>
      <c r="AG24" s="396"/>
      <c r="AH24" s="567">
        <f t="shared" si="14"/>
        <v>6</v>
      </c>
      <c r="AI24" s="567">
        <v>14</v>
      </c>
      <c r="AJ24" s="567">
        <f t="shared" si="15"/>
        <v>12</v>
      </c>
      <c r="AK24" s="568" t="str">
        <f t="shared" si="16"/>
        <v>Galicia</v>
      </c>
      <c r="AL24" s="569">
        <f t="shared" si="17"/>
        <v>1.1992427951435141</v>
      </c>
      <c r="AM24" s="396"/>
      <c r="AN24" s="567">
        <f t="shared" si="18"/>
        <v>7</v>
      </c>
      <c r="AO24" s="567">
        <v>14</v>
      </c>
      <c r="AP24" s="567">
        <f t="shared" si="19"/>
        <v>6</v>
      </c>
      <c r="AQ24" s="568" t="str">
        <f t="shared" si="20"/>
        <v>Cantabria</v>
      </c>
      <c r="AR24" s="569">
        <f t="shared" si="21"/>
        <v>5.0371813939176366</v>
      </c>
      <c r="AS24" s="396"/>
      <c r="AT24" s="567">
        <f t="shared" si="22"/>
        <v>12</v>
      </c>
      <c r="AU24" s="567">
        <v>14</v>
      </c>
      <c r="AV24" s="567">
        <f t="shared" si="23"/>
        <v>15</v>
      </c>
      <c r="AW24" s="568" t="str">
        <f t="shared" si="24"/>
        <v>Navarra, Comunidad Foral de</v>
      </c>
      <c r="AX24" s="569">
        <f t="shared" si="25"/>
        <v>30.202467952557804</v>
      </c>
    </row>
    <row r="25" spans="1:50" s="329" customFormat="1" ht="18" customHeight="1" x14ac:dyDescent="0.25">
      <c r="B25" s="548" t="s">
        <v>44</v>
      </c>
      <c r="C25" s="573"/>
      <c r="D25" s="581">
        <f t="shared" si="6"/>
        <v>672155</v>
      </c>
      <c r="E25" s="575">
        <f t="shared" si="0"/>
        <v>1.3978370672937237</v>
      </c>
      <c r="F25" s="573"/>
      <c r="G25" s="582">
        <f>'20pobl'!J26</f>
        <v>534721</v>
      </c>
      <c r="H25" s="577">
        <f t="shared" si="7"/>
        <v>1.3925901850337723</v>
      </c>
      <c r="I25" s="573"/>
      <c r="J25" s="582">
        <f>'20pobl'!Q26</f>
        <v>95699</v>
      </c>
      <c r="K25" s="577">
        <f t="shared" si="8"/>
        <v>1.4040506918946549</v>
      </c>
      <c r="L25" s="573"/>
      <c r="M25" s="582">
        <f>'20pobl'!X26</f>
        <v>41735</v>
      </c>
      <c r="N25" s="577">
        <f t="shared" si="1"/>
        <v>1.4532424002055815</v>
      </c>
      <c r="O25" s="573"/>
      <c r="P25" s="583">
        <f t="shared" si="2"/>
        <v>21863</v>
      </c>
      <c r="Q25" s="579">
        <f t="shared" si="9"/>
        <v>3.252672374675484</v>
      </c>
      <c r="R25" s="573"/>
      <c r="S25" s="582">
        <f>'34adictcasaad'!G26</f>
        <v>5188</v>
      </c>
      <c r="T25" s="580">
        <f t="shared" si="10"/>
        <v>0.97022559428187782</v>
      </c>
      <c r="U25" s="573"/>
      <c r="V25" s="582">
        <f>'34adictcasaad'!J26</f>
        <v>4070</v>
      </c>
      <c r="W25" s="580">
        <f t="shared" si="11"/>
        <v>4.252918003322919</v>
      </c>
      <c r="X25" s="573"/>
      <c r="Y25" s="582">
        <f>'34adictcasaad'!M26</f>
        <v>12605</v>
      </c>
      <c r="Z25" s="565">
        <f t="shared" si="12"/>
        <v>30.202467952557804</v>
      </c>
      <c r="AA25" s="566"/>
      <c r="AB25" s="567">
        <f t="shared" si="3"/>
        <v>16</v>
      </c>
      <c r="AC25" s="567">
        <v>15</v>
      </c>
      <c r="AD25" s="567">
        <f t="shared" si="13"/>
        <v>4</v>
      </c>
      <c r="AE25" s="568" t="str">
        <f t="shared" si="4"/>
        <v>Balears, Illes</v>
      </c>
      <c r="AF25" s="569">
        <f t="shared" si="5"/>
        <v>3.4191912429560642</v>
      </c>
      <c r="AG25" s="396"/>
      <c r="AH25" s="567">
        <f t="shared" si="14"/>
        <v>18</v>
      </c>
      <c r="AI25" s="567">
        <v>15</v>
      </c>
      <c r="AJ25" s="567">
        <f t="shared" si="15"/>
        <v>4</v>
      </c>
      <c r="AK25" s="568" t="str">
        <f t="shared" si="16"/>
        <v>Balears, Illes</v>
      </c>
      <c r="AL25" s="569">
        <f t="shared" si="17"/>
        <v>1.1629978620635046</v>
      </c>
      <c r="AM25" s="396"/>
      <c r="AN25" s="567">
        <f t="shared" si="18"/>
        <v>17</v>
      </c>
      <c r="AO25" s="567">
        <v>15</v>
      </c>
      <c r="AP25" s="567">
        <f t="shared" si="19"/>
        <v>2</v>
      </c>
      <c r="AQ25" s="568" t="str">
        <f t="shared" si="20"/>
        <v>Aragón</v>
      </c>
      <c r="AR25" s="569">
        <f t="shared" si="21"/>
        <v>4.5996626748195215</v>
      </c>
      <c r="AS25" s="396"/>
      <c r="AT25" s="567">
        <f t="shared" si="22"/>
        <v>14</v>
      </c>
      <c r="AU25" s="567">
        <v>15</v>
      </c>
      <c r="AV25" s="567">
        <f t="shared" si="23"/>
        <v>18</v>
      </c>
      <c r="AW25" s="568" t="str">
        <f t="shared" si="24"/>
        <v>Ceuta y Melilla</v>
      </c>
      <c r="AX25" s="569">
        <f t="shared" si="25"/>
        <v>30.002056343820687</v>
      </c>
    </row>
    <row r="26" spans="1:50" s="329" customFormat="1" ht="18" customHeight="1" x14ac:dyDescent="0.25">
      <c r="B26" s="548" t="s">
        <v>45</v>
      </c>
      <c r="C26" s="573"/>
      <c r="D26" s="581">
        <f t="shared" si="6"/>
        <v>2216302</v>
      </c>
      <c r="E26" s="575">
        <f t="shared" si="0"/>
        <v>4.6090992225263738</v>
      </c>
      <c r="F26" s="573"/>
      <c r="G26" s="582">
        <f>'20pobl'!J27</f>
        <v>1696058</v>
      </c>
      <c r="H26" s="577">
        <f t="shared" si="7"/>
        <v>4.4170955022301532</v>
      </c>
      <c r="I26" s="573"/>
      <c r="J26" s="582">
        <f>'20pobl'!Q27</f>
        <v>361316</v>
      </c>
      <c r="K26" s="577">
        <f t="shared" si="8"/>
        <v>5.3010583161016225</v>
      </c>
      <c r="L26" s="573"/>
      <c r="M26" s="582">
        <f>'20pobl'!X27</f>
        <v>158928</v>
      </c>
      <c r="N26" s="577">
        <f t="shared" si="1"/>
        <v>5.5339860591798891</v>
      </c>
      <c r="O26" s="573"/>
      <c r="P26" s="583">
        <f t="shared" si="2"/>
        <v>114343</v>
      </c>
      <c r="Q26" s="579">
        <f t="shared" si="9"/>
        <v>5.1591795702932179</v>
      </c>
      <c r="R26" s="573"/>
      <c r="S26" s="582">
        <f>'34adictcasaad'!G27</f>
        <v>30265</v>
      </c>
      <c r="T26" s="580">
        <f t="shared" si="10"/>
        <v>1.7844319003241635</v>
      </c>
      <c r="U26" s="573"/>
      <c r="V26" s="582">
        <f>'34adictcasaad'!J27</f>
        <v>22956</v>
      </c>
      <c r="W26" s="580">
        <f t="shared" si="11"/>
        <v>6.3534413089926822</v>
      </c>
      <c r="X26" s="573"/>
      <c r="Y26" s="582">
        <f>'34adictcasaad'!M27</f>
        <v>61122</v>
      </c>
      <c r="Z26" s="565">
        <f t="shared" si="12"/>
        <v>38.458924796134099</v>
      </c>
      <c r="AA26" s="566"/>
      <c r="AB26" s="567">
        <f t="shared" si="3"/>
        <v>3</v>
      </c>
      <c r="AC26" s="567">
        <v>16</v>
      </c>
      <c r="AD26" s="567">
        <f t="shared" si="13"/>
        <v>15</v>
      </c>
      <c r="AE26" s="568" t="str">
        <f t="shared" si="4"/>
        <v>Navarra, Comunidad Foral de</v>
      </c>
      <c r="AF26" s="570">
        <f t="shared" si="5"/>
        <v>3.252672374675484</v>
      </c>
      <c r="AG26" s="396"/>
      <c r="AH26" s="567">
        <f t="shared" si="14"/>
        <v>2</v>
      </c>
      <c r="AI26" s="567">
        <v>16</v>
      </c>
      <c r="AJ26" s="567">
        <f t="shared" si="15"/>
        <v>5</v>
      </c>
      <c r="AK26" s="568" t="str">
        <f t="shared" si="16"/>
        <v>Canarias</v>
      </c>
      <c r="AL26" s="569">
        <f t="shared" si="17"/>
        <v>1.0975822748702551</v>
      </c>
      <c r="AM26" s="396"/>
      <c r="AN26" s="567">
        <f t="shared" si="18"/>
        <v>8</v>
      </c>
      <c r="AO26" s="567">
        <v>16</v>
      </c>
      <c r="AP26" s="567">
        <f t="shared" si="19"/>
        <v>3</v>
      </c>
      <c r="AQ26" s="568" t="str">
        <f t="shared" si="20"/>
        <v>Asturias, Principado de</v>
      </c>
      <c r="AR26" s="569">
        <f t="shared" si="21"/>
        <v>4.5428677855265605</v>
      </c>
      <c r="AS26" s="396"/>
      <c r="AT26" s="567">
        <f t="shared" si="22"/>
        <v>6</v>
      </c>
      <c r="AU26" s="567">
        <v>16</v>
      </c>
      <c r="AV26" s="567">
        <f t="shared" si="23"/>
        <v>6</v>
      </c>
      <c r="AW26" s="568" t="str">
        <f t="shared" si="24"/>
        <v>Cantabria</v>
      </c>
      <c r="AX26" s="569">
        <f t="shared" si="25"/>
        <v>29.170559024534146</v>
      </c>
    </row>
    <row r="27" spans="1:50" s="329" customFormat="1" ht="18" customHeight="1" x14ac:dyDescent="0.25">
      <c r="B27" s="548" t="s">
        <v>46</v>
      </c>
      <c r="C27" s="573"/>
      <c r="D27" s="581">
        <f t="shared" si="6"/>
        <v>322282</v>
      </c>
      <c r="E27" s="584">
        <f t="shared" si="0"/>
        <v>0.67022892892495911</v>
      </c>
      <c r="F27" s="573"/>
      <c r="G27" s="582">
        <f>'20pobl'!J28</f>
        <v>252101</v>
      </c>
      <c r="H27" s="585">
        <f t="shared" si="7"/>
        <v>0.65655431194435798</v>
      </c>
      <c r="I27" s="573"/>
      <c r="J27" s="582">
        <f>'20pobl'!Q28</f>
        <v>48101</v>
      </c>
      <c r="K27" s="585">
        <f t="shared" si="8"/>
        <v>0.70571523559101768</v>
      </c>
      <c r="L27" s="573"/>
      <c r="M27" s="582">
        <f>'20pobl'!X28</f>
        <v>22080</v>
      </c>
      <c r="N27" s="585">
        <f t="shared" si="1"/>
        <v>0.7688413129636813</v>
      </c>
      <c r="O27" s="573"/>
      <c r="P27" s="583">
        <f t="shared" si="2"/>
        <v>14476</v>
      </c>
      <c r="Q27" s="586">
        <f t="shared" si="9"/>
        <v>4.491718432925202</v>
      </c>
      <c r="R27" s="573"/>
      <c r="S27" s="582">
        <f>'34adictcasaad'!G28</f>
        <v>3404</v>
      </c>
      <c r="T27" s="587">
        <f t="shared" si="10"/>
        <v>1.3502524781734304</v>
      </c>
      <c r="U27" s="573"/>
      <c r="V27" s="582">
        <f>'34adictcasaad'!J28</f>
        <v>2719</v>
      </c>
      <c r="W27" s="587">
        <f t="shared" si="11"/>
        <v>5.6526891332820526</v>
      </c>
      <c r="X27" s="573"/>
      <c r="Y27" s="582">
        <f>'34adictcasaad'!M28</f>
        <v>8353</v>
      </c>
      <c r="Z27" s="588">
        <f t="shared" si="12"/>
        <v>37.830615942028984</v>
      </c>
      <c r="AA27" s="566"/>
      <c r="AB27" s="567">
        <f t="shared" si="3"/>
        <v>4</v>
      </c>
      <c r="AC27" s="567">
        <v>17</v>
      </c>
      <c r="AD27" s="567">
        <f t="shared" si="13"/>
        <v>12</v>
      </c>
      <c r="AE27" s="568" t="str">
        <f t="shared" si="4"/>
        <v>Galicia</v>
      </c>
      <c r="AF27" s="569">
        <f t="shared" si="5"/>
        <v>3.0699141742831064</v>
      </c>
      <c r="AG27" s="396"/>
      <c r="AH27" s="567">
        <f t="shared" si="14"/>
        <v>8</v>
      </c>
      <c r="AI27" s="567">
        <v>17</v>
      </c>
      <c r="AJ27" s="567">
        <f t="shared" si="15"/>
        <v>13</v>
      </c>
      <c r="AK27" s="568" t="str">
        <f t="shared" si="16"/>
        <v>Madrid, Comunidad de</v>
      </c>
      <c r="AL27" s="569">
        <f t="shared" si="17"/>
        <v>1.0398609189588903</v>
      </c>
      <c r="AM27" s="396"/>
      <c r="AN27" s="567">
        <f t="shared" si="18"/>
        <v>11</v>
      </c>
      <c r="AO27" s="567">
        <v>17</v>
      </c>
      <c r="AP27" s="567">
        <f t="shared" si="19"/>
        <v>15</v>
      </c>
      <c r="AQ27" s="568" t="str">
        <f t="shared" si="20"/>
        <v>Navarra, Comunidad Foral de</v>
      </c>
      <c r="AR27" s="569">
        <f t="shared" si="21"/>
        <v>4.252918003322919</v>
      </c>
      <c r="AS27" s="396"/>
      <c r="AT27" s="567">
        <f t="shared" si="22"/>
        <v>8</v>
      </c>
      <c r="AU27" s="567">
        <v>17</v>
      </c>
      <c r="AV27" s="567">
        <f t="shared" si="23"/>
        <v>3</v>
      </c>
      <c r="AW27" s="568" t="str">
        <f t="shared" si="24"/>
        <v>Asturias, Principado de</v>
      </c>
      <c r="AX27" s="569">
        <f t="shared" si="25"/>
        <v>26.619622614520878</v>
      </c>
    </row>
    <row r="28" spans="1:50" s="329" customFormat="1" ht="18" customHeight="1" x14ac:dyDescent="0.25">
      <c r="B28" s="548" t="s">
        <v>1</v>
      </c>
      <c r="C28" s="573"/>
      <c r="D28" s="581">
        <f t="shared" si="6"/>
        <v>168545</v>
      </c>
      <c r="E28" s="584">
        <f t="shared" si="0"/>
        <v>0.35051208204509476</v>
      </c>
      <c r="F28" s="573"/>
      <c r="G28" s="582">
        <f>'20pobl'!J29</f>
        <v>147939</v>
      </c>
      <c r="H28" s="585">
        <f t="shared" si="7"/>
        <v>0.38528204312849362</v>
      </c>
      <c r="I28" s="573"/>
      <c r="J28" s="582">
        <f>'20pobl'!Q29</f>
        <v>15743</v>
      </c>
      <c r="K28" s="585">
        <f t="shared" si="8"/>
        <v>0.23097388731854621</v>
      </c>
      <c r="L28" s="573"/>
      <c r="M28" s="582">
        <f>'20pobl'!X29</f>
        <v>4863</v>
      </c>
      <c r="N28" s="585">
        <f t="shared" si="1"/>
        <v>0.16933312069485426</v>
      </c>
      <c r="O28" s="573"/>
      <c r="P28" s="583">
        <f t="shared" si="2"/>
        <v>5165</v>
      </c>
      <c r="Q28" s="586">
        <f t="shared" si="9"/>
        <v>3.0644634963956214</v>
      </c>
      <c r="R28" s="573"/>
      <c r="S28" s="582">
        <f>'34adictcasaad'!G29</f>
        <v>2760</v>
      </c>
      <c r="T28" s="587">
        <f t="shared" si="10"/>
        <v>1.865633808529191</v>
      </c>
      <c r="U28" s="573"/>
      <c r="V28" s="582">
        <f>'34adictcasaad'!J29</f>
        <v>946</v>
      </c>
      <c r="W28" s="587">
        <f t="shared" si="11"/>
        <v>6.009019881852252</v>
      </c>
      <c r="X28" s="573"/>
      <c r="Y28" s="582">
        <f>'34adictcasaad'!M29</f>
        <v>1459</v>
      </c>
      <c r="Z28" s="588">
        <f t="shared" si="12"/>
        <v>30.002056343820687</v>
      </c>
      <c r="AA28" s="566"/>
      <c r="AB28" s="567">
        <f t="shared" si="3"/>
        <v>18</v>
      </c>
      <c r="AC28" s="567">
        <v>18</v>
      </c>
      <c r="AD28" s="567">
        <f t="shared" si="13"/>
        <v>18</v>
      </c>
      <c r="AE28" s="568" t="str">
        <f t="shared" si="4"/>
        <v>Ceuta y Melilla</v>
      </c>
      <c r="AF28" s="569">
        <f t="shared" si="5"/>
        <v>3.0644634963956214</v>
      </c>
      <c r="AG28" s="396"/>
      <c r="AH28" s="567">
        <f t="shared" si="14"/>
        <v>1</v>
      </c>
      <c r="AI28" s="567">
        <v>18</v>
      </c>
      <c r="AJ28" s="567">
        <f t="shared" si="15"/>
        <v>15</v>
      </c>
      <c r="AK28" s="568" t="str">
        <f t="shared" si="16"/>
        <v>Navarra, Comunidad Foral de</v>
      </c>
      <c r="AL28" s="569">
        <f t="shared" si="17"/>
        <v>0.97022559428187782</v>
      </c>
      <c r="AM28" s="396"/>
      <c r="AN28" s="567">
        <f t="shared" si="18"/>
        <v>10</v>
      </c>
      <c r="AO28" s="567">
        <v>18</v>
      </c>
      <c r="AP28" s="567">
        <f t="shared" si="19"/>
        <v>5</v>
      </c>
      <c r="AQ28" s="568" t="str">
        <f t="shared" si="20"/>
        <v>Canarias</v>
      </c>
      <c r="AR28" s="569">
        <f t="shared" si="21"/>
        <v>4.02154261502639</v>
      </c>
      <c r="AS28" s="396"/>
      <c r="AT28" s="567">
        <f t="shared" si="22"/>
        <v>15</v>
      </c>
      <c r="AU28" s="567">
        <v>18</v>
      </c>
      <c r="AV28" s="567">
        <f t="shared" si="23"/>
        <v>5</v>
      </c>
      <c r="AW28" s="568" t="str">
        <f t="shared" si="24"/>
        <v>Canarias</v>
      </c>
      <c r="AX28" s="569">
        <f t="shared" si="25"/>
        <v>22.500864049443958</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2.4297610139285029</v>
      </c>
      <c r="AG29" s="396"/>
      <c r="AH29" s="396"/>
      <c r="AI29" s="396"/>
      <c r="AJ29" s="567">
        <f>MATCH(AI30,AH$11:AH$30,0)</f>
        <v>2</v>
      </c>
      <c r="AK29" s="568" t="str">
        <f t="shared" si="16"/>
        <v>Aragón</v>
      </c>
      <c r="AL29" s="569">
        <f t="shared" si="17"/>
        <v>0.94729271747176647</v>
      </c>
      <c r="AM29" s="396"/>
      <c r="AN29" s="396"/>
      <c r="AO29" s="396"/>
      <c r="AP29" s="567">
        <f>MATCH(AO30,AN$11:AN$30,0)</f>
        <v>12</v>
      </c>
      <c r="AQ29" s="568" t="str">
        <f t="shared" si="20"/>
        <v>Galicia</v>
      </c>
      <c r="AR29" s="569">
        <f>INDEX(W$11:W$30,AP29,1)</f>
        <v>3.1294118641631936</v>
      </c>
      <c r="AS29" s="396"/>
      <c r="AT29" s="396"/>
      <c r="AU29" s="396"/>
      <c r="AV29" s="567">
        <f>MATCH(AU30,AT$11:AT$30,0)</f>
        <v>12</v>
      </c>
      <c r="AW29" s="568" t="str">
        <f t="shared" si="24"/>
        <v>Galicia</v>
      </c>
      <c r="AX29" s="569">
        <f t="shared" si="25"/>
        <v>18.664026413787862</v>
      </c>
    </row>
    <row r="30" spans="1:50" s="329"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1954635</v>
      </c>
      <c r="Q30" s="545">
        <f>P30*100/D30</f>
        <v>4.0649273694752965</v>
      </c>
      <c r="R30" s="320"/>
      <c r="S30" s="549">
        <f>SUM(S11:S28)</f>
        <v>515081</v>
      </c>
      <c r="T30" s="546">
        <f>S30*100/G30</f>
        <v>1.3414411349047082</v>
      </c>
      <c r="U30" s="320"/>
      <c r="V30" s="549">
        <f>SUM(V11:V28)</f>
        <v>412335</v>
      </c>
      <c r="W30" s="546">
        <f>V30*100/J30</f>
        <v>6.0495850744770845</v>
      </c>
      <c r="X30" s="320"/>
      <c r="Y30" s="549">
        <f>SUM(Y11:Y28)</f>
        <v>1027219</v>
      </c>
      <c r="Z30" s="551">
        <f>Y30*100/M30</f>
        <v>35.768496587918463</v>
      </c>
      <c r="AA30" s="566"/>
      <c r="AB30" s="567">
        <f>_xlfn.RANK.EQ(Q30,Q$11:Q$30,0)</f>
        <v>8</v>
      </c>
      <c r="AC30" s="567">
        <v>19</v>
      </c>
      <c r="AD30" s="396"/>
      <c r="AE30" s="396"/>
      <c r="AF30" s="589"/>
      <c r="AG30" s="396"/>
      <c r="AH30" s="567">
        <f t="shared" si="14"/>
        <v>9</v>
      </c>
      <c r="AI30" s="567">
        <v>19</v>
      </c>
      <c r="AJ30" s="396"/>
      <c r="AK30" s="396"/>
      <c r="AL30" s="589"/>
      <c r="AM30" s="396"/>
      <c r="AN30" s="567">
        <f t="shared" si="18"/>
        <v>9</v>
      </c>
      <c r="AO30" s="567">
        <v>19</v>
      </c>
      <c r="AP30" s="396"/>
      <c r="AQ30" s="396"/>
      <c r="AR30" s="589"/>
      <c r="AS30" s="396"/>
      <c r="AT30" s="567">
        <f t="shared" si="22"/>
        <v>10</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53" t="s">
        <v>171</v>
      </c>
      <c r="C33" s="1453"/>
      <c r="D33" s="1453"/>
      <c r="E33" s="1453"/>
      <c r="F33" s="1453"/>
      <c r="G33" s="1453"/>
      <c r="H33" s="1453"/>
      <c r="I33" s="1453"/>
      <c r="J33" s="1453"/>
      <c r="K33" s="1453"/>
      <c r="L33" s="1453"/>
      <c r="M33" s="145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54"/>
      <c r="C34" s="1454"/>
      <c r="D34" s="1454"/>
      <c r="E34" s="1454"/>
      <c r="F34" s="1454"/>
      <c r="G34" s="1454"/>
      <c r="H34" s="1454"/>
      <c r="I34" s="1454"/>
      <c r="J34" s="1454"/>
      <c r="K34" s="1454"/>
      <c r="L34" s="1454"/>
      <c r="M34" s="1454"/>
      <c r="N34" s="1454"/>
      <c r="O34" s="1454"/>
      <c r="P34" s="1454"/>
    </row>
    <row r="35" spans="2:50" s="329" customFormat="1" ht="4.5" customHeight="1" x14ac:dyDescent="0.2">
      <c r="B35" s="1376"/>
      <c r="C35" s="1376"/>
      <c r="D35" s="1376"/>
      <c r="E35" s="1376"/>
      <c r="F35" s="1376"/>
      <c r="G35" s="1376"/>
      <c r="H35" s="1376"/>
      <c r="I35" s="1376"/>
      <c r="J35" s="1376"/>
      <c r="K35" s="1376"/>
      <c r="L35" s="1376"/>
      <c r="M35" s="1376"/>
      <c r="N35" s="1376"/>
      <c r="O35" s="1376"/>
      <c r="P35" s="137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52"/>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4.7109375" style="396" bestFit="1" customWidth="1"/>
    <col min="28" max="28" width="8.140625" style="396" bestFit="1" customWidth="1"/>
    <col min="29" max="29" width="8.42578125" style="396" bestFit="1" customWidth="1"/>
    <col min="30" max="30" width="4.28515625" style="396"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342"/>
      <c r="AB1" s="342"/>
      <c r="AC1" s="342"/>
      <c r="AD1" s="342"/>
    </row>
    <row r="2" spans="1:34" s="343" customFormat="1" x14ac:dyDescent="0.25">
      <c r="B2" s="1387"/>
      <c r="C2" s="1387"/>
      <c r="X2" s="600"/>
      <c r="Y2" s="600"/>
      <c r="Z2" s="600"/>
      <c r="AA2" s="556"/>
      <c r="AB2" s="556"/>
      <c r="AC2" s="556"/>
      <c r="AD2" s="556"/>
    </row>
    <row r="3" spans="1:34" s="345" customFormat="1" ht="32.25" customHeight="1" x14ac:dyDescent="0.2">
      <c r="B3" s="1388"/>
      <c r="C3" s="1388"/>
      <c r="X3" s="600"/>
      <c r="Y3" s="600"/>
      <c r="Z3" s="600"/>
      <c r="AA3" s="556"/>
      <c r="AB3" s="556"/>
      <c r="AC3" s="556"/>
      <c r="AD3" s="556"/>
    </row>
    <row r="4" spans="1:34" s="492" customFormat="1" ht="19.5" customHeight="1" x14ac:dyDescent="0.2">
      <c r="A4" s="1459" t="s">
        <v>472</v>
      </c>
      <c r="B4" s="1459"/>
      <c r="C4" s="1459"/>
      <c r="D4" s="1459"/>
      <c r="E4" s="1459"/>
      <c r="F4" s="1459"/>
      <c r="G4" s="1459"/>
      <c r="H4" s="1459"/>
      <c r="I4" s="1459"/>
      <c r="J4" s="1459"/>
      <c r="K4" s="1459"/>
      <c r="L4" s="1459"/>
      <c r="M4" s="1459"/>
      <c r="N4" s="1459"/>
      <c r="O4" s="1459"/>
      <c r="P4" s="1459"/>
      <c r="Q4" s="1459"/>
      <c r="R4" s="1459"/>
      <c r="S4" s="1459"/>
      <c r="T4" s="1459"/>
      <c r="U4" s="1459"/>
      <c r="V4" s="1459"/>
      <c r="AA4" s="556"/>
      <c r="AB4" s="556"/>
      <c r="AC4" s="556"/>
      <c r="AD4" s="556"/>
    </row>
    <row r="5" spans="1:34" s="492" customFormat="1" ht="15.75"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1415"/>
      <c r="V5" s="1415"/>
      <c r="AA5" s="556"/>
      <c r="AB5" s="556"/>
      <c r="AC5" s="556"/>
      <c r="AD5" s="556"/>
    </row>
    <row r="6" spans="1:34" s="492" customFormat="1" ht="6" customHeight="1" x14ac:dyDescent="0.2">
      <c r="AA6" s="556"/>
      <c r="AB6" s="556"/>
      <c r="AC6" s="556"/>
      <c r="AD6" s="556"/>
    </row>
    <row r="7" spans="1:34" s="437" customFormat="1" ht="7.5" customHeight="1" x14ac:dyDescent="0.2">
      <c r="A7" s="488"/>
      <c r="B7" s="1391" t="s">
        <v>12</v>
      </c>
      <c r="D7" s="1416" t="s">
        <v>244</v>
      </c>
      <c r="E7" s="593"/>
      <c r="F7" s="1456"/>
      <c r="G7" s="1456"/>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
      <c r="A8" s="488"/>
      <c r="B8" s="1392"/>
      <c r="D8" s="1455"/>
      <c r="F8" s="1416" t="s">
        <v>383</v>
      </c>
      <c r="G8" s="1417"/>
      <c r="I8" s="1416" t="s">
        <v>384</v>
      </c>
      <c r="J8" s="1418"/>
      <c r="K8" s="1464" t="s">
        <v>372</v>
      </c>
      <c r="L8" s="1465"/>
      <c r="M8" s="1465"/>
      <c r="N8" s="1465"/>
      <c r="O8" s="1465"/>
      <c r="P8" s="1465"/>
      <c r="Q8" s="1465"/>
      <c r="R8" s="1465"/>
      <c r="S8" s="1465"/>
      <c r="T8" s="1465"/>
      <c r="U8" s="1465"/>
      <c r="V8" s="1466"/>
      <c r="AA8" s="513"/>
      <c r="AB8" s="513"/>
      <c r="AC8" s="513"/>
      <c r="AD8" s="513"/>
    </row>
    <row r="9" spans="1:34" s="437" customFormat="1" ht="25.5" customHeight="1" x14ac:dyDescent="0.2">
      <c r="A9" s="488"/>
      <c r="B9" s="1392"/>
      <c r="D9" s="1427"/>
      <c r="E9" s="491"/>
      <c r="F9" s="1457"/>
      <c r="G9" s="1458"/>
      <c r="I9" s="1457"/>
      <c r="J9" s="1463"/>
      <c r="K9" s="1460" t="s">
        <v>373</v>
      </c>
      <c r="L9" s="1461"/>
      <c r="M9" s="1460" t="s">
        <v>374</v>
      </c>
      <c r="N9" s="1462"/>
      <c r="O9" s="1460" t="s">
        <v>375</v>
      </c>
      <c r="P9" s="1461"/>
      <c r="Q9" s="1468" t="s">
        <v>376</v>
      </c>
      <c r="R9" s="1468"/>
      <c r="S9" s="1469" t="s">
        <v>377</v>
      </c>
      <c r="T9" s="1470"/>
      <c r="U9" s="1471" t="s">
        <v>378</v>
      </c>
      <c r="V9" s="1472"/>
      <c r="AA9" s="513"/>
      <c r="AB9" s="513"/>
      <c r="AC9" s="513"/>
      <c r="AD9" s="513"/>
    </row>
    <row r="10" spans="1:34" s="437" customFormat="1" ht="38.25" x14ac:dyDescent="0.2">
      <c r="A10" s="488"/>
      <c r="B10" s="1393"/>
      <c r="D10" s="601" t="s">
        <v>9</v>
      </c>
      <c r="E10" s="493"/>
      <c r="F10" s="455" t="s">
        <v>9</v>
      </c>
      <c r="G10" s="401" t="s">
        <v>273</v>
      </c>
      <c r="H10" s="494"/>
      <c r="I10" s="400" t="s">
        <v>9</v>
      </c>
      <c r="J10" s="406" t="s">
        <v>273</v>
      </c>
      <c r="K10" s="602" t="s">
        <v>9</v>
      </c>
      <c r="L10" s="403" t="s">
        <v>379</v>
      </c>
      <c r="M10" s="405" t="s">
        <v>9</v>
      </c>
      <c r="N10" s="403" t="s">
        <v>379</v>
      </c>
      <c r="O10" s="407" t="s">
        <v>9</v>
      </c>
      <c r="P10" s="403" t="s">
        <v>379</v>
      </c>
      <c r="Q10" s="406" t="s">
        <v>9</v>
      </c>
      <c r="R10" s="738" t="s">
        <v>379</v>
      </c>
      <c r="S10" s="406" t="s">
        <v>9</v>
      </c>
      <c r="T10" s="739" t="s">
        <v>379</v>
      </c>
      <c r="U10" s="407" t="s">
        <v>9</v>
      </c>
      <c r="V10" s="738" t="s">
        <v>379</v>
      </c>
      <c r="AA10" s="568" t="s">
        <v>208</v>
      </c>
      <c r="AB10" s="603" t="s">
        <v>385</v>
      </c>
      <c r="AC10" s="604" t="s">
        <v>386</v>
      </c>
      <c r="AD10" s="513"/>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605">
        <v>44286</v>
      </c>
      <c r="AB11" s="603">
        <v>25720</v>
      </c>
      <c r="AC11" s="603">
        <v>23592</v>
      </c>
      <c r="AD11" s="396"/>
    </row>
    <row r="12" spans="1:34" s="331" customFormat="1" x14ac:dyDescent="0.25">
      <c r="A12" s="330"/>
      <c r="B12" s="349" t="s">
        <v>8</v>
      </c>
      <c r="C12" s="350"/>
      <c r="D12" s="606">
        <v>383563</v>
      </c>
      <c r="E12" s="350"/>
      <c r="F12" s="355">
        <v>1236</v>
      </c>
      <c r="G12" s="358">
        <v>0.32224171778821209</v>
      </c>
      <c r="H12" s="350"/>
      <c r="I12" s="355">
        <v>3257</v>
      </c>
      <c r="J12" s="358">
        <v>0.84914342624288575</v>
      </c>
      <c r="K12" s="355">
        <v>2879</v>
      </c>
      <c r="L12" s="358">
        <v>88.394227817009522</v>
      </c>
      <c r="M12" s="355">
        <v>28</v>
      </c>
      <c r="N12" s="358">
        <v>0.85968682836966537</v>
      </c>
      <c r="O12" s="355">
        <v>1</v>
      </c>
      <c r="P12" s="358">
        <v>3.0703101013202335E-2</v>
      </c>
      <c r="Q12" s="355">
        <v>265</v>
      </c>
      <c r="R12" s="358">
        <v>8.1363217684986182</v>
      </c>
      <c r="S12" s="355">
        <v>46</v>
      </c>
      <c r="T12" s="358">
        <v>1.4123426466073075</v>
      </c>
      <c r="U12" s="355">
        <v>38</v>
      </c>
      <c r="V12" s="358">
        <v>1.1667178385016888</v>
      </c>
      <c r="X12" s="607"/>
      <c r="Y12" s="607"/>
      <c r="Z12" s="607"/>
      <c r="AA12" s="605">
        <v>44316</v>
      </c>
      <c r="AB12" s="603">
        <v>26707</v>
      </c>
      <c r="AC12" s="603">
        <v>18034</v>
      </c>
      <c r="AD12" s="567"/>
      <c r="AE12" s="360"/>
      <c r="AF12" s="360"/>
      <c r="AG12" s="361"/>
      <c r="AH12" s="608"/>
    </row>
    <row r="13" spans="1:34" s="331" customFormat="1" x14ac:dyDescent="0.25">
      <c r="A13" s="330"/>
      <c r="B13" s="363" t="s">
        <v>7</v>
      </c>
      <c r="C13" s="350"/>
      <c r="D13" s="609">
        <v>48510</v>
      </c>
      <c r="E13" s="350"/>
      <c r="F13" s="368">
        <v>720</v>
      </c>
      <c r="G13" s="372">
        <v>1.4842300556586272</v>
      </c>
      <c r="H13" s="350"/>
      <c r="I13" s="368">
        <v>556</v>
      </c>
      <c r="J13" s="372">
        <v>1.1461554318697176</v>
      </c>
      <c r="K13" s="368">
        <v>544</v>
      </c>
      <c r="L13" s="372">
        <v>97.841726618705039</v>
      </c>
      <c r="M13" s="368">
        <v>6</v>
      </c>
      <c r="N13" s="372">
        <v>1.079136690647482</v>
      </c>
      <c r="O13" s="368">
        <v>0</v>
      </c>
      <c r="P13" s="372">
        <v>0</v>
      </c>
      <c r="Q13" s="368">
        <v>3</v>
      </c>
      <c r="R13" s="372">
        <v>0.53956834532374098</v>
      </c>
      <c r="S13" s="368">
        <v>0</v>
      </c>
      <c r="T13" s="372">
        <v>0</v>
      </c>
      <c r="U13" s="368">
        <v>3</v>
      </c>
      <c r="V13" s="372">
        <v>0.53956834532374098</v>
      </c>
      <c r="X13" s="607"/>
      <c r="Y13" s="607"/>
      <c r="Z13" s="607"/>
      <c r="AA13" s="605">
        <v>44347</v>
      </c>
      <c r="AB13" s="603">
        <v>28175</v>
      </c>
      <c r="AC13" s="603">
        <v>15503</v>
      </c>
      <c r="AD13" s="567"/>
      <c r="AE13" s="360"/>
      <c r="AF13" s="360"/>
      <c r="AG13" s="361"/>
      <c r="AH13" s="608"/>
    </row>
    <row r="14" spans="1:34" s="331" customFormat="1" x14ac:dyDescent="0.25">
      <c r="A14" s="330"/>
      <c r="B14" s="363" t="s">
        <v>37</v>
      </c>
      <c r="C14" s="350"/>
      <c r="D14" s="609">
        <v>40614</v>
      </c>
      <c r="E14" s="350"/>
      <c r="F14" s="368">
        <v>402</v>
      </c>
      <c r="G14" s="372">
        <v>0.98980647067513672</v>
      </c>
      <c r="H14" s="350"/>
      <c r="I14" s="368">
        <v>522</v>
      </c>
      <c r="J14" s="372">
        <v>1.2852710887871177</v>
      </c>
      <c r="K14" s="368">
        <v>472</v>
      </c>
      <c r="L14" s="372">
        <v>90.421455938697321</v>
      </c>
      <c r="M14" s="368">
        <v>12</v>
      </c>
      <c r="N14" s="372">
        <v>2.2988505747126435</v>
      </c>
      <c r="O14" s="368">
        <v>9</v>
      </c>
      <c r="P14" s="372">
        <v>1.7241379310344827</v>
      </c>
      <c r="Q14" s="368">
        <v>0</v>
      </c>
      <c r="R14" s="372">
        <v>0</v>
      </c>
      <c r="S14" s="368">
        <v>2</v>
      </c>
      <c r="T14" s="372">
        <v>0.38314176245210724</v>
      </c>
      <c r="U14" s="368">
        <v>27</v>
      </c>
      <c r="V14" s="372">
        <v>5.1724137931034484</v>
      </c>
      <c r="X14" s="607"/>
      <c r="Y14" s="607"/>
      <c r="Z14" s="607"/>
      <c r="AA14" s="605">
        <v>44377</v>
      </c>
      <c r="AB14" s="603">
        <v>28047</v>
      </c>
      <c r="AC14" s="603">
        <v>18622</v>
      </c>
      <c r="AD14" s="567"/>
      <c r="AE14" s="360"/>
      <c r="AF14" s="360"/>
      <c r="AG14" s="361"/>
      <c r="AH14" s="608"/>
    </row>
    <row r="15" spans="1:34" s="331" customFormat="1" x14ac:dyDescent="0.25">
      <c r="A15" s="330"/>
      <c r="B15" s="363" t="s">
        <v>38</v>
      </c>
      <c r="C15" s="350"/>
      <c r="D15" s="609">
        <v>41369</v>
      </c>
      <c r="E15" s="350"/>
      <c r="F15" s="368">
        <v>832</v>
      </c>
      <c r="G15" s="372">
        <v>2.0111677826391743</v>
      </c>
      <c r="H15" s="350"/>
      <c r="I15" s="368">
        <v>382</v>
      </c>
      <c r="J15" s="372">
        <v>0.92339674635596702</v>
      </c>
      <c r="K15" s="368">
        <v>370</v>
      </c>
      <c r="L15" s="372">
        <v>96.858638743455501</v>
      </c>
      <c r="M15" s="368">
        <v>10</v>
      </c>
      <c r="N15" s="372">
        <v>2.6178010471204187</v>
      </c>
      <c r="O15" s="368">
        <v>0</v>
      </c>
      <c r="P15" s="372">
        <v>0</v>
      </c>
      <c r="Q15" s="368">
        <v>0</v>
      </c>
      <c r="R15" s="372">
        <v>0</v>
      </c>
      <c r="S15" s="368">
        <v>1</v>
      </c>
      <c r="T15" s="372">
        <v>0.26178010471204188</v>
      </c>
      <c r="U15" s="368">
        <v>1</v>
      </c>
      <c r="V15" s="372">
        <v>0.26178010471204188</v>
      </c>
      <c r="X15" s="607"/>
      <c r="Y15" s="607"/>
      <c r="Z15" s="607"/>
      <c r="AA15" s="605">
        <v>44408</v>
      </c>
      <c r="AB15" s="603">
        <v>26363</v>
      </c>
      <c r="AC15" s="603">
        <v>16904</v>
      </c>
      <c r="AD15" s="567"/>
      <c r="AE15" s="360"/>
      <c r="AF15" s="360"/>
      <c r="AG15" s="361"/>
      <c r="AH15" s="608"/>
    </row>
    <row r="16" spans="1:34" s="331" customFormat="1" x14ac:dyDescent="0.25">
      <c r="A16" s="330"/>
      <c r="B16" s="363" t="s">
        <v>6</v>
      </c>
      <c r="C16" s="350"/>
      <c r="D16" s="609">
        <v>53771</v>
      </c>
      <c r="E16" s="350"/>
      <c r="F16" s="368">
        <v>1509</v>
      </c>
      <c r="G16" s="372">
        <v>2.8063454278328468</v>
      </c>
      <c r="H16" s="350"/>
      <c r="I16" s="368">
        <v>448</v>
      </c>
      <c r="J16" s="372">
        <v>0.83316285730226336</v>
      </c>
      <c r="K16" s="368">
        <v>447</v>
      </c>
      <c r="L16" s="372">
        <v>99.776785714285708</v>
      </c>
      <c r="M16" s="368">
        <v>0</v>
      </c>
      <c r="N16" s="372">
        <v>0</v>
      </c>
      <c r="O16" s="368">
        <v>0</v>
      </c>
      <c r="P16" s="372">
        <v>0</v>
      </c>
      <c r="Q16" s="368">
        <v>0</v>
      </c>
      <c r="R16" s="372">
        <v>0</v>
      </c>
      <c r="S16" s="368">
        <v>0</v>
      </c>
      <c r="T16" s="372">
        <v>0</v>
      </c>
      <c r="U16" s="368">
        <v>1</v>
      </c>
      <c r="V16" s="372">
        <v>0.2232142857142857</v>
      </c>
      <c r="X16" s="607"/>
      <c r="Y16" s="607"/>
      <c r="Z16" s="607"/>
      <c r="AA16" s="605">
        <v>44439</v>
      </c>
      <c r="AB16" s="603">
        <v>16420</v>
      </c>
      <c r="AC16" s="603">
        <v>20385</v>
      </c>
      <c r="AD16" s="567"/>
      <c r="AE16" s="360"/>
      <c r="AF16" s="360"/>
      <c r="AG16" s="361"/>
      <c r="AH16" s="608"/>
    </row>
    <row r="17" spans="1:34" s="331" customFormat="1" x14ac:dyDescent="0.25">
      <c r="A17" s="330"/>
      <c r="B17" s="363" t="s">
        <v>5</v>
      </c>
      <c r="C17" s="350"/>
      <c r="D17" s="610">
        <v>23074</v>
      </c>
      <c r="E17" s="350"/>
      <c r="F17" s="377">
        <v>428</v>
      </c>
      <c r="G17" s="372">
        <v>1.8549016208719773</v>
      </c>
      <c r="H17" s="350"/>
      <c r="I17" s="377">
        <v>252</v>
      </c>
      <c r="J17" s="372">
        <v>1.0921383375227529</v>
      </c>
      <c r="K17" s="377">
        <v>245</v>
      </c>
      <c r="L17" s="372">
        <v>97.222222222222214</v>
      </c>
      <c r="M17" s="377">
        <v>7</v>
      </c>
      <c r="N17" s="372">
        <v>2.7777777777777777</v>
      </c>
      <c r="O17" s="377">
        <v>0</v>
      </c>
      <c r="P17" s="372">
        <v>0</v>
      </c>
      <c r="Q17" s="377">
        <v>0</v>
      </c>
      <c r="R17" s="372">
        <v>0</v>
      </c>
      <c r="S17" s="377">
        <v>0</v>
      </c>
      <c r="T17" s="372">
        <v>0</v>
      </c>
      <c r="U17" s="377">
        <v>0</v>
      </c>
      <c r="V17" s="372">
        <v>0</v>
      </c>
      <c r="X17" s="607"/>
      <c r="Y17" s="607"/>
      <c r="Z17" s="607"/>
      <c r="AA17" s="605">
        <v>44469</v>
      </c>
      <c r="AB17" s="603">
        <v>22330</v>
      </c>
      <c r="AC17" s="603">
        <v>19468</v>
      </c>
      <c r="AD17" s="567"/>
      <c r="AE17" s="360"/>
      <c r="AF17" s="360"/>
      <c r="AG17" s="361"/>
      <c r="AH17" s="608"/>
    </row>
    <row r="18" spans="1:34" s="331" customFormat="1" x14ac:dyDescent="0.25">
      <c r="A18" s="330"/>
      <c r="B18" s="363" t="s">
        <v>4</v>
      </c>
      <c r="C18" s="350"/>
      <c r="D18" s="609">
        <v>150999</v>
      </c>
      <c r="E18" s="350"/>
      <c r="F18" s="368">
        <v>2482</v>
      </c>
      <c r="G18" s="372">
        <v>1.6437194948310914</v>
      </c>
      <c r="H18" s="350"/>
      <c r="I18" s="368">
        <v>1946</v>
      </c>
      <c r="J18" s="372">
        <v>1.2887502566242162</v>
      </c>
      <c r="K18" s="368">
        <v>1570</v>
      </c>
      <c r="L18" s="372">
        <v>80.678314491264132</v>
      </c>
      <c r="M18" s="368">
        <v>51</v>
      </c>
      <c r="N18" s="372">
        <v>2.6207605344295994</v>
      </c>
      <c r="O18" s="368">
        <v>299</v>
      </c>
      <c r="P18" s="372">
        <v>15.364850976361769</v>
      </c>
      <c r="Q18" s="368">
        <v>1</v>
      </c>
      <c r="R18" s="372">
        <v>5.1387461459403906E-2</v>
      </c>
      <c r="S18" s="368">
        <v>1</v>
      </c>
      <c r="T18" s="372">
        <v>5.1387461459403906E-2</v>
      </c>
      <c r="U18" s="368">
        <v>24</v>
      </c>
      <c r="V18" s="372">
        <v>1.2332990750256936</v>
      </c>
      <c r="X18" s="607"/>
      <c r="Y18" s="607"/>
      <c r="Z18" s="607"/>
      <c r="AA18" s="605">
        <v>44500</v>
      </c>
      <c r="AB18" s="603">
        <v>29317</v>
      </c>
      <c r="AC18" s="603">
        <v>17136</v>
      </c>
      <c r="AD18" s="567"/>
      <c r="AE18" s="360"/>
      <c r="AF18" s="360"/>
      <c r="AG18" s="361"/>
      <c r="AH18" s="608"/>
    </row>
    <row r="19" spans="1:34" s="331" customFormat="1" x14ac:dyDescent="0.25">
      <c r="A19" s="330"/>
      <c r="B19" s="363" t="s">
        <v>40</v>
      </c>
      <c r="C19" s="350"/>
      <c r="D19" s="609">
        <v>92825</v>
      </c>
      <c r="E19" s="350"/>
      <c r="F19" s="368">
        <v>1767</v>
      </c>
      <c r="G19" s="372">
        <v>1.9035820091570159</v>
      </c>
      <c r="H19" s="350"/>
      <c r="I19" s="368">
        <v>1166</v>
      </c>
      <c r="J19" s="372">
        <v>1.2561271209264746</v>
      </c>
      <c r="K19" s="368">
        <v>944</v>
      </c>
      <c r="L19" s="372">
        <v>80.960548885077188</v>
      </c>
      <c r="M19" s="368">
        <v>36</v>
      </c>
      <c r="N19" s="372">
        <v>3.0874785591766725</v>
      </c>
      <c r="O19" s="368">
        <v>4</v>
      </c>
      <c r="P19" s="372">
        <v>0.34305317324185247</v>
      </c>
      <c r="Q19" s="368">
        <v>47</v>
      </c>
      <c r="R19" s="372">
        <v>4.0308747855917666</v>
      </c>
      <c r="S19" s="368">
        <v>0</v>
      </c>
      <c r="T19" s="372">
        <v>0</v>
      </c>
      <c r="U19" s="368">
        <v>135</v>
      </c>
      <c r="V19" s="372">
        <v>11.578044596912521</v>
      </c>
      <c r="X19" s="607"/>
      <c r="Y19" s="607"/>
      <c r="Z19" s="607"/>
      <c r="AA19" s="605">
        <v>44530</v>
      </c>
      <c r="AB19" s="603">
        <v>28155</v>
      </c>
      <c r="AC19" s="603">
        <v>19590</v>
      </c>
      <c r="AD19" s="567"/>
      <c r="AE19" s="360"/>
      <c r="AF19" s="360"/>
      <c r="AG19" s="361"/>
      <c r="AH19" s="608"/>
    </row>
    <row r="20" spans="1:34" s="331" customFormat="1" x14ac:dyDescent="0.25">
      <c r="A20" s="330"/>
      <c r="B20" s="363" t="s">
        <v>41</v>
      </c>
      <c r="C20" s="350"/>
      <c r="D20" s="609">
        <v>332274</v>
      </c>
      <c r="E20" s="350"/>
      <c r="F20" s="368">
        <v>8156</v>
      </c>
      <c r="G20" s="372">
        <v>2.4546007210916292</v>
      </c>
      <c r="H20" s="350"/>
      <c r="I20" s="368">
        <v>4540</v>
      </c>
      <c r="J20" s="372">
        <v>1.3663422356248158</v>
      </c>
      <c r="K20" s="368">
        <v>3308</v>
      </c>
      <c r="L20" s="372">
        <v>72.863436123348009</v>
      </c>
      <c r="M20" s="368">
        <v>42</v>
      </c>
      <c r="N20" s="372">
        <v>0.92511013215859028</v>
      </c>
      <c r="O20" s="368">
        <v>707</v>
      </c>
      <c r="P20" s="372">
        <v>15.572687224669604</v>
      </c>
      <c r="Q20" s="368">
        <v>0</v>
      </c>
      <c r="R20" s="372">
        <v>0</v>
      </c>
      <c r="S20" s="368">
        <v>132</v>
      </c>
      <c r="T20" s="372">
        <v>2.9074889867841409</v>
      </c>
      <c r="U20" s="368">
        <v>351</v>
      </c>
      <c r="V20" s="372">
        <v>7.7312775330396475</v>
      </c>
      <c r="X20" s="607"/>
      <c r="Y20" s="607"/>
      <c r="Z20" s="607"/>
      <c r="AA20" s="605">
        <v>44561</v>
      </c>
      <c r="AB20" s="603">
        <v>24865</v>
      </c>
      <c r="AC20" s="603">
        <v>26807</v>
      </c>
      <c r="AD20" s="567"/>
      <c r="AE20" s="360"/>
      <c r="AF20" s="360"/>
      <c r="AG20" s="361"/>
      <c r="AH20" s="608"/>
    </row>
    <row r="21" spans="1:34" s="331" customFormat="1" x14ac:dyDescent="0.25">
      <c r="A21" s="330"/>
      <c r="B21" s="363" t="s">
        <v>3</v>
      </c>
      <c r="C21" s="350"/>
      <c r="D21" s="609">
        <v>191238</v>
      </c>
      <c r="E21" s="350"/>
      <c r="F21" s="368">
        <v>3525</v>
      </c>
      <c r="G21" s="372">
        <v>1.8432529099865087</v>
      </c>
      <c r="H21" s="350"/>
      <c r="I21" s="368">
        <v>1976</v>
      </c>
      <c r="J21" s="372">
        <v>1.0332674468463381</v>
      </c>
      <c r="K21" s="368">
        <v>1852</v>
      </c>
      <c r="L21" s="372">
        <v>93.724696356275302</v>
      </c>
      <c r="M21" s="368">
        <v>28</v>
      </c>
      <c r="N21" s="372">
        <v>1.417004048582996</v>
      </c>
      <c r="O21" s="368">
        <v>0</v>
      </c>
      <c r="P21" s="372">
        <v>0</v>
      </c>
      <c r="Q21" s="368">
        <v>38</v>
      </c>
      <c r="R21" s="372">
        <v>1.9230769230769231</v>
      </c>
      <c r="S21" s="368">
        <v>38</v>
      </c>
      <c r="T21" s="372">
        <v>1.9230769230769231</v>
      </c>
      <c r="U21" s="368">
        <v>20</v>
      </c>
      <c r="V21" s="372">
        <v>1.0121457489878543</v>
      </c>
      <c r="X21" s="607"/>
      <c r="Y21" s="607"/>
      <c r="Z21" s="607"/>
      <c r="AA21" s="605">
        <v>44592</v>
      </c>
      <c r="AB21" s="603">
        <v>20377</v>
      </c>
      <c r="AC21" s="603">
        <v>22366</v>
      </c>
      <c r="AD21" s="567"/>
      <c r="AE21" s="360"/>
      <c r="AF21" s="360"/>
      <c r="AG21" s="361"/>
      <c r="AH21" s="608"/>
    </row>
    <row r="22" spans="1:34" s="331" customFormat="1" x14ac:dyDescent="0.25">
      <c r="A22" s="330"/>
      <c r="B22" s="363" t="s">
        <v>2</v>
      </c>
      <c r="C22" s="350"/>
      <c r="D22" s="609">
        <v>56595</v>
      </c>
      <c r="E22" s="350"/>
      <c r="F22" s="368">
        <v>1062</v>
      </c>
      <c r="G22" s="372">
        <v>1.8764908560826927</v>
      </c>
      <c r="H22" s="350"/>
      <c r="I22" s="368">
        <v>533</v>
      </c>
      <c r="J22" s="372">
        <v>0.94177930912624797</v>
      </c>
      <c r="K22" s="368">
        <v>415</v>
      </c>
      <c r="L22" s="372">
        <v>77.861163227016888</v>
      </c>
      <c r="M22" s="368">
        <v>9</v>
      </c>
      <c r="N22" s="372">
        <v>1.6885553470919326</v>
      </c>
      <c r="O22" s="368">
        <v>0</v>
      </c>
      <c r="P22" s="372">
        <v>0</v>
      </c>
      <c r="Q22" s="368">
        <v>0</v>
      </c>
      <c r="R22" s="372">
        <v>0</v>
      </c>
      <c r="S22" s="368">
        <v>1</v>
      </c>
      <c r="T22" s="372">
        <v>0.18761726078799248</v>
      </c>
      <c r="U22" s="368">
        <v>108</v>
      </c>
      <c r="V22" s="372">
        <v>20.262664165103189</v>
      </c>
      <c r="X22" s="607"/>
      <c r="Y22" s="607"/>
      <c r="Z22" s="607"/>
      <c r="AA22" s="605">
        <v>44620</v>
      </c>
      <c r="AB22" s="603">
        <v>25448</v>
      </c>
      <c r="AC22" s="603">
        <v>23602</v>
      </c>
      <c r="AD22" s="567"/>
      <c r="AE22" s="360"/>
      <c r="AF22" s="360"/>
      <c r="AG22" s="361"/>
      <c r="AH22" s="608"/>
    </row>
    <row r="23" spans="1:34" s="331" customFormat="1" x14ac:dyDescent="0.25">
      <c r="A23" s="330"/>
      <c r="B23" s="363" t="s">
        <v>35</v>
      </c>
      <c r="C23" s="350"/>
      <c r="D23" s="609">
        <v>82870</v>
      </c>
      <c r="E23" s="350"/>
      <c r="F23" s="368">
        <v>1328</v>
      </c>
      <c r="G23" s="372">
        <v>1.6025099553517559</v>
      </c>
      <c r="H23" s="350"/>
      <c r="I23" s="368">
        <v>979</v>
      </c>
      <c r="J23" s="372">
        <v>1.1813684083504283</v>
      </c>
      <c r="K23" s="368">
        <v>965</v>
      </c>
      <c r="L23" s="372">
        <v>98.569969356486212</v>
      </c>
      <c r="M23" s="368">
        <v>8</v>
      </c>
      <c r="N23" s="372">
        <v>0.81716036772216549</v>
      </c>
      <c r="O23" s="368">
        <v>0</v>
      </c>
      <c r="P23" s="372">
        <v>0</v>
      </c>
      <c r="Q23" s="368">
        <v>4</v>
      </c>
      <c r="R23" s="372">
        <v>0.40858018386108275</v>
      </c>
      <c r="S23" s="368">
        <v>2</v>
      </c>
      <c r="T23" s="372">
        <v>0.20429009193054137</v>
      </c>
      <c r="U23" s="368">
        <v>0</v>
      </c>
      <c r="V23" s="372">
        <v>0</v>
      </c>
      <c r="X23" s="607"/>
      <c r="Y23" s="607"/>
      <c r="Z23" s="607"/>
      <c r="AA23" s="605">
        <v>44651</v>
      </c>
      <c r="AB23" s="603">
        <v>31825</v>
      </c>
      <c r="AC23" s="603">
        <v>22165</v>
      </c>
      <c r="AD23" s="567"/>
      <c r="AE23" s="360"/>
      <c r="AF23" s="360"/>
      <c r="AG23" s="361"/>
      <c r="AH23" s="608"/>
    </row>
    <row r="24" spans="1:34" s="331" customFormat="1" x14ac:dyDescent="0.25">
      <c r="A24" s="330"/>
      <c r="B24" s="363" t="s">
        <v>42</v>
      </c>
      <c r="C24" s="350"/>
      <c r="D24" s="609">
        <v>246606</v>
      </c>
      <c r="E24" s="350"/>
      <c r="F24" s="368">
        <v>5029</v>
      </c>
      <c r="G24" s="372">
        <v>2.0392853377452291</v>
      </c>
      <c r="H24" s="350"/>
      <c r="I24" s="368">
        <v>2708</v>
      </c>
      <c r="J24" s="372">
        <v>1.098107913027258</v>
      </c>
      <c r="K24" s="368">
        <v>2074</v>
      </c>
      <c r="L24" s="372">
        <v>76.587887740029544</v>
      </c>
      <c r="M24" s="368">
        <v>90</v>
      </c>
      <c r="N24" s="372">
        <v>3.323485967503693</v>
      </c>
      <c r="O24" s="368">
        <v>0</v>
      </c>
      <c r="P24" s="372">
        <v>0</v>
      </c>
      <c r="Q24" s="368">
        <v>32</v>
      </c>
      <c r="R24" s="372">
        <v>1.1816838995568686</v>
      </c>
      <c r="S24" s="368">
        <v>0</v>
      </c>
      <c r="T24" s="372">
        <v>0</v>
      </c>
      <c r="U24" s="368">
        <v>512</v>
      </c>
      <c r="V24" s="372">
        <v>18.906942392909897</v>
      </c>
      <c r="X24" s="607"/>
      <c r="Y24" s="607"/>
      <c r="Z24" s="607"/>
      <c r="AA24" s="605">
        <v>44681</v>
      </c>
      <c r="AB24" s="603">
        <v>29337</v>
      </c>
      <c r="AC24" s="603">
        <v>20494</v>
      </c>
      <c r="AD24" s="567"/>
      <c r="AE24" s="360"/>
      <c r="AF24" s="360"/>
      <c r="AG24" s="361"/>
      <c r="AH24" s="608"/>
    </row>
    <row r="25" spans="1:34" x14ac:dyDescent="0.25">
      <c r="A25" s="332"/>
      <c r="B25" s="363" t="s">
        <v>43</v>
      </c>
      <c r="C25" s="350"/>
      <c r="D25" s="609">
        <v>54480</v>
      </c>
      <c r="E25" s="350"/>
      <c r="F25" s="368">
        <v>1283</v>
      </c>
      <c r="G25" s="372">
        <v>2.3549926578560942</v>
      </c>
      <c r="H25" s="350"/>
      <c r="I25" s="368">
        <v>761</v>
      </c>
      <c r="J25" s="372">
        <v>1.3968428781204112</v>
      </c>
      <c r="K25" s="368">
        <v>424</v>
      </c>
      <c r="L25" s="372">
        <v>55.716162943495398</v>
      </c>
      <c r="M25" s="368">
        <v>12</v>
      </c>
      <c r="N25" s="372">
        <v>1.5768725361366622</v>
      </c>
      <c r="O25" s="368">
        <v>11</v>
      </c>
      <c r="P25" s="372">
        <v>1.4454664914586071</v>
      </c>
      <c r="Q25" s="368">
        <v>283</v>
      </c>
      <c r="R25" s="372">
        <v>37.187910643889623</v>
      </c>
      <c r="S25" s="368">
        <v>16</v>
      </c>
      <c r="T25" s="372">
        <v>2.1024967148488831</v>
      </c>
      <c r="U25" s="368">
        <v>15</v>
      </c>
      <c r="V25" s="372">
        <v>1.971090670170828</v>
      </c>
      <c r="X25" s="607"/>
      <c r="Y25" s="607"/>
      <c r="Z25" s="607"/>
      <c r="AA25" s="605">
        <v>44712</v>
      </c>
      <c r="AB25" s="603">
        <v>27733</v>
      </c>
      <c r="AC25" s="603">
        <v>19944</v>
      </c>
      <c r="AD25" s="567"/>
      <c r="AE25" s="360"/>
      <c r="AF25" s="360"/>
      <c r="AG25" s="361"/>
      <c r="AH25" s="608"/>
    </row>
    <row r="26" spans="1:34" s="331" customFormat="1" x14ac:dyDescent="0.25">
      <c r="B26" s="363" t="s">
        <v>44</v>
      </c>
      <c r="C26" s="350"/>
      <c r="D26" s="611">
        <v>21863</v>
      </c>
      <c r="E26" s="350"/>
      <c r="F26" s="377">
        <v>209</v>
      </c>
      <c r="G26" s="372">
        <v>0.95595297992041339</v>
      </c>
      <c r="H26" s="350"/>
      <c r="I26" s="377">
        <v>277</v>
      </c>
      <c r="J26" s="372">
        <v>1.2669807437222704</v>
      </c>
      <c r="K26" s="377">
        <v>270</v>
      </c>
      <c r="L26" s="372">
        <v>97.472924187725624</v>
      </c>
      <c r="M26" s="377">
        <v>7</v>
      </c>
      <c r="N26" s="372">
        <v>2.5270758122743682</v>
      </c>
      <c r="O26" s="377">
        <v>0</v>
      </c>
      <c r="P26" s="372">
        <v>0</v>
      </c>
      <c r="Q26" s="377">
        <v>0</v>
      </c>
      <c r="R26" s="372">
        <v>0</v>
      </c>
      <c r="S26" s="377">
        <v>0</v>
      </c>
      <c r="T26" s="372">
        <v>0</v>
      </c>
      <c r="U26" s="377">
        <v>0</v>
      </c>
      <c r="V26" s="372">
        <v>0</v>
      </c>
      <c r="X26" s="607"/>
      <c r="Y26" s="607"/>
      <c r="Z26" s="607"/>
      <c r="AA26" s="605">
        <v>44742</v>
      </c>
      <c r="AB26" s="603">
        <v>30967</v>
      </c>
      <c r="AC26" s="603">
        <v>20368</v>
      </c>
      <c r="AD26" s="567"/>
      <c r="AE26" s="360"/>
      <c r="AF26" s="360"/>
      <c r="AG26" s="361"/>
      <c r="AH26" s="608"/>
    </row>
    <row r="27" spans="1:34" s="331" customFormat="1" x14ac:dyDescent="0.25">
      <c r="B27" s="363" t="s">
        <v>45</v>
      </c>
      <c r="C27" s="350"/>
      <c r="D27" s="611">
        <v>114343</v>
      </c>
      <c r="E27" s="350"/>
      <c r="F27" s="377">
        <v>1723</v>
      </c>
      <c r="G27" s="372">
        <v>1.5068696815721121</v>
      </c>
      <c r="H27" s="350"/>
      <c r="I27" s="377">
        <v>1269</v>
      </c>
      <c r="J27" s="372">
        <v>1.1098187033749334</v>
      </c>
      <c r="K27" s="377">
        <v>1174</v>
      </c>
      <c r="L27" s="372">
        <v>92.513790386130808</v>
      </c>
      <c r="M27" s="377">
        <v>42</v>
      </c>
      <c r="N27" s="372">
        <v>3.3096926713947989</v>
      </c>
      <c r="O27" s="377">
        <v>0</v>
      </c>
      <c r="P27" s="372">
        <v>0</v>
      </c>
      <c r="Q27" s="377">
        <v>15</v>
      </c>
      <c r="R27" s="372">
        <v>1.1820330969267139</v>
      </c>
      <c r="S27" s="377">
        <v>25</v>
      </c>
      <c r="T27" s="372">
        <v>1.9700551615445234</v>
      </c>
      <c r="U27" s="377">
        <v>13</v>
      </c>
      <c r="V27" s="372">
        <v>1.024428684003152</v>
      </c>
      <c r="X27" s="607"/>
      <c r="Y27" s="607"/>
      <c r="Z27" s="607"/>
      <c r="AA27" s="605">
        <v>44773</v>
      </c>
      <c r="AB27" s="603">
        <v>28674</v>
      </c>
      <c r="AC27" s="603">
        <v>20566</v>
      </c>
      <c r="AD27" s="567"/>
      <c r="AE27" s="360"/>
      <c r="AF27" s="360"/>
      <c r="AG27" s="361"/>
      <c r="AH27" s="608"/>
    </row>
    <row r="28" spans="1:34" s="331" customFormat="1" x14ac:dyDescent="0.25">
      <c r="B28" s="363" t="s">
        <v>46</v>
      </c>
      <c r="C28" s="350"/>
      <c r="D28" s="611">
        <v>14476</v>
      </c>
      <c r="E28" s="350"/>
      <c r="F28" s="377">
        <v>291</v>
      </c>
      <c r="G28" s="383">
        <v>2.010223818734457</v>
      </c>
      <c r="H28" s="350"/>
      <c r="I28" s="377">
        <v>570</v>
      </c>
      <c r="J28" s="383">
        <v>3.9375518098922355</v>
      </c>
      <c r="K28" s="377">
        <v>61</v>
      </c>
      <c r="L28" s="383">
        <v>10.701754385964913</v>
      </c>
      <c r="M28" s="377">
        <v>2</v>
      </c>
      <c r="N28" s="383">
        <v>0.35087719298245612</v>
      </c>
      <c r="O28" s="377">
        <v>145</v>
      </c>
      <c r="P28" s="383">
        <v>25.438596491228072</v>
      </c>
      <c r="Q28" s="377">
        <v>0</v>
      </c>
      <c r="R28" s="383">
        <v>0</v>
      </c>
      <c r="S28" s="377">
        <v>0</v>
      </c>
      <c r="T28" s="383">
        <v>0</v>
      </c>
      <c r="U28" s="377">
        <v>362</v>
      </c>
      <c r="V28" s="383">
        <v>63.508771929824562</v>
      </c>
      <c r="X28" s="607"/>
      <c r="Y28" s="607"/>
      <c r="Z28" s="607"/>
      <c r="AA28" s="605">
        <v>44804</v>
      </c>
      <c r="AB28" s="603">
        <v>19988</v>
      </c>
      <c r="AC28" s="603">
        <v>21716</v>
      </c>
      <c r="AD28" s="567"/>
      <c r="AE28" s="360"/>
      <c r="AF28" s="360"/>
      <c r="AG28" s="361"/>
      <c r="AH28" s="608"/>
    </row>
    <row r="29" spans="1:34" s="331" customFormat="1" x14ac:dyDescent="0.25">
      <c r="B29" s="384" t="s">
        <v>1</v>
      </c>
      <c r="C29" s="350"/>
      <c r="D29" s="612">
        <v>5165</v>
      </c>
      <c r="E29" s="350"/>
      <c r="F29" s="389">
        <v>90</v>
      </c>
      <c r="G29" s="393">
        <v>1.7424975798644726</v>
      </c>
      <c r="H29" s="350"/>
      <c r="I29" s="389">
        <v>65</v>
      </c>
      <c r="J29" s="393">
        <v>1.2584704743465636</v>
      </c>
      <c r="K29" s="389">
        <v>31</v>
      </c>
      <c r="L29" s="393">
        <v>47.692307692307693</v>
      </c>
      <c r="M29" s="389">
        <v>4</v>
      </c>
      <c r="N29" s="393">
        <v>6.1538461538461542</v>
      </c>
      <c r="O29" s="389">
        <v>2</v>
      </c>
      <c r="P29" s="393">
        <v>3.0769230769230771</v>
      </c>
      <c r="Q29" s="389">
        <v>16</v>
      </c>
      <c r="R29" s="393">
        <v>24.615384615384617</v>
      </c>
      <c r="S29" s="389">
        <v>1</v>
      </c>
      <c r="T29" s="393">
        <v>1.5384615384615385</v>
      </c>
      <c r="U29" s="389">
        <v>11</v>
      </c>
      <c r="V29" s="393">
        <v>16.923076923076923</v>
      </c>
      <c r="X29" s="607"/>
      <c r="Y29" s="607"/>
      <c r="Z29" s="607"/>
      <c r="AA29" s="605">
        <v>44834</v>
      </c>
      <c r="AB29" s="603">
        <v>27552</v>
      </c>
      <c r="AC29" s="603">
        <v>21574</v>
      </c>
      <c r="AD29" s="567"/>
      <c r="AE29" s="360"/>
      <c r="AF29" s="360"/>
      <c r="AG29" s="361"/>
      <c r="AH29" s="608"/>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7"/>
      <c r="AA30" s="605">
        <v>44865</v>
      </c>
      <c r="AB30" s="603">
        <v>29104</v>
      </c>
      <c r="AC30" s="603">
        <v>17287</v>
      </c>
      <c r="AD30" s="396"/>
      <c r="AE30" s="329"/>
      <c r="AF30" s="360"/>
      <c r="AG30" s="361"/>
      <c r="AH30" s="608"/>
    </row>
    <row r="31" spans="1:34" s="322" customFormat="1" x14ac:dyDescent="0.25">
      <c r="B31" s="439" t="s">
        <v>0</v>
      </c>
      <c r="C31" s="437"/>
      <c r="D31" s="597">
        <v>1954635</v>
      </c>
      <c r="E31" s="437"/>
      <c r="F31" s="440">
        <v>32072</v>
      </c>
      <c r="G31" s="441">
        <v>1.6408178509031097</v>
      </c>
      <c r="H31" s="437"/>
      <c r="I31" s="440">
        <v>22207</v>
      </c>
      <c r="J31" s="441">
        <v>1.1361200428724545</v>
      </c>
      <c r="K31" s="440">
        <v>18045</v>
      </c>
      <c r="L31" s="441">
        <v>81.258161840860993</v>
      </c>
      <c r="M31" s="440">
        <v>394</v>
      </c>
      <c r="N31" s="441">
        <v>1.774215337506192</v>
      </c>
      <c r="O31" s="440">
        <v>1178</v>
      </c>
      <c r="P31" s="441">
        <v>5.3046336740667357</v>
      </c>
      <c r="Q31" s="440">
        <v>704</v>
      </c>
      <c r="R31" s="441">
        <v>3.1701715675237536</v>
      </c>
      <c r="S31" s="440">
        <v>265</v>
      </c>
      <c r="T31" s="441">
        <v>1.1933174224343674</v>
      </c>
      <c r="U31" s="440">
        <v>1621</v>
      </c>
      <c r="V31" s="441">
        <v>7.2995001576079614</v>
      </c>
      <c r="X31" s="1269"/>
      <c r="Y31" s="1269"/>
      <c r="Z31" s="1270"/>
      <c r="AA31" s="1271">
        <v>44895</v>
      </c>
      <c r="AB31" s="1272">
        <v>30634</v>
      </c>
      <c r="AC31" s="1272">
        <v>17693</v>
      </c>
      <c r="AD31" s="1339"/>
      <c r="AE31" s="1273"/>
      <c r="AF31" s="320"/>
      <c r="AG31" s="320"/>
      <c r="AH31" s="591"/>
    </row>
    <row r="32" spans="1:34" s="328" customFormat="1" ht="5.25" customHeight="1" x14ac:dyDescent="0.2">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5">
        <v>44926</v>
      </c>
      <c r="AB32" s="603">
        <v>28835</v>
      </c>
      <c r="AC32" s="603">
        <v>20499</v>
      </c>
      <c r="AD32" s="396"/>
    </row>
    <row r="33" spans="2:30" s="394" customFormat="1" ht="14.45" customHeight="1" x14ac:dyDescent="0.2">
      <c r="B33" s="1467" t="s">
        <v>387</v>
      </c>
      <c r="C33" s="1467"/>
      <c r="D33" s="1467"/>
      <c r="E33" s="1467"/>
      <c r="F33" s="1467"/>
      <c r="G33" s="1467"/>
      <c r="H33" s="1467"/>
      <c r="I33" s="1467"/>
      <c r="J33" s="1467"/>
      <c r="K33" s="1467"/>
      <c r="L33" s="1467"/>
      <c r="M33" s="1467"/>
      <c r="N33" s="1467"/>
      <c r="O33" s="1467"/>
      <c r="P33" s="1467"/>
      <c r="Q33" s="1467"/>
      <c r="R33" s="1467"/>
      <c r="S33" s="1467"/>
      <c r="T33" s="1467"/>
      <c r="U33" s="1467"/>
      <c r="V33" s="1467"/>
      <c r="X33" s="596"/>
      <c r="Y33" s="596"/>
      <c r="Z33" s="596"/>
      <c r="AA33" s="605">
        <v>44957</v>
      </c>
      <c r="AB33" s="603">
        <v>25222</v>
      </c>
      <c r="AC33" s="603">
        <v>21942</v>
      </c>
      <c r="AD33" s="396"/>
    </row>
    <row r="34" spans="2:30" s="394" customFormat="1" ht="12" customHeight="1" x14ac:dyDescent="0.2">
      <c r="B34" s="1467"/>
      <c r="C34" s="1467"/>
      <c r="D34" s="1467"/>
      <c r="E34" s="1467"/>
      <c r="F34" s="1467"/>
      <c r="G34" s="1467"/>
      <c r="H34" s="1467"/>
      <c r="I34" s="1467"/>
      <c r="J34" s="1467"/>
      <c r="K34" s="1467"/>
      <c r="L34" s="1467"/>
      <c r="M34" s="1467"/>
      <c r="N34" s="1467"/>
      <c r="O34" s="1467"/>
      <c r="P34" s="1467"/>
      <c r="Q34" s="1467"/>
      <c r="R34" s="1467"/>
      <c r="S34" s="1467"/>
      <c r="T34" s="1467"/>
      <c r="U34" s="1467"/>
      <c r="V34" s="1467"/>
      <c r="X34" s="596"/>
      <c r="Y34" s="596"/>
      <c r="Z34" s="596"/>
      <c r="AA34" s="605">
        <v>44985</v>
      </c>
      <c r="AB34" s="603">
        <v>28262</v>
      </c>
      <c r="AC34" s="603">
        <v>21287</v>
      </c>
      <c r="AD34" s="396"/>
    </row>
    <row r="35" spans="2:30" x14ac:dyDescent="0.2">
      <c r="B35" s="1433"/>
      <c r="C35" s="1433"/>
      <c r="D35" s="1433"/>
      <c r="AA35" s="605">
        <v>45016</v>
      </c>
      <c r="AB35" s="603">
        <v>37938</v>
      </c>
      <c r="AC35" s="603">
        <v>24401</v>
      </c>
    </row>
    <row r="36" spans="2:30" x14ac:dyDescent="0.2">
      <c r="B36" s="1413"/>
      <c r="C36" s="1413"/>
      <c r="D36" s="1413"/>
      <c r="AA36" s="605">
        <v>45046</v>
      </c>
      <c r="AB36" s="603">
        <v>30972</v>
      </c>
      <c r="AC36" s="603">
        <v>22154</v>
      </c>
    </row>
    <row r="37" spans="2:30" x14ac:dyDescent="0.2">
      <c r="AA37" s="605">
        <v>45077</v>
      </c>
      <c r="AB37" s="603">
        <v>34993</v>
      </c>
      <c r="AC37" s="603">
        <v>18583</v>
      </c>
    </row>
    <row r="38" spans="2:30" x14ac:dyDescent="0.2">
      <c r="AA38" s="605">
        <v>45107</v>
      </c>
      <c r="AB38" s="603">
        <v>33173</v>
      </c>
      <c r="AC38" s="603">
        <v>18432</v>
      </c>
    </row>
    <row r="39" spans="2:30" x14ac:dyDescent="0.2">
      <c r="AA39" s="605">
        <v>45138</v>
      </c>
      <c r="AB39" s="603">
        <v>29845</v>
      </c>
      <c r="AC39" s="603">
        <v>17338</v>
      </c>
    </row>
    <row r="40" spans="2:30" x14ac:dyDescent="0.2">
      <c r="AA40" s="605">
        <v>45169</v>
      </c>
      <c r="AB40" s="603">
        <v>17652</v>
      </c>
      <c r="AC40" s="603">
        <v>15962</v>
      </c>
    </row>
    <row r="41" spans="2:30" x14ac:dyDescent="0.2">
      <c r="AA41" s="605">
        <v>45199</v>
      </c>
      <c r="AB41" s="603">
        <v>35295</v>
      </c>
      <c r="AC41" s="603">
        <v>21157</v>
      </c>
    </row>
    <row r="42" spans="2:30" x14ac:dyDescent="0.2">
      <c r="AA42" s="605">
        <v>45230</v>
      </c>
      <c r="AB42" s="603">
        <v>31994</v>
      </c>
      <c r="AC42" s="603">
        <v>20149</v>
      </c>
    </row>
    <row r="43" spans="2:30" x14ac:dyDescent="0.2">
      <c r="AA43" s="605">
        <v>45260</v>
      </c>
      <c r="AB43" s="603">
        <v>28434</v>
      </c>
      <c r="AC43" s="603">
        <v>45500</v>
      </c>
    </row>
    <row r="44" spans="2:30" x14ac:dyDescent="0.2">
      <c r="AA44" s="605">
        <v>45291</v>
      </c>
      <c r="AB44" s="603">
        <v>25527</v>
      </c>
      <c r="AC44" s="603">
        <v>18425</v>
      </c>
    </row>
    <row r="45" spans="2:30" x14ac:dyDescent="0.2">
      <c r="AA45" s="605">
        <v>45322</v>
      </c>
      <c r="AB45" s="603">
        <v>23712</v>
      </c>
      <c r="AC45" s="603">
        <v>22911</v>
      </c>
    </row>
    <row r="46" spans="2:30" x14ac:dyDescent="0.2">
      <c r="AA46" s="605">
        <v>45351</v>
      </c>
      <c r="AB46" s="603">
        <v>26838</v>
      </c>
      <c r="AC46" s="603">
        <v>27054</v>
      </c>
    </row>
    <row r="47" spans="2:30" x14ac:dyDescent="0.2">
      <c r="AA47" s="605">
        <v>45382</v>
      </c>
      <c r="AB47" s="603">
        <v>32072</v>
      </c>
      <c r="AC47" s="603">
        <v>22207</v>
      </c>
    </row>
    <row r="48" spans="2:30" x14ac:dyDescent="0.2">
      <c r="AA48" s="605"/>
      <c r="AB48" s="603"/>
      <c r="AC48" s="603"/>
    </row>
    <row r="49" spans="27:29" x14ac:dyDescent="0.2">
      <c r="AA49" s="605"/>
      <c r="AB49" s="603"/>
      <c r="AC49" s="603"/>
    </row>
    <row r="50" spans="27:29" x14ac:dyDescent="0.2">
      <c r="AA50" s="605"/>
      <c r="AB50" s="603"/>
      <c r="AC50" s="603"/>
    </row>
    <row r="51" spans="27:29" x14ac:dyDescent="0.2">
      <c r="AA51" s="605"/>
      <c r="AB51" s="603"/>
      <c r="AC51" s="603"/>
    </row>
    <row r="52" spans="27:29" x14ac:dyDescent="0.2">
      <c r="AA52" s="605"/>
      <c r="AB52" s="603"/>
      <c r="AC52" s="603"/>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5"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616" customWidth="1"/>
    <col min="2" max="2" width="7.85546875" style="616" customWidth="1"/>
    <col min="3" max="3" width="1" style="616" customWidth="1"/>
    <col min="4" max="4" width="9.140625" style="616" customWidth="1"/>
    <col min="5" max="5" width="7.5703125" style="616" customWidth="1"/>
    <col min="6" max="6" width="6" style="616" customWidth="1"/>
    <col min="7" max="7" width="0.5703125" style="616" customWidth="1"/>
    <col min="8" max="8" width="8" style="616" customWidth="1"/>
    <col min="9" max="9" width="6.140625" style="616" customWidth="1"/>
    <col min="10" max="10" width="0.5703125" style="616" customWidth="1"/>
    <col min="11" max="11" width="6.7109375" style="616" customWidth="1"/>
    <col min="12" max="12" width="5.85546875" style="616" customWidth="1"/>
    <col min="13" max="13" width="0.5703125" style="616" customWidth="1"/>
    <col min="14" max="14" width="6.85546875" style="616" customWidth="1"/>
    <col min="15" max="15" width="6.140625" style="616" customWidth="1"/>
    <col min="16" max="16" width="0.5703125" style="616" customWidth="1"/>
    <col min="17" max="17" width="7" style="616" customWidth="1"/>
    <col min="18" max="18" width="5" style="616" customWidth="1"/>
    <col min="19" max="19" width="0.5703125" style="616" customWidth="1"/>
    <col min="20" max="20" width="8.140625" style="616" customWidth="1"/>
    <col min="21" max="21" width="5.85546875" style="616" customWidth="1"/>
    <col min="22" max="22" width="0.7109375" style="616" customWidth="1"/>
    <col min="23" max="23" width="7.5703125" style="616" customWidth="1"/>
    <col min="24" max="24" width="6.140625" style="616" customWidth="1"/>
    <col min="25" max="25" width="0.5703125" style="616" customWidth="1"/>
    <col min="26" max="26" width="9.140625" style="616" bestFit="1" customWidth="1"/>
    <col min="27" max="27" width="6.140625" style="616" customWidth="1"/>
    <col min="28" max="28" width="0.7109375" style="616" customWidth="1"/>
    <col min="29" max="29" width="9.140625" style="616" customWidth="1"/>
    <col min="30" max="30" width="6.7109375" style="616" customWidth="1"/>
    <col min="31" max="16384" width="11.42578125" style="616"/>
  </cols>
  <sheetData>
    <row r="1" spans="2:32" ht="15" hidden="1" customHeight="1" x14ac:dyDescent="0.2">
      <c r="E1" s="617" t="s">
        <v>36</v>
      </c>
      <c r="F1" s="617"/>
      <c r="H1" s="617" t="s">
        <v>21</v>
      </c>
      <c r="K1" s="617" t="s">
        <v>20</v>
      </c>
      <c r="N1" s="617" t="s">
        <v>19</v>
      </c>
      <c r="Q1" s="617" t="s">
        <v>18</v>
      </c>
      <c r="T1" s="617" t="s">
        <v>17</v>
      </c>
      <c r="W1" s="617" t="s">
        <v>16</v>
      </c>
      <c r="Z1" s="617" t="s">
        <v>15</v>
      </c>
    </row>
    <row r="2" spans="2:32" s="614" customFormat="1" x14ac:dyDescent="0.2">
      <c r="C2" s="618"/>
      <c r="D2" s="618"/>
      <c r="AB2" s="618"/>
    </row>
    <row r="3" spans="2:32" s="620" customFormat="1" ht="47.25" customHeight="1" x14ac:dyDescent="0.25">
      <c r="B3" s="1476"/>
      <c r="C3" s="1476"/>
      <c r="D3" s="1476"/>
      <c r="E3" s="1476"/>
      <c r="F3" s="1476"/>
      <c r="G3" s="1476"/>
      <c r="H3" s="1476"/>
      <c r="I3" s="1476"/>
      <c r="J3" s="1476"/>
      <c r="K3" s="1476"/>
      <c r="L3" s="619"/>
      <c r="M3" s="619"/>
      <c r="W3" s="621"/>
      <c r="AA3" s="621"/>
      <c r="AD3" s="621"/>
    </row>
    <row r="4" spans="2:32" s="622" customFormat="1" ht="13.5" customHeight="1" x14ac:dyDescent="0.2">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row>
    <row r="5" spans="2:32" s="624" customFormat="1" ht="16.5" customHeight="1" x14ac:dyDescent="0.2">
      <c r="B5" s="1478" t="s">
        <v>410</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1478"/>
      <c r="AD5" s="1478"/>
    </row>
    <row r="6" spans="2:32" s="624" customFormat="1" ht="14.25" customHeight="1" x14ac:dyDescent="0.2">
      <c r="B6" s="1415" t="str">
        <f>porsaad!$B$6</f>
        <v>Situación a 31 de marzo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3"/>
    </row>
    <row r="7" spans="2:32" s="622" customFormat="1" ht="5.25" customHeight="1" x14ac:dyDescent="0.2">
      <c r="AC7" s="795"/>
    </row>
    <row r="8" spans="2:32" s="627" customFormat="1" ht="21.75" customHeight="1" x14ac:dyDescent="0.2">
      <c r="B8" s="1492" t="s">
        <v>27</v>
      </c>
      <c r="C8" s="626"/>
      <c r="D8" s="1509" t="s">
        <v>112</v>
      </c>
      <c r="E8" s="1507" t="s">
        <v>26</v>
      </c>
      <c r="F8" s="1508"/>
      <c r="G8" s="1508"/>
      <c r="H8" s="1508"/>
      <c r="I8" s="1508"/>
      <c r="J8" s="1508"/>
      <c r="K8" s="1508"/>
      <c r="L8" s="1508"/>
      <c r="M8" s="1508"/>
      <c r="N8" s="1508"/>
      <c r="O8" s="1508"/>
      <c r="P8" s="1508"/>
      <c r="Q8" s="1508"/>
      <c r="R8" s="1508"/>
      <c r="S8" s="1508"/>
      <c r="T8" s="1508"/>
      <c r="U8" s="1508"/>
      <c r="V8" s="1508"/>
      <c r="W8" s="1508"/>
      <c r="X8" s="1508"/>
      <c r="Y8" s="1508"/>
      <c r="Z8" s="1508"/>
      <c r="AA8" s="1488"/>
      <c r="AB8" s="626"/>
      <c r="AC8" s="1509" t="s">
        <v>0</v>
      </c>
      <c r="AD8" s="1510"/>
    </row>
    <row r="9" spans="2:32" s="627" customFormat="1" ht="21.75" customHeight="1" x14ac:dyDescent="0.2">
      <c r="B9" s="1506"/>
      <c r="C9" s="626"/>
      <c r="D9" s="1515"/>
      <c r="E9" s="1513" t="s">
        <v>22</v>
      </c>
      <c r="F9" s="1514"/>
      <c r="G9" s="628"/>
      <c r="H9" s="1513" t="s">
        <v>21</v>
      </c>
      <c r="I9" s="1514"/>
      <c r="J9" s="628"/>
      <c r="K9" s="1513" t="s">
        <v>20</v>
      </c>
      <c r="L9" s="1514"/>
      <c r="M9" s="628"/>
      <c r="N9" s="1513" t="s">
        <v>19</v>
      </c>
      <c r="O9" s="1514"/>
      <c r="P9" s="628"/>
      <c r="Q9" s="1513" t="s">
        <v>18</v>
      </c>
      <c r="R9" s="1514"/>
      <c r="S9" s="628"/>
      <c r="T9" s="1513" t="s">
        <v>17</v>
      </c>
      <c r="U9" s="1514"/>
      <c r="V9" s="628"/>
      <c r="W9" s="1513" t="s">
        <v>16</v>
      </c>
      <c r="X9" s="1514"/>
      <c r="Y9" s="628"/>
      <c r="Z9" s="1513" t="s">
        <v>15</v>
      </c>
      <c r="AA9" s="1514"/>
      <c r="AB9" s="626"/>
      <c r="AC9" s="1511"/>
      <c r="AD9" s="1512"/>
    </row>
    <row r="10" spans="2:32" s="627" customFormat="1" ht="21.75" customHeight="1" x14ac:dyDescent="0.2">
      <c r="B10" s="1493"/>
      <c r="C10" s="629"/>
      <c r="D10" s="1516"/>
      <c r="E10" s="821" t="s">
        <v>9</v>
      </c>
      <c r="F10" s="822" t="s">
        <v>25</v>
      </c>
      <c r="G10" s="630"/>
      <c r="H10" s="821" t="s">
        <v>9</v>
      </c>
      <c r="I10" s="822" t="s">
        <v>25</v>
      </c>
      <c r="J10" s="630"/>
      <c r="K10" s="821" t="s">
        <v>9</v>
      </c>
      <c r="L10" s="822" t="s">
        <v>25</v>
      </c>
      <c r="M10" s="630"/>
      <c r="N10" s="821" t="s">
        <v>9</v>
      </c>
      <c r="O10" s="822" t="s">
        <v>25</v>
      </c>
      <c r="P10" s="630"/>
      <c r="Q10" s="821" t="s">
        <v>9</v>
      </c>
      <c r="R10" s="822" t="s">
        <v>25</v>
      </c>
      <c r="S10" s="630"/>
      <c r="T10" s="821" t="s">
        <v>9</v>
      </c>
      <c r="U10" s="822" t="s">
        <v>25</v>
      </c>
      <c r="V10" s="630"/>
      <c r="W10" s="821" t="s">
        <v>9</v>
      </c>
      <c r="X10" s="822" t="s">
        <v>25</v>
      </c>
      <c r="Y10" s="630"/>
      <c r="Z10" s="821" t="s">
        <v>9</v>
      </c>
      <c r="AA10" s="822" t="s">
        <v>25</v>
      </c>
      <c r="AB10" s="629"/>
      <c r="AC10" s="711" t="s">
        <v>9</v>
      </c>
      <c r="AD10" s="822" t="s">
        <v>25</v>
      </c>
    </row>
    <row r="11" spans="2:32" s="632" customFormat="1" ht="9" customHeight="1" x14ac:dyDescent="0.2">
      <c r="B11" s="631"/>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C11" s="631"/>
      <c r="AD11" s="631"/>
    </row>
    <row r="12" spans="2:32" s="634" customFormat="1" ht="21" customHeight="1" x14ac:dyDescent="0.2">
      <c r="B12" s="1517" t="s">
        <v>24</v>
      </c>
      <c r="D12" s="796" t="s">
        <v>31</v>
      </c>
      <c r="E12" s="797">
        <v>674</v>
      </c>
      <c r="F12" s="798">
        <v>0.24700587830013046</v>
      </c>
      <c r="G12" s="635"/>
      <c r="H12" s="799">
        <v>10184</v>
      </c>
      <c r="I12" s="798">
        <v>3.7322075142559772</v>
      </c>
      <c r="J12" s="635"/>
      <c r="K12" s="799">
        <v>6161</v>
      </c>
      <c r="L12" s="798">
        <v>2.2578682733043083</v>
      </c>
      <c r="M12" s="635"/>
      <c r="N12" s="799">
        <v>9153</v>
      </c>
      <c r="O12" s="798">
        <v>3.354369145520911</v>
      </c>
      <c r="P12" s="635"/>
      <c r="Q12" s="799">
        <v>8585</v>
      </c>
      <c r="R12" s="798">
        <v>3.1462098890305934</v>
      </c>
      <c r="S12" s="635"/>
      <c r="T12" s="799">
        <v>11663</v>
      </c>
      <c r="U12" s="798">
        <v>4.2742278317721389</v>
      </c>
      <c r="V12" s="635"/>
      <c r="W12" s="799">
        <v>40012</v>
      </c>
      <c r="X12" s="798">
        <v>14.663500300511602</v>
      </c>
      <c r="Y12" s="635"/>
      <c r="Z12" s="799">
        <v>186436</v>
      </c>
      <c r="AA12" s="798">
        <f t="shared" ref="AA12:AA21" si="0">Z12*100/$AC12</f>
        <v>68.32461116730434</v>
      </c>
      <c r="AB12" s="638"/>
      <c r="AC12" s="676">
        <f t="shared" ref="AC12:AD15" si="1">E12+H12+K12+N12+Q12+T12+W12+Z12</f>
        <v>272868</v>
      </c>
      <c r="AD12" s="677">
        <f t="shared" si="1"/>
        <v>100</v>
      </c>
      <c r="AF12" s="800"/>
    </row>
    <row r="13" spans="2:32" s="634" customFormat="1" ht="21" customHeight="1" x14ac:dyDescent="0.2">
      <c r="B13" s="1518"/>
      <c r="D13" s="801" t="s">
        <v>49</v>
      </c>
      <c r="E13" s="802">
        <v>828</v>
      </c>
      <c r="F13" s="803">
        <v>0.22311323805212444</v>
      </c>
      <c r="G13" s="635"/>
      <c r="H13" s="804">
        <v>11931</v>
      </c>
      <c r="I13" s="803">
        <v>3.2149324193235467</v>
      </c>
      <c r="J13" s="635"/>
      <c r="K13" s="804">
        <v>7793</v>
      </c>
      <c r="L13" s="803">
        <v>2.0999051499277845</v>
      </c>
      <c r="M13" s="635"/>
      <c r="N13" s="804">
        <v>11724</v>
      </c>
      <c r="O13" s="803">
        <v>3.1591541098105154</v>
      </c>
      <c r="P13" s="635"/>
      <c r="Q13" s="804">
        <v>13110</v>
      </c>
      <c r="R13" s="803">
        <v>3.5326262691586368</v>
      </c>
      <c r="S13" s="635"/>
      <c r="T13" s="804">
        <v>20923</v>
      </c>
      <c r="U13" s="803">
        <v>5.6379206277350233</v>
      </c>
      <c r="V13" s="635"/>
      <c r="W13" s="804">
        <v>68054</v>
      </c>
      <c r="X13" s="803">
        <v>18.33786026859816</v>
      </c>
      <c r="Y13" s="635"/>
      <c r="Z13" s="804">
        <v>236749</v>
      </c>
      <c r="AA13" s="803">
        <f t="shared" si="0"/>
        <v>63.794487917394207</v>
      </c>
      <c r="AB13" s="638"/>
      <c r="AC13" s="684">
        <f t="shared" si="1"/>
        <v>371112</v>
      </c>
      <c r="AD13" s="685">
        <f t="shared" si="1"/>
        <v>100</v>
      </c>
      <c r="AF13" s="800"/>
    </row>
    <row r="14" spans="2:32" s="634" customFormat="1" ht="21" customHeight="1" x14ac:dyDescent="0.2">
      <c r="B14" s="1518"/>
      <c r="D14" s="801" t="s">
        <v>50</v>
      </c>
      <c r="E14" s="802">
        <v>349</v>
      </c>
      <c r="F14" s="803">
        <v>0.10033406355832312</v>
      </c>
      <c r="G14" s="635"/>
      <c r="H14" s="804">
        <v>8565</v>
      </c>
      <c r="I14" s="803">
        <v>2.462353164404119</v>
      </c>
      <c r="J14" s="635"/>
      <c r="K14" s="804">
        <v>6959</v>
      </c>
      <c r="L14" s="803">
        <v>2.0006439779437555</v>
      </c>
      <c r="M14" s="635"/>
      <c r="N14" s="804">
        <v>9764</v>
      </c>
      <c r="O14" s="803">
        <v>2.8070538584053497</v>
      </c>
      <c r="P14" s="635"/>
      <c r="Q14" s="804">
        <v>12944</v>
      </c>
      <c r="R14" s="803">
        <v>3.7212725464152854</v>
      </c>
      <c r="S14" s="635"/>
      <c r="T14" s="804">
        <v>22718</v>
      </c>
      <c r="U14" s="803">
        <v>6.531201306355257</v>
      </c>
      <c r="V14" s="635"/>
      <c r="W14" s="804">
        <v>82516</v>
      </c>
      <c r="X14" s="803">
        <v>23.722537503090518</v>
      </c>
      <c r="Y14" s="635"/>
      <c r="Z14" s="804">
        <v>204023</v>
      </c>
      <c r="AA14" s="803">
        <f t="shared" si="0"/>
        <v>58.654603579827388</v>
      </c>
      <c r="AB14" s="638"/>
      <c r="AC14" s="684">
        <f t="shared" si="1"/>
        <v>347838</v>
      </c>
      <c r="AD14" s="685">
        <f t="shared" si="1"/>
        <v>100</v>
      </c>
      <c r="AF14" s="800"/>
    </row>
    <row r="15" spans="2:32" s="634" customFormat="1" ht="21" customHeight="1" x14ac:dyDescent="0.2">
      <c r="B15" s="1518"/>
      <c r="D15" s="805" t="s">
        <v>113</v>
      </c>
      <c r="E15" s="806">
        <v>588</v>
      </c>
      <c r="F15" s="807">
        <v>0.25089177518731548</v>
      </c>
      <c r="G15" s="635"/>
      <c r="H15" s="808">
        <v>10454</v>
      </c>
      <c r="I15" s="807">
        <v>4.4605826833472717</v>
      </c>
      <c r="J15" s="635"/>
      <c r="K15" s="808">
        <v>4548</v>
      </c>
      <c r="L15" s="807">
        <v>1.940571077469236</v>
      </c>
      <c r="M15" s="635"/>
      <c r="N15" s="808">
        <v>5343</v>
      </c>
      <c r="O15" s="807">
        <v>2.2797869980031065</v>
      </c>
      <c r="P15" s="635"/>
      <c r="Q15" s="808">
        <v>8167</v>
      </c>
      <c r="R15" s="807">
        <v>3.484750217610213</v>
      </c>
      <c r="S15" s="635"/>
      <c r="T15" s="808">
        <v>16284</v>
      </c>
      <c r="U15" s="807">
        <v>6.948166100595655</v>
      </c>
      <c r="V15" s="635"/>
      <c r="W15" s="808">
        <v>68694</v>
      </c>
      <c r="X15" s="807">
        <v>29.310815654281374</v>
      </c>
      <c r="Y15" s="635"/>
      <c r="Z15" s="808">
        <v>120286</v>
      </c>
      <c r="AA15" s="807">
        <f t="shared" si="0"/>
        <v>51.324435493505831</v>
      </c>
      <c r="AB15" s="638"/>
      <c r="AC15" s="692">
        <f t="shared" si="1"/>
        <v>234364</v>
      </c>
      <c r="AD15" s="693">
        <f t="shared" si="1"/>
        <v>100</v>
      </c>
      <c r="AF15" s="800"/>
    </row>
    <row r="16" spans="2:32" s="634" customFormat="1" ht="21" customHeight="1" x14ac:dyDescent="0.2">
      <c r="B16" s="1519"/>
      <c r="D16" s="809" t="s">
        <v>68</v>
      </c>
      <c r="E16" s="810">
        <f>SUM(E12:E15)</f>
        <v>2439</v>
      </c>
      <c r="F16" s="811">
        <f t="shared" ref="F16:F21" si="2">E16*100/$AC16</f>
        <v>0.19891011285437235</v>
      </c>
      <c r="G16" s="635"/>
      <c r="H16" s="810">
        <f>SUM(H12:H15)</f>
        <v>41134</v>
      </c>
      <c r="I16" s="811">
        <f t="shared" ref="I16:I21" si="3">H16*100/$AC16</f>
        <v>3.3546406650888692</v>
      </c>
      <c r="J16" s="635"/>
      <c r="K16" s="812">
        <f>SUM(K12:K15)</f>
        <v>25461</v>
      </c>
      <c r="L16" s="813">
        <f t="shared" ref="L16:L21" si="4">K16*100/$AC16</f>
        <v>2.0764454216421377</v>
      </c>
      <c r="M16" s="635"/>
      <c r="N16" s="812">
        <f>SUM(N12:N15)</f>
        <v>35984</v>
      </c>
      <c r="O16" s="813">
        <f t="shared" ref="O16:O21" si="5">N16*100/$AC16</f>
        <v>2.9346377617678288</v>
      </c>
      <c r="P16" s="635"/>
      <c r="Q16" s="812">
        <f>SUM(Q12:Q15)</f>
        <v>42806</v>
      </c>
      <c r="R16" s="813">
        <f t="shared" ref="R16:R21" si="6">Q16*100/$AC16</f>
        <v>3.4909988892350401</v>
      </c>
      <c r="S16" s="635"/>
      <c r="T16" s="812">
        <f>SUM(T12:T15)</f>
        <v>71588</v>
      </c>
      <c r="U16" s="813">
        <f t="shared" ref="U16:U21" si="7">T16*100/$AC16</f>
        <v>5.838285018047892</v>
      </c>
      <c r="V16" s="635"/>
      <c r="W16" s="812">
        <f>SUM(W12:W15)</f>
        <v>259276</v>
      </c>
      <c r="X16" s="813">
        <f t="shared" ref="X16:X21" si="8">W16*100/$AC16</f>
        <v>21.144985002226424</v>
      </c>
      <c r="Y16" s="635"/>
      <c r="Z16" s="810">
        <f>SUM(Z12:Z15)</f>
        <v>747494</v>
      </c>
      <c r="AA16" s="811">
        <f t="shared" si="0"/>
        <v>60.961097129137436</v>
      </c>
      <c r="AB16" s="638"/>
      <c r="AC16" s="814">
        <f>SUM(AC12:AC15)</f>
        <v>1226182</v>
      </c>
      <c r="AD16" s="815">
        <f t="shared" ref="AD16:AD21" si="9">F16+I16+L16+O16+R16+U16+X16+AA16</f>
        <v>100</v>
      </c>
      <c r="AF16" s="800"/>
    </row>
    <row r="17" spans="2:32" s="634" customFormat="1" ht="21" customHeight="1" x14ac:dyDescent="0.2">
      <c r="B17" s="1517" t="s">
        <v>23</v>
      </c>
      <c r="D17" s="796" t="s">
        <v>31</v>
      </c>
      <c r="E17" s="799">
        <v>839</v>
      </c>
      <c r="F17" s="798">
        <v>0.54327766733793947</v>
      </c>
      <c r="G17" s="635"/>
      <c r="H17" s="799">
        <v>21565</v>
      </c>
      <c r="I17" s="798">
        <v>13.963984381576477</v>
      </c>
      <c r="J17" s="635"/>
      <c r="K17" s="799">
        <v>9465</v>
      </c>
      <c r="L17" s="798">
        <v>6.1288714199685304</v>
      </c>
      <c r="M17" s="635"/>
      <c r="N17" s="799">
        <v>11257</v>
      </c>
      <c r="O17" s="798">
        <v>7.2892451742826987</v>
      </c>
      <c r="P17" s="635"/>
      <c r="Q17" s="799">
        <v>9708</v>
      </c>
      <c r="R17" s="798">
        <v>6.2862212091975165</v>
      </c>
      <c r="S17" s="635"/>
      <c r="T17" s="799">
        <v>12852</v>
      </c>
      <c r="U17" s="798">
        <v>8.3220555192219283</v>
      </c>
      <c r="V17" s="635"/>
      <c r="W17" s="799">
        <v>29609</v>
      </c>
      <c r="X17" s="798">
        <v>19.172715676053691</v>
      </c>
      <c r="Y17" s="635"/>
      <c r="Z17" s="799">
        <v>59138</v>
      </c>
      <c r="AA17" s="798">
        <f t="shared" si="0"/>
        <v>38.293628952361217</v>
      </c>
      <c r="AB17" s="638"/>
      <c r="AC17" s="676">
        <f>E17+H17+K17+N17+Q17+T17+W17+Z17</f>
        <v>154433</v>
      </c>
      <c r="AD17" s="677">
        <f t="shared" si="9"/>
        <v>100</v>
      </c>
      <c r="AF17" s="800"/>
    </row>
    <row r="18" spans="2:32" s="634" customFormat="1" ht="21" customHeight="1" x14ac:dyDescent="0.2">
      <c r="B18" s="1518"/>
      <c r="D18" s="801" t="s">
        <v>49</v>
      </c>
      <c r="E18" s="804">
        <v>1147</v>
      </c>
      <c r="F18" s="803">
        <v>0.5147675916326705</v>
      </c>
      <c r="G18" s="635"/>
      <c r="H18" s="804">
        <v>29053</v>
      </c>
      <c r="I18" s="803">
        <v>13.038834210727092</v>
      </c>
      <c r="J18" s="635"/>
      <c r="K18" s="804">
        <v>12233</v>
      </c>
      <c r="L18" s="803">
        <v>5.4901063194790387</v>
      </c>
      <c r="M18" s="635"/>
      <c r="N18" s="804">
        <v>15482</v>
      </c>
      <c r="O18" s="803">
        <v>6.9482405001368823</v>
      </c>
      <c r="P18" s="635"/>
      <c r="Q18" s="804">
        <v>15689</v>
      </c>
      <c r="R18" s="803">
        <v>7.0411410158020633</v>
      </c>
      <c r="S18" s="635"/>
      <c r="T18" s="804">
        <v>22848</v>
      </c>
      <c r="U18" s="803">
        <v>10.254062714579996</v>
      </c>
      <c r="V18" s="635"/>
      <c r="W18" s="804">
        <v>45295</v>
      </c>
      <c r="X18" s="803">
        <v>20.328158729731307</v>
      </c>
      <c r="Y18" s="635"/>
      <c r="Z18" s="804">
        <v>81072</v>
      </c>
      <c r="AA18" s="803">
        <f t="shared" si="0"/>
        <v>36.38468891791095</v>
      </c>
      <c r="AB18" s="638"/>
      <c r="AC18" s="684">
        <f>E18+H18+K18+N18+Q18+T18+W18+Z18</f>
        <v>222819</v>
      </c>
      <c r="AD18" s="685">
        <f t="shared" si="9"/>
        <v>100</v>
      </c>
      <c r="AF18" s="800"/>
    </row>
    <row r="19" spans="2:32" s="634" customFormat="1" ht="21" customHeight="1" x14ac:dyDescent="0.2">
      <c r="B19" s="1518"/>
      <c r="D19" s="801" t="s">
        <v>50</v>
      </c>
      <c r="E19" s="804">
        <v>433</v>
      </c>
      <c r="F19" s="803">
        <v>0.21032384042589364</v>
      </c>
      <c r="G19" s="635"/>
      <c r="H19" s="804">
        <v>19519</v>
      </c>
      <c r="I19" s="803">
        <v>9.4810878551339908</v>
      </c>
      <c r="J19" s="635"/>
      <c r="K19" s="804">
        <v>11806</v>
      </c>
      <c r="L19" s="803">
        <v>5.7346033719817555</v>
      </c>
      <c r="M19" s="635"/>
      <c r="N19" s="804">
        <v>13770</v>
      </c>
      <c r="O19" s="803">
        <v>6.6885895673546312</v>
      </c>
      <c r="P19" s="635"/>
      <c r="Q19" s="804">
        <v>14964</v>
      </c>
      <c r="R19" s="803">
        <v>7.2685587716699134</v>
      </c>
      <c r="S19" s="635"/>
      <c r="T19" s="804">
        <v>22458</v>
      </c>
      <c r="U19" s="803">
        <v>10.908666993729144</v>
      </c>
      <c r="V19" s="635"/>
      <c r="W19" s="804">
        <v>43611</v>
      </c>
      <c r="X19" s="803">
        <v>21.18344804806847</v>
      </c>
      <c r="Y19" s="635"/>
      <c r="Z19" s="804">
        <v>79312</v>
      </c>
      <c r="AA19" s="803">
        <f t="shared" si="0"/>
        <v>38.524721551636205</v>
      </c>
      <c r="AB19" s="638"/>
      <c r="AC19" s="684">
        <f>E19+H19+K19+N19+Q19+T19+W19+Z19</f>
        <v>205873</v>
      </c>
      <c r="AD19" s="685">
        <f t="shared" si="9"/>
        <v>100</v>
      </c>
      <c r="AF19" s="800"/>
    </row>
    <row r="20" spans="2:32" s="634" customFormat="1" ht="21" customHeight="1" x14ac:dyDescent="0.2">
      <c r="B20" s="1518"/>
      <c r="D20" s="805" t="s">
        <v>113</v>
      </c>
      <c r="E20" s="808">
        <v>768</v>
      </c>
      <c r="F20" s="807">
        <v>0.52845975999119232</v>
      </c>
      <c r="G20" s="635"/>
      <c r="H20" s="808">
        <v>14486</v>
      </c>
      <c r="I20" s="807">
        <v>9.9677969833755373</v>
      </c>
      <c r="J20" s="635"/>
      <c r="K20" s="808">
        <v>7115</v>
      </c>
      <c r="L20" s="807">
        <v>4.8958218650225698</v>
      </c>
      <c r="M20" s="635"/>
      <c r="N20" s="808">
        <v>6507</v>
      </c>
      <c r="O20" s="807">
        <v>4.4774578883628759</v>
      </c>
      <c r="P20" s="635"/>
      <c r="Q20" s="808">
        <v>7637</v>
      </c>
      <c r="R20" s="807">
        <v>5.2550093581415833</v>
      </c>
      <c r="S20" s="635"/>
      <c r="T20" s="808">
        <v>14068</v>
      </c>
      <c r="U20" s="807">
        <v>9.6801717494219979</v>
      </c>
      <c r="V20" s="635"/>
      <c r="W20" s="808">
        <v>34544</v>
      </c>
      <c r="X20" s="807">
        <v>23.769679621270505</v>
      </c>
      <c r="Y20" s="635"/>
      <c r="Z20" s="808">
        <v>60203</v>
      </c>
      <c r="AA20" s="807">
        <f t="shared" si="0"/>
        <v>41.42560277441374</v>
      </c>
      <c r="AB20" s="638"/>
      <c r="AC20" s="692">
        <f>E20+H20+K20+N20+Q20+T20+W20+Z20</f>
        <v>145328</v>
      </c>
      <c r="AD20" s="693">
        <f t="shared" si="9"/>
        <v>100</v>
      </c>
      <c r="AF20" s="800"/>
    </row>
    <row r="21" spans="2:32" s="634" customFormat="1" ht="21" customHeight="1" x14ac:dyDescent="0.2">
      <c r="B21" s="1519"/>
      <c r="D21" s="816" t="s">
        <v>68</v>
      </c>
      <c r="E21" s="812">
        <f>SUM(E17:E20)</f>
        <v>3187</v>
      </c>
      <c r="F21" s="813">
        <f t="shared" si="2"/>
        <v>0.43750248814954429</v>
      </c>
      <c r="G21" s="635"/>
      <c r="H21" s="812">
        <f>SUM(H17:H20)</f>
        <v>84623</v>
      </c>
      <c r="I21" s="813">
        <f t="shared" si="3"/>
        <v>11.616809869682738</v>
      </c>
      <c r="J21" s="635"/>
      <c r="K21" s="812">
        <f>SUM(K17:K20)</f>
        <v>40619</v>
      </c>
      <c r="L21" s="813">
        <f t="shared" si="4"/>
        <v>5.5760632463590651</v>
      </c>
      <c r="M21" s="635"/>
      <c r="N21" s="812">
        <f>SUM(N17:N20)</f>
        <v>47016</v>
      </c>
      <c r="O21" s="813">
        <f t="shared" si="5"/>
        <v>6.4542255986316208</v>
      </c>
      <c r="P21" s="635"/>
      <c r="Q21" s="812">
        <f>SUM(Q17:Q20)</f>
        <v>47998</v>
      </c>
      <c r="R21" s="813">
        <f t="shared" si="6"/>
        <v>6.5890318249770408</v>
      </c>
      <c r="S21" s="635"/>
      <c r="T21" s="812">
        <f>SUM(T17:T20)</f>
        <v>72226</v>
      </c>
      <c r="U21" s="813">
        <f t="shared" si="7"/>
        <v>9.9149842199839942</v>
      </c>
      <c r="V21" s="635"/>
      <c r="W21" s="812">
        <f>SUM(W17:W20)</f>
        <v>153059</v>
      </c>
      <c r="X21" s="813">
        <f t="shared" si="8"/>
        <v>21.011513440125857</v>
      </c>
      <c r="Y21" s="635"/>
      <c r="Z21" s="812">
        <f>SUM(Z17:Z20)</f>
        <v>279725</v>
      </c>
      <c r="AA21" s="813">
        <f t="shared" si="0"/>
        <v>38.399869312090139</v>
      </c>
      <c r="AB21" s="638"/>
      <c r="AC21" s="814">
        <f>SUM(AC17:AC20)</f>
        <v>728453</v>
      </c>
      <c r="AD21" s="815">
        <f t="shared" si="9"/>
        <v>100</v>
      </c>
      <c r="AF21" s="800"/>
    </row>
    <row r="22" spans="2:32" s="650" customFormat="1" ht="3" customHeight="1" x14ac:dyDescent="0.2">
      <c r="B22" s="645"/>
      <c r="C22" s="646"/>
      <c r="D22" s="638"/>
      <c r="E22" s="817"/>
      <c r="F22" s="818"/>
      <c r="G22" s="638"/>
      <c r="H22" s="647"/>
      <c r="I22" s="648"/>
      <c r="J22" s="638"/>
      <c r="K22" s="647"/>
      <c r="L22" s="648"/>
      <c r="M22" s="638"/>
      <c r="N22" s="647"/>
      <c r="O22" s="648"/>
      <c r="P22" s="638"/>
      <c r="Q22" s="647"/>
      <c r="R22" s="648"/>
      <c r="S22" s="638"/>
      <c r="T22" s="647"/>
      <c r="U22" s="648"/>
      <c r="V22" s="638"/>
      <c r="W22" s="647"/>
      <c r="X22" s="648"/>
      <c r="Y22" s="638"/>
      <c r="Z22" s="647"/>
      <c r="AA22" s="648"/>
      <c r="AB22" s="638"/>
      <c r="AC22" s="647"/>
      <c r="AD22" s="649"/>
    </row>
    <row r="23" spans="2:32" s="646" customFormat="1" ht="18" customHeight="1" x14ac:dyDescent="0.2">
      <c r="B23" s="1520" t="s">
        <v>0</v>
      </c>
      <c r="C23" s="1521"/>
      <c r="D23" s="1522"/>
      <c r="E23" s="819">
        <f>E16+E21</f>
        <v>5626</v>
      </c>
      <c r="F23" s="820">
        <f>E23*100/$AC23</f>
        <v>0.28782867389563782</v>
      </c>
      <c r="G23" s="1274"/>
      <c r="H23" s="665">
        <f>H16+H21</f>
        <v>125757</v>
      </c>
      <c r="I23" s="666">
        <f>H23*100/$AC23</f>
        <v>6.433784312672187</v>
      </c>
      <c r="J23" s="1274"/>
      <c r="K23" s="665">
        <f>K16+K21</f>
        <v>66080</v>
      </c>
      <c r="L23" s="666">
        <f>K23*100/$AC23</f>
        <v>3.3806823268794428</v>
      </c>
      <c r="M23" s="1274"/>
      <c r="N23" s="665">
        <f>N16+N21</f>
        <v>83000</v>
      </c>
      <c r="O23" s="666">
        <f>N23*100/$AC23</f>
        <v>4.2463170873334404</v>
      </c>
      <c r="P23" s="1274"/>
      <c r="Q23" s="665">
        <f>Q16+Q21</f>
        <v>90804</v>
      </c>
      <c r="R23" s="666">
        <f>Q23*100/$AC23</f>
        <v>4.645573214436455</v>
      </c>
      <c r="S23" s="1274"/>
      <c r="T23" s="665">
        <f>T16+T21</f>
        <v>143814</v>
      </c>
      <c r="U23" s="666">
        <f>T23*100/$AC23</f>
        <v>7.3575885011779691</v>
      </c>
      <c r="V23" s="1274"/>
      <c r="W23" s="665">
        <f>W16+W21</f>
        <v>412335</v>
      </c>
      <c r="X23" s="666">
        <f>W23*100/$AC23</f>
        <v>21.095242845851015</v>
      </c>
      <c r="Y23" s="1274"/>
      <c r="Z23" s="665">
        <f>Z16+Z21</f>
        <v>1027219</v>
      </c>
      <c r="AA23" s="666">
        <f>Z23*100/$AC23</f>
        <v>52.552983037753854</v>
      </c>
      <c r="AB23" s="1274"/>
      <c r="AC23" s="665">
        <f>AC16+AC21</f>
        <v>1954635</v>
      </c>
      <c r="AD23" s="666">
        <f>F23+I23+L23+O23+R23+U23+X23+AA23</f>
        <v>100</v>
      </c>
    </row>
    <row r="24" spans="2:32" s="632" customFormat="1" ht="5.25" customHeight="1" x14ac:dyDescent="0.2">
      <c r="B24" s="652"/>
      <c r="C24" s="652"/>
      <c r="D24" s="652"/>
      <c r="E24" s="652"/>
      <c r="F24" s="652"/>
      <c r="G24" s="652"/>
      <c r="H24" s="652"/>
      <c r="I24" s="652"/>
      <c r="J24" s="652"/>
      <c r="K24" s="652"/>
      <c r="L24" s="652"/>
      <c r="M24" s="652"/>
      <c r="N24" s="652"/>
      <c r="O24" s="653"/>
      <c r="P24" s="653"/>
    </row>
    <row r="25" spans="2:32" s="632" customFormat="1" ht="5.25" customHeight="1" x14ac:dyDescent="0.2">
      <c r="B25" s="652"/>
      <c r="C25" s="652"/>
      <c r="D25" s="652"/>
      <c r="E25" s="652"/>
      <c r="F25" s="652"/>
      <c r="G25" s="652"/>
      <c r="H25" s="652"/>
      <c r="I25" s="652"/>
      <c r="J25" s="652"/>
      <c r="K25" s="652"/>
      <c r="L25" s="652"/>
      <c r="M25" s="652"/>
      <c r="N25" s="652"/>
      <c r="O25" s="653"/>
      <c r="P25" s="653"/>
    </row>
    <row r="26" spans="2:32" s="632" customFormat="1" ht="12.75" customHeight="1" x14ac:dyDescent="0.2">
      <c r="B26" s="653"/>
      <c r="C26" s="653"/>
      <c r="D26" s="653"/>
      <c r="E26" s="653"/>
      <c r="F26" s="653"/>
      <c r="G26" s="653"/>
      <c r="H26" s="653"/>
      <c r="I26" s="653"/>
      <c r="J26" s="653"/>
      <c r="K26" s="653"/>
      <c r="L26" s="653"/>
      <c r="M26" s="653"/>
      <c r="N26" s="653"/>
      <c r="O26" s="653"/>
      <c r="P26" s="653"/>
    </row>
    <row r="27" spans="2:32" s="650" customFormat="1" ht="24.75" customHeight="1" x14ac:dyDescent="0.2">
      <c r="B27" s="654"/>
      <c r="C27" s="654"/>
      <c r="D27" s="654"/>
      <c r="E27" s="654" t="s">
        <v>114</v>
      </c>
      <c r="F27" s="654" t="s">
        <v>21</v>
      </c>
      <c r="G27" s="654"/>
      <c r="H27" s="654" t="s">
        <v>20</v>
      </c>
      <c r="I27" s="654" t="s">
        <v>19</v>
      </c>
      <c r="J27" s="654"/>
      <c r="K27" s="654" t="s">
        <v>18</v>
      </c>
      <c r="L27" s="654" t="s">
        <v>17</v>
      </c>
      <c r="M27" s="654"/>
      <c r="N27" s="654" t="s">
        <v>16</v>
      </c>
      <c r="O27" s="654" t="s">
        <v>15</v>
      </c>
      <c r="P27" s="654"/>
    </row>
    <row r="28" spans="2:32" s="650" customFormat="1" x14ac:dyDescent="0.2">
      <c r="B28" s="655"/>
      <c r="C28" s="655"/>
      <c r="D28" s="655"/>
      <c r="E28" s="655" t="e">
        <f>#REF!</f>
        <v>#REF!</v>
      </c>
      <c r="F28" s="656" t="e">
        <f>#REF!</f>
        <v>#REF!</v>
      </c>
      <c r="G28" s="656"/>
      <c r="H28" s="656" t="e">
        <f>#REF!</f>
        <v>#REF!</v>
      </c>
      <c r="I28" s="656" t="e">
        <f>#REF!</f>
        <v>#REF!</v>
      </c>
      <c r="J28" s="656"/>
      <c r="K28" s="656" t="e">
        <f>#REF!</f>
        <v>#REF!</v>
      </c>
      <c r="L28" s="656" t="e">
        <f>#REF!</f>
        <v>#REF!</v>
      </c>
      <c r="M28" s="656"/>
      <c r="N28" s="656" t="e">
        <f>#REF!</f>
        <v>#REF!</v>
      </c>
      <c r="O28" s="656" t="e">
        <f>#REF!</f>
        <v>#REF!</v>
      </c>
      <c r="P28" s="656"/>
    </row>
    <row r="29" spans="2:32" s="632" customFormat="1" x14ac:dyDescent="0.2">
      <c r="B29" s="653"/>
      <c r="C29" s="653"/>
      <c r="D29" s="653"/>
      <c r="E29" s="653"/>
      <c r="F29" s="653"/>
      <c r="G29" s="653"/>
      <c r="H29" s="653"/>
      <c r="I29" s="653"/>
      <c r="J29" s="653"/>
      <c r="K29" s="653"/>
      <c r="L29" s="653"/>
      <c r="M29" s="653"/>
      <c r="N29" s="653"/>
      <c r="O29" s="653"/>
      <c r="P29" s="653"/>
    </row>
    <row r="30" spans="2:32" s="632" customFormat="1" x14ac:dyDescent="0.2">
      <c r="B30" s="653"/>
      <c r="C30" s="653"/>
      <c r="D30" s="653"/>
      <c r="E30" s="653"/>
      <c r="F30" s="653"/>
      <c r="G30" s="653"/>
      <c r="H30" s="653"/>
      <c r="I30" s="653"/>
      <c r="J30" s="653"/>
      <c r="K30" s="653"/>
      <c r="L30" s="653"/>
      <c r="M30" s="653"/>
      <c r="N30" s="653"/>
      <c r="O30" s="653"/>
      <c r="P30" s="653"/>
    </row>
    <row r="31" spans="2:32" s="632" customFormat="1" x14ac:dyDescent="0.2">
      <c r="B31" s="653"/>
      <c r="C31" s="653"/>
      <c r="D31" s="653"/>
      <c r="E31" s="653"/>
      <c r="F31" s="653"/>
      <c r="G31" s="653"/>
      <c r="H31" s="653"/>
      <c r="I31" s="653"/>
      <c r="J31" s="653"/>
      <c r="K31" s="653"/>
      <c r="L31" s="653"/>
      <c r="M31" s="653"/>
      <c r="N31" s="653"/>
      <c r="O31" s="653"/>
      <c r="P31" s="653"/>
    </row>
    <row r="32" spans="2:32" s="632" customFormat="1" x14ac:dyDescent="0.2">
      <c r="B32" s="653"/>
      <c r="C32" s="653"/>
      <c r="D32" s="653"/>
      <c r="E32" s="653"/>
      <c r="F32" s="653"/>
      <c r="G32" s="653"/>
      <c r="H32" s="653"/>
      <c r="I32" s="653"/>
      <c r="J32" s="653"/>
      <c r="K32" s="653"/>
      <c r="L32" s="653"/>
      <c r="M32" s="653"/>
      <c r="N32" s="653"/>
      <c r="O32" s="653"/>
      <c r="P32" s="653"/>
    </row>
    <row r="33" spans="2:16" s="632" customFormat="1" x14ac:dyDescent="0.2">
      <c r="B33" s="653"/>
      <c r="C33" s="653"/>
      <c r="D33" s="653"/>
      <c r="E33" s="653"/>
      <c r="F33" s="653"/>
      <c r="G33" s="653"/>
      <c r="H33" s="653"/>
      <c r="I33" s="653"/>
      <c r="J33" s="653"/>
      <c r="K33" s="653"/>
      <c r="L33" s="653"/>
      <c r="M33" s="653"/>
      <c r="N33" s="653"/>
      <c r="O33" s="653"/>
      <c r="P33" s="653"/>
    </row>
    <row r="34" spans="2:16" s="632" customFormat="1" x14ac:dyDescent="0.2">
      <c r="B34" s="653"/>
      <c r="C34" s="653"/>
      <c r="D34" s="653"/>
      <c r="E34" s="653"/>
      <c r="F34" s="653"/>
      <c r="G34" s="653"/>
      <c r="H34" s="653"/>
      <c r="I34" s="653"/>
      <c r="J34" s="653"/>
      <c r="K34" s="653"/>
      <c r="L34" s="653"/>
      <c r="M34" s="653"/>
      <c r="N34" s="653"/>
      <c r="O34" s="653"/>
      <c r="P34" s="653"/>
    </row>
    <row r="35" spans="2:16" s="632" customFormat="1" x14ac:dyDescent="0.2">
      <c r="B35" s="653"/>
      <c r="C35" s="653"/>
      <c r="D35" s="653"/>
      <c r="E35" s="653"/>
      <c r="F35" s="653"/>
      <c r="G35" s="653"/>
      <c r="H35" s="653"/>
      <c r="I35" s="653"/>
      <c r="J35" s="653"/>
      <c r="K35" s="653"/>
      <c r="L35" s="653"/>
      <c r="M35" s="653"/>
      <c r="N35" s="653"/>
      <c r="O35" s="653"/>
      <c r="P35" s="653"/>
    </row>
    <row r="36" spans="2:16" s="632" customFormat="1" x14ac:dyDescent="0.2">
      <c r="B36" s="653"/>
      <c r="C36" s="653"/>
      <c r="D36" s="653"/>
      <c r="E36" s="653"/>
      <c r="F36" s="653"/>
      <c r="G36" s="653"/>
      <c r="H36" s="653"/>
      <c r="I36" s="653"/>
      <c r="J36" s="653"/>
      <c r="K36" s="653"/>
      <c r="L36" s="653"/>
      <c r="M36" s="653"/>
      <c r="N36" s="653"/>
      <c r="O36" s="653"/>
      <c r="P36" s="653"/>
    </row>
    <row r="37" spans="2:16" s="632" customFormat="1" ht="15" customHeight="1" x14ac:dyDescent="0.2">
      <c r="C37" s="1475" t="s">
        <v>14</v>
      </c>
      <c r="D37" s="1475"/>
      <c r="E37" s="1475"/>
      <c r="F37" s="1475"/>
      <c r="G37" s="1475"/>
      <c r="H37" s="1475"/>
      <c r="I37" s="1475"/>
      <c r="J37" s="1475"/>
      <c r="K37" s="1475"/>
      <c r="L37" s="1475"/>
      <c r="M37" s="653"/>
      <c r="N37" s="653"/>
      <c r="O37" s="653"/>
      <c r="P37" s="653"/>
    </row>
    <row r="38" spans="2:16" s="632" customFormat="1" x14ac:dyDescent="0.2">
      <c r="L38" s="653"/>
      <c r="M38" s="653"/>
      <c r="N38" s="653"/>
      <c r="O38" s="653"/>
      <c r="P38" s="653"/>
    </row>
    <row r="39" spans="2:16" s="632" customFormat="1" x14ac:dyDescent="0.2">
      <c r="B39" s="653"/>
      <c r="C39" s="653"/>
      <c r="D39" s="653"/>
      <c r="E39" s="653"/>
      <c r="F39" s="653"/>
      <c r="G39" s="653"/>
      <c r="H39" s="653"/>
      <c r="I39" s="653"/>
      <c r="J39" s="653"/>
      <c r="K39" s="653"/>
      <c r="L39" s="653"/>
      <c r="M39" s="653"/>
      <c r="N39" s="653"/>
      <c r="O39" s="653"/>
      <c r="P39" s="653"/>
    </row>
    <row r="40" spans="2:16" s="632" customFormat="1" ht="5.25" customHeight="1" x14ac:dyDescent="0.2">
      <c r="B40" s="653"/>
      <c r="C40" s="653"/>
      <c r="D40" s="653"/>
      <c r="E40" s="653"/>
      <c r="F40" s="653"/>
      <c r="G40" s="653"/>
      <c r="H40" s="653"/>
      <c r="I40" s="653"/>
      <c r="J40" s="653"/>
      <c r="K40" s="653"/>
      <c r="L40" s="653"/>
      <c r="M40" s="653"/>
      <c r="N40" s="653"/>
      <c r="O40" s="653"/>
      <c r="P40" s="653"/>
    </row>
    <row r="41" spans="2:16" s="632" customFormat="1" ht="5.25" customHeight="1" x14ac:dyDescent="0.2">
      <c r="B41" s="653"/>
      <c r="C41" s="653"/>
      <c r="D41" s="653"/>
      <c r="E41" s="653"/>
      <c r="F41" s="653"/>
      <c r="G41" s="653"/>
      <c r="H41" s="653"/>
      <c r="I41" s="653"/>
      <c r="J41" s="653"/>
      <c r="K41" s="653"/>
      <c r="L41" s="653"/>
      <c r="M41" s="653"/>
      <c r="N41" s="653"/>
      <c r="O41" s="653"/>
      <c r="P41" s="653"/>
    </row>
    <row r="42" spans="2:16" s="632" customFormat="1" ht="16.5" customHeight="1" x14ac:dyDescent="0.2">
      <c r="B42" s="653"/>
      <c r="C42" s="653"/>
      <c r="D42" s="653"/>
      <c r="E42" s="653"/>
      <c r="F42" s="653"/>
      <c r="G42" s="653"/>
      <c r="H42" s="653"/>
      <c r="I42" s="653"/>
      <c r="J42" s="653"/>
      <c r="K42" s="653"/>
      <c r="L42" s="653"/>
      <c r="M42" s="653"/>
      <c r="N42" s="653"/>
      <c r="O42" s="653"/>
      <c r="P42" s="653"/>
    </row>
    <row r="43" spans="2:16" s="632" customFormat="1" x14ac:dyDescent="0.2">
      <c r="B43" s="653"/>
      <c r="C43" s="653"/>
      <c r="D43" s="653"/>
      <c r="E43" s="653"/>
      <c r="F43" s="653"/>
      <c r="G43" s="653"/>
      <c r="H43" s="653"/>
      <c r="I43" s="653"/>
      <c r="J43" s="653"/>
      <c r="K43" s="653"/>
      <c r="L43" s="653"/>
      <c r="M43" s="653"/>
      <c r="N43" s="653"/>
      <c r="O43" s="653"/>
      <c r="P43" s="653"/>
    </row>
    <row r="44" spans="2:16" s="632" customFormat="1" x14ac:dyDescent="0.2"/>
    <row r="45" spans="2:16" s="651" customFormat="1" x14ac:dyDescent="0.2"/>
    <row r="46" spans="2:16" s="658" customFormat="1" ht="12.75" customHeight="1" x14ac:dyDescent="0.2">
      <c r="B46" s="1485"/>
      <c r="C46" s="1485"/>
      <c r="D46" s="1485"/>
      <c r="E46" s="1485"/>
      <c r="F46" s="1485"/>
      <c r="G46" s="1485"/>
      <c r="H46" s="1485"/>
      <c r="I46" s="1485"/>
      <c r="J46" s="1485"/>
      <c r="K46" s="1485"/>
      <c r="L46" s="1485"/>
      <c r="M46" s="1485"/>
      <c r="N46" s="1485"/>
      <c r="O46" s="1485"/>
      <c r="P46" s="657"/>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7"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28"/>
      <c r="C3" s="1528"/>
      <c r="D3" s="1528"/>
      <c r="E3" s="1528"/>
      <c r="F3" s="1528"/>
      <c r="G3" s="1528"/>
      <c r="H3" s="1528"/>
      <c r="I3" s="1528"/>
      <c r="J3" s="12"/>
      <c r="Q3" s="16"/>
    </row>
    <row r="4" spans="2:30" s="4" customFormat="1" ht="2.25" customHeight="1" x14ac:dyDescent="0.2">
      <c r="B4" s="1529"/>
      <c r="C4" s="1529"/>
      <c r="D4" s="1529"/>
      <c r="E4" s="1529"/>
      <c r="F4" s="1529"/>
      <c r="G4" s="1529"/>
      <c r="H4" s="1529"/>
      <c r="I4" s="1529"/>
      <c r="J4" s="1529"/>
      <c r="K4" s="1529"/>
      <c r="L4" s="1529"/>
      <c r="M4" s="1529"/>
      <c r="N4" s="1529"/>
      <c r="O4" s="1529"/>
      <c r="P4" s="1529"/>
      <c r="Q4" s="1529"/>
      <c r="R4" s="1529"/>
      <c r="S4" s="1529"/>
      <c r="T4" s="1529"/>
    </row>
    <row r="5" spans="2:30" s="741" customFormat="1" ht="16.5" customHeight="1" x14ac:dyDescent="0.2">
      <c r="B5" s="1478" t="s">
        <v>411</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715"/>
    </row>
    <row r="6" spans="2:30" s="741" customFormat="1" ht="14.25" customHeight="1" x14ac:dyDescent="0.2">
      <c r="B6" s="1415" t="str">
        <f>porsaad!$B$6</f>
        <v>Situación a 31 de marzo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133" customFormat="1" ht="5.25" customHeight="1" x14ac:dyDescent="0.2"/>
    <row r="8" spans="2:30" s="134" customFormat="1" ht="21.75" customHeight="1" x14ac:dyDescent="0.2">
      <c r="B8" s="1524" t="s">
        <v>27</v>
      </c>
      <c r="D8" s="1524" t="s">
        <v>112</v>
      </c>
      <c r="E8" s="1524" t="s">
        <v>26</v>
      </c>
      <c r="F8" s="1524"/>
      <c r="G8" s="1524"/>
      <c r="H8" s="1524"/>
      <c r="I8" s="1524"/>
      <c r="J8" s="1524"/>
      <c r="K8" s="1524"/>
      <c r="L8" s="1524"/>
      <c r="M8" s="1524"/>
      <c r="N8" s="1524"/>
      <c r="O8" s="1524"/>
      <c r="P8" s="1524"/>
      <c r="Q8" s="1524"/>
      <c r="R8" s="1524"/>
      <c r="S8" s="1524"/>
    </row>
    <row r="9" spans="2:30" s="134" customFormat="1" ht="21.75" customHeight="1" x14ac:dyDescent="0.2">
      <c r="B9" s="1524"/>
      <c r="D9" s="1524"/>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24"/>
      <c r="D10" s="1524"/>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23" t="s">
        <v>24</v>
      </c>
      <c r="D12" s="141" t="s">
        <v>31</v>
      </c>
      <c r="E12" s="142">
        <f>'36perfresol'!E12</f>
        <v>674</v>
      </c>
      <c r="F12" s="141"/>
      <c r="G12" s="142">
        <f>'36perfresol'!H12</f>
        <v>10184</v>
      </c>
      <c r="H12" s="141"/>
      <c r="I12" s="142">
        <f>'36perfresol'!K12</f>
        <v>6161</v>
      </c>
      <c r="J12" s="141"/>
      <c r="K12" s="142">
        <f>'36perfresol'!N12</f>
        <v>9153</v>
      </c>
      <c r="L12" s="141"/>
      <c r="M12" s="142">
        <f>'36perfresol'!Q12</f>
        <v>8585</v>
      </c>
      <c r="N12" s="141"/>
      <c r="O12" s="142">
        <f>'36perfresol'!T12</f>
        <v>11663</v>
      </c>
      <c r="P12" s="141"/>
      <c r="Q12" s="142">
        <f>'36perfresol'!W12</f>
        <v>40012</v>
      </c>
      <c r="R12" s="141"/>
      <c r="S12" s="142">
        <f>'36perfresol'!Z12</f>
        <v>186436</v>
      </c>
      <c r="T12" s="143"/>
      <c r="V12" s="144">
        <f>E12/E$16</f>
        <v>0.27634276342763425</v>
      </c>
      <c r="W12" s="144">
        <f>G12/G$16</f>
        <v>0.2475810764817426</v>
      </c>
      <c r="X12" s="144">
        <f>I12/I$16</f>
        <v>0.24197792702564708</v>
      </c>
      <c r="Y12" s="144">
        <f>K12/K$16</f>
        <v>0.25436305024455313</v>
      </c>
      <c r="Z12" s="144">
        <f>M12/M$16</f>
        <v>0.20055599682287531</v>
      </c>
      <c r="AA12" s="144">
        <f>O12/O$16</f>
        <v>0.16291836620662681</v>
      </c>
      <c r="AB12" s="144">
        <f>Q12/Q$16</f>
        <v>0.15432203520572671</v>
      </c>
      <c r="AC12" s="144">
        <f>S12/S$16</f>
        <v>0.24941471102109181</v>
      </c>
      <c r="AD12" s="144"/>
    </row>
    <row r="13" spans="2:30" s="140" customFormat="1" ht="21" customHeight="1" x14ac:dyDescent="0.2">
      <c r="B13" s="1523"/>
      <c r="D13" s="141" t="s">
        <v>49</v>
      </c>
      <c r="E13" s="142">
        <f>'36perfresol'!E13</f>
        <v>828</v>
      </c>
      <c r="F13" s="141"/>
      <c r="G13" s="142">
        <f>'36perfresol'!H13</f>
        <v>11931</v>
      </c>
      <c r="H13" s="141"/>
      <c r="I13" s="142">
        <f>'36perfresol'!K13</f>
        <v>7793</v>
      </c>
      <c r="J13" s="141"/>
      <c r="K13" s="142">
        <f>'36perfresol'!N13</f>
        <v>11724</v>
      </c>
      <c r="L13" s="141"/>
      <c r="M13" s="142">
        <f>'36perfresol'!Q13</f>
        <v>13110</v>
      </c>
      <c r="N13" s="141"/>
      <c r="O13" s="142">
        <f>'36perfresol'!T13</f>
        <v>20923</v>
      </c>
      <c r="P13" s="141"/>
      <c r="Q13" s="142">
        <f>'36perfresol'!W13</f>
        <v>68054</v>
      </c>
      <c r="R13" s="141"/>
      <c r="S13" s="142">
        <f>'36perfresol'!Z13</f>
        <v>236749</v>
      </c>
      <c r="T13" s="143"/>
      <c r="V13" s="144">
        <f>E13/E$16</f>
        <v>0.33948339483394835</v>
      </c>
      <c r="W13" s="144">
        <f>G13/G$16</f>
        <v>0.2900520250887344</v>
      </c>
      <c r="X13" s="144">
        <f>I13/I$16</f>
        <v>0.30607595931031772</v>
      </c>
      <c r="Y13" s="144">
        <f>K13/K$16</f>
        <v>0.32581147176522901</v>
      </c>
      <c r="Z13" s="144">
        <f>M13/M$16</f>
        <v>0.30626547680231742</v>
      </c>
      <c r="AA13" s="144">
        <f>O13/O$16</f>
        <v>0.29226965413197742</v>
      </c>
      <c r="AB13" s="144">
        <f>Q13/Q$16</f>
        <v>0.2624770514818186</v>
      </c>
      <c r="AC13" s="144">
        <f>S13/S$16</f>
        <v>0.31672361249722408</v>
      </c>
      <c r="AD13" s="144"/>
    </row>
    <row r="14" spans="2:30" s="140" customFormat="1" ht="21" customHeight="1" x14ac:dyDescent="0.2">
      <c r="B14" s="1523"/>
      <c r="D14" s="141" t="s">
        <v>50</v>
      </c>
      <c r="E14" s="142">
        <f>'36perfresol'!E14</f>
        <v>349</v>
      </c>
      <c r="F14" s="141"/>
      <c r="G14" s="142">
        <f>'36perfresol'!H14</f>
        <v>8565</v>
      </c>
      <c r="H14" s="141"/>
      <c r="I14" s="142">
        <f>'36perfresol'!K14</f>
        <v>6959</v>
      </c>
      <c r="J14" s="141"/>
      <c r="K14" s="142">
        <f>'36perfresol'!N14</f>
        <v>9764</v>
      </c>
      <c r="L14" s="141"/>
      <c r="M14" s="142">
        <f>'36perfresol'!Q14</f>
        <v>12944</v>
      </c>
      <c r="N14" s="141"/>
      <c r="O14" s="142">
        <f>'36perfresol'!T14</f>
        <v>22718</v>
      </c>
      <c r="P14" s="141"/>
      <c r="Q14" s="142">
        <f>'36perfresol'!W14</f>
        <v>82516</v>
      </c>
      <c r="R14" s="141"/>
      <c r="S14" s="142">
        <f>'36perfresol'!Z14</f>
        <v>204023</v>
      </c>
      <c r="T14" s="143"/>
      <c r="V14" s="144">
        <f>E14/E$16</f>
        <v>0.14309143091430915</v>
      </c>
      <c r="W14" s="144">
        <f>G14/G$16</f>
        <v>0.20822190888316236</v>
      </c>
      <c r="X14" s="144">
        <f>I14/I$16</f>
        <v>0.27331997957660736</v>
      </c>
      <c r="Y14" s="144">
        <f>K14/K$16</f>
        <v>0.2713428190306803</v>
      </c>
      <c r="Z14" s="144">
        <f>M14/M$16</f>
        <v>0.30238751576881745</v>
      </c>
      <c r="AA14" s="144">
        <f>O14/O$16</f>
        <v>0.31734368888640552</v>
      </c>
      <c r="AB14" s="144">
        <f>Q14/Q$16</f>
        <v>0.31825544979095638</v>
      </c>
      <c r="AC14" s="144">
        <f>S14/S$16</f>
        <v>0.27294265907151094</v>
      </c>
      <c r="AD14" s="144"/>
    </row>
    <row r="15" spans="2:30" s="140" customFormat="1" ht="21" customHeight="1" x14ac:dyDescent="0.2">
      <c r="B15" s="1523"/>
      <c r="D15" s="141" t="s">
        <v>113</v>
      </c>
      <c r="E15" s="142">
        <f>'36perfresol'!E15</f>
        <v>588</v>
      </c>
      <c r="F15" s="141"/>
      <c r="G15" s="142">
        <f>'36perfresol'!H15</f>
        <v>10454</v>
      </c>
      <c r="H15" s="141"/>
      <c r="I15" s="142">
        <f>'36perfresol'!K15</f>
        <v>4548</v>
      </c>
      <c r="J15" s="141"/>
      <c r="K15" s="142">
        <f>'36perfresol'!N15</f>
        <v>5343</v>
      </c>
      <c r="L15" s="141"/>
      <c r="M15" s="142">
        <f>'36perfresol'!Q15</f>
        <v>8167</v>
      </c>
      <c r="N15" s="141"/>
      <c r="O15" s="142">
        <f>'36perfresol'!T15</f>
        <v>16284</v>
      </c>
      <c r="P15" s="141"/>
      <c r="Q15" s="142">
        <f>'36perfresol'!W15</f>
        <v>68694</v>
      </c>
      <c r="R15" s="141"/>
      <c r="S15" s="142">
        <f>'36perfresol'!Z15</f>
        <v>120286</v>
      </c>
      <c r="T15" s="143"/>
      <c r="V15" s="144">
        <f>E15/E$16</f>
        <v>0.24108241082410825</v>
      </c>
      <c r="W15" s="144">
        <f>G15/G$16</f>
        <v>0.25414498954636067</v>
      </c>
      <c r="X15" s="144">
        <f>I15/I$16</f>
        <v>0.17862613408742783</v>
      </c>
      <c r="Y15" s="144">
        <f>K15/K$16</f>
        <v>0.14848265895953758</v>
      </c>
      <c r="Z15" s="144">
        <f>M15/M$16</f>
        <v>0.19079101060598982</v>
      </c>
      <c r="AA15" s="144">
        <f>O15/O$16</f>
        <v>0.22746829077499023</v>
      </c>
      <c r="AB15" s="144">
        <f>Q15/Q$16</f>
        <v>0.26494546352149834</v>
      </c>
      <c r="AC15" s="144">
        <f>S15/S$16</f>
        <v>0.1609190174101732</v>
      </c>
      <c r="AD15" s="144"/>
    </row>
    <row r="16" spans="2:30" s="140" customFormat="1" ht="21" customHeight="1" x14ac:dyDescent="0.2">
      <c r="B16" s="1523"/>
      <c r="D16" s="145" t="s">
        <v>68</v>
      </c>
      <c r="E16" s="142">
        <f>SUM(E12:E15)</f>
        <v>2439</v>
      </c>
      <c r="F16" s="141"/>
      <c r="G16" s="142">
        <f>SUM(G12:G15)</f>
        <v>41134</v>
      </c>
      <c r="H16" s="141"/>
      <c r="I16" s="142">
        <f>SUM(I12:I15)</f>
        <v>25461</v>
      </c>
      <c r="J16" s="141"/>
      <c r="K16" s="142">
        <f>SUM(K12:K15)</f>
        <v>35984</v>
      </c>
      <c r="L16" s="141"/>
      <c r="M16" s="142">
        <f>SUM(M12:M15)</f>
        <v>42806</v>
      </c>
      <c r="N16" s="141"/>
      <c r="O16" s="142">
        <f>SUM(O12:O15)</f>
        <v>71588</v>
      </c>
      <c r="P16" s="141"/>
      <c r="Q16" s="142">
        <f>SUM(Q12:Q15)</f>
        <v>259276</v>
      </c>
      <c r="R16" s="141"/>
      <c r="S16" s="142">
        <f>SUM(S12:S15)</f>
        <v>747494</v>
      </c>
      <c r="T16" s="143"/>
      <c r="V16" s="144"/>
    </row>
    <row r="17" spans="2:29" s="140" customFormat="1" ht="21" customHeight="1" x14ac:dyDescent="0.2">
      <c r="B17" s="1523" t="s">
        <v>23</v>
      </c>
      <c r="D17" s="141" t="s">
        <v>31</v>
      </c>
      <c r="E17" s="142">
        <f>'36perfresol'!E17</f>
        <v>839</v>
      </c>
      <c r="F17" s="141"/>
      <c r="G17" s="142">
        <f>'36perfresol'!H17</f>
        <v>21565</v>
      </c>
      <c r="H17" s="141"/>
      <c r="I17" s="142">
        <f>'36perfresol'!K17</f>
        <v>9465</v>
      </c>
      <c r="J17" s="141"/>
      <c r="K17" s="142">
        <f>'36perfresol'!N17</f>
        <v>11257</v>
      </c>
      <c r="L17" s="141"/>
      <c r="M17" s="142">
        <f>'36perfresol'!Q17</f>
        <v>9708</v>
      </c>
      <c r="N17" s="141"/>
      <c r="O17" s="142">
        <f>'36perfresol'!T17</f>
        <v>12852</v>
      </c>
      <c r="P17" s="141"/>
      <c r="Q17" s="142">
        <f>'36perfresol'!W17</f>
        <v>29609</v>
      </c>
      <c r="R17" s="141"/>
      <c r="S17" s="142">
        <f>'36perfresol'!Z17</f>
        <v>59138</v>
      </c>
      <c r="T17" s="143"/>
      <c r="V17" s="144">
        <f>E17/E$21</f>
        <v>0.2632569814872921</v>
      </c>
      <c r="W17" s="144">
        <f>G17/G$21</f>
        <v>0.25483615565508194</v>
      </c>
      <c r="X17" s="144">
        <f>I17/I$21</f>
        <v>0.2330190305029666</v>
      </c>
      <c r="Y17" s="144">
        <f>K17/K$21</f>
        <v>0.23942913050876297</v>
      </c>
      <c r="Z17" s="144">
        <f>M17/M$21</f>
        <v>0.20225842743447645</v>
      </c>
      <c r="AA17" s="144">
        <f>O17/O$21</f>
        <v>0.17794146152355109</v>
      </c>
      <c r="AB17" s="144">
        <f>Q17/Q$21</f>
        <v>0.19344827811497528</v>
      </c>
      <c r="AC17" s="144">
        <f>S17/S$21</f>
        <v>0.21141478237554742</v>
      </c>
    </row>
    <row r="18" spans="2:29" s="140" customFormat="1" ht="21" customHeight="1" x14ac:dyDescent="0.2">
      <c r="B18" s="1523"/>
      <c r="D18" s="141" t="s">
        <v>49</v>
      </c>
      <c r="E18" s="142">
        <f>'36perfresol'!E18</f>
        <v>1147</v>
      </c>
      <c r="F18" s="141"/>
      <c r="G18" s="142">
        <f>'36perfresol'!H18</f>
        <v>29053</v>
      </c>
      <c r="H18" s="141"/>
      <c r="I18" s="142">
        <f>'36perfresol'!K18</f>
        <v>12233</v>
      </c>
      <c r="J18" s="141"/>
      <c r="K18" s="142">
        <f>'36perfresol'!N18</f>
        <v>15482</v>
      </c>
      <c r="L18" s="141"/>
      <c r="M18" s="142">
        <f>'36perfresol'!Q18</f>
        <v>15689</v>
      </c>
      <c r="N18" s="141"/>
      <c r="O18" s="142">
        <f>'36perfresol'!T18</f>
        <v>22848</v>
      </c>
      <c r="P18" s="141"/>
      <c r="Q18" s="142">
        <f>'36perfresol'!W18</f>
        <v>45295</v>
      </c>
      <c r="R18" s="141"/>
      <c r="S18" s="142">
        <f>'36perfresol'!Z18</f>
        <v>81072</v>
      </c>
      <c r="T18" s="143"/>
      <c r="V18" s="144">
        <f>E18/E$21</f>
        <v>0.35989959209287731</v>
      </c>
      <c r="W18" s="144">
        <f>G18/G$21</f>
        <v>0.3433227373172778</v>
      </c>
      <c r="X18" s="144">
        <f>I18/I$21</f>
        <v>0.30116447967699844</v>
      </c>
      <c r="Y18" s="144">
        <f>K18/K$21</f>
        <v>0.32929215586183425</v>
      </c>
      <c r="Z18" s="144">
        <f>M18/M$21</f>
        <v>0.32686778615775658</v>
      </c>
      <c r="AA18" s="144">
        <f>O18/O$21</f>
        <v>0.3163403760418686</v>
      </c>
      <c r="AB18" s="144">
        <f>Q18/Q$21</f>
        <v>0.29593163420641716</v>
      </c>
      <c r="AC18" s="144">
        <f>S18/S$21</f>
        <v>0.28982750916078293</v>
      </c>
    </row>
    <row r="19" spans="2:29" s="140" customFormat="1" ht="21" customHeight="1" x14ac:dyDescent="0.2">
      <c r="B19" s="1523"/>
      <c r="D19" s="141" t="s">
        <v>50</v>
      </c>
      <c r="E19" s="142">
        <f>'36perfresol'!E19</f>
        <v>433</v>
      </c>
      <c r="F19" s="141"/>
      <c r="G19" s="142">
        <f>'36perfresol'!H19</f>
        <v>19519</v>
      </c>
      <c r="H19" s="141"/>
      <c r="I19" s="142">
        <f>'36perfresol'!K19</f>
        <v>11806</v>
      </c>
      <c r="J19" s="141"/>
      <c r="K19" s="142">
        <f>'36perfresol'!N19</f>
        <v>13770</v>
      </c>
      <c r="L19" s="141"/>
      <c r="M19" s="142">
        <f>'36perfresol'!Q19</f>
        <v>14964</v>
      </c>
      <c r="N19" s="141"/>
      <c r="O19" s="142">
        <f>'36perfresol'!T19</f>
        <v>22458</v>
      </c>
      <c r="P19" s="141"/>
      <c r="Q19" s="142">
        <f>'36perfresol'!W19</f>
        <v>43611</v>
      </c>
      <c r="R19" s="141"/>
      <c r="S19" s="142">
        <f>'36perfresol'!Z19</f>
        <v>79312</v>
      </c>
      <c r="T19" s="143"/>
      <c r="V19" s="144">
        <f>E19/E$21</f>
        <v>0.13586444932538438</v>
      </c>
      <c r="W19" s="144">
        <f>G19/G$21</f>
        <v>0.23065833165924157</v>
      </c>
      <c r="X19" s="144">
        <f>I19/I$21</f>
        <v>0.29065215785716042</v>
      </c>
      <c r="Y19" s="144">
        <f>K19/K$21</f>
        <v>0.29287901990811638</v>
      </c>
      <c r="Z19" s="144">
        <f>M19/M$21</f>
        <v>0.31176299012458852</v>
      </c>
      <c r="AA19" s="144">
        <f>O19/O$21</f>
        <v>0.31094065848863289</v>
      </c>
      <c r="AB19" s="144">
        <f>Q19/Q$21</f>
        <v>0.28492934097308881</v>
      </c>
      <c r="AC19" s="144">
        <f>S19/S$21</f>
        <v>0.28353561533649119</v>
      </c>
    </row>
    <row r="20" spans="2:29" s="140" customFormat="1" ht="21" customHeight="1" x14ac:dyDescent="0.2">
      <c r="B20" s="1523"/>
      <c r="D20" s="141" t="s">
        <v>113</v>
      </c>
      <c r="E20" s="142">
        <f>'36perfresol'!E20</f>
        <v>768</v>
      </c>
      <c r="F20" s="141"/>
      <c r="G20" s="142">
        <f>'36perfresol'!H20</f>
        <v>14486</v>
      </c>
      <c r="H20" s="141"/>
      <c r="I20" s="142">
        <f>'36perfresol'!K20</f>
        <v>7115</v>
      </c>
      <c r="J20" s="141"/>
      <c r="K20" s="142">
        <f>'36perfresol'!N20</f>
        <v>6507</v>
      </c>
      <c r="L20" s="141"/>
      <c r="M20" s="142">
        <f>'36perfresol'!Q20</f>
        <v>7637</v>
      </c>
      <c r="N20" s="141"/>
      <c r="O20" s="142">
        <f>'36perfresol'!T20</f>
        <v>14068</v>
      </c>
      <c r="P20" s="141"/>
      <c r="Q20" s="142">
        <f>'36perfresol'!W20</f>
        <v>34544</v>
      </c>
      <c r="R20" s="141"/>
      <c r="S20" s="142">
        <f>'36perfresol'!Z20</f>
        <v>60203</v>
      </c>
      <c r="T20" s="143"/>
      <c r="V20" s="144">
        <f>E20/E$21</f>
        <v>0.24097897709444618</v>
      </c>
      <c r="W20" s="144">
        <f>G20/G$21</f>
        <v>0.17118277536839865</v>
      </c>
      <c r="X20" s="144">
        <f>I20/I$21</f>
        <v>0.17516433196287451</v>
      </c>
      <c r="Y20" s="144">
        <f>K20/K$21</f>
        <v>0.13839969372128638</v>
      </c>
      <c r="Z20" s="144">
        <f>M20/M$21</f>
        <v>0.15911079628317848</v>
      </c>
      <c r="AA20" s="144">
        <f>O20/O$21</f>
        <v>0.19477750394594745</v>
      </c>
      <c r="AB20" s="144">
        <f>Q20/Q$21</f>
        <v>0.22569074670551878</v>
      </c>
      <c r="AC20" s="144">
        <f>S20/S$21</f>
        <v>0.21522209312717847</v>
      </c>
    </row>
    <row r="21" spans="2:29" s="140" customFormat="1" ht="21" customHeight="1" x14ac:dyDescent="0.2">
      <c r="B21" s="1523"/>
      <c r="D21" s="145" t="s">
        <v>68</v>
      </c>
      <c r="E21" s="142">
        <f>SUM(E17:E20)</f>
        <v>3187</v>
      </c>
      <c r="F21" s="141"/>
      <c r="G21" s="142">
        <f>SUM(G17:G20)</f>
        <v>84623</v>
      </c>
      <c r="H21" s="141"/>
      <c r="I21" s="142">
        <f>SUM(I17:I20)</f>
        <v>40619</v>
      </c>
      <c r="J21" s="141"/>
      <c r="K21" s="142">
        <f>SUM(K17:K20)</f>
        <v>47016</v>
      </c>
      <c r="L21" s="141"/>
      <c r="M21" s="142">
        <f>SUM(M17:M20)</f>
        <v>47998</v>
      </c>
      <c r="N21" s="141"/>
      <c r="O21" s="142">
        <f>SUM(O17:O20)</f>
        <v>72226</v>
      </c>
      <c r="P21" s="141"/>
      <c r="Q21" s="142">
        <f>SUM(Q17:Q20)</f>
        <v>153059</v>
      </c>
      <c r="R21" s="141"/>
      <c r="S21" s="142">
        <f>SUM(S17:S20)</f>
        <v>279725</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24" t="s">
        <v>0</v>
      </c>
      <c r="C23" s="1524"/>
      <c r="D23" s="1524"/>
      <c r="E23" s="147">
        <f>E16+E21</f>
        <v>5626</v>
      </c>
      <c r="F23" s="143"/>
      <c r="G23" s="147">
        <f>G16+G21</f>
        <v>125757</v>
      </c>
      <c r="H23" s="143"/>
      <c r="I23" s="147">
        <f>I16+I21</f>
        <v>66080</v>
      </c>
      <c r="J23" s="143"/>
      <c r="K23" s="147">
        <f>K16+K21</f>
        <v>83000</v>
      </c>
      <c r="L23" s="143"/>
      <c r="M23" s="147">
        <f>M16+M21</f>
        <v>90804</v>
      </c>
      <c r="N23" s="143"/>
      <c r="O23" s="147">
        <f>O16+O21</f>
        <v>143814</v>
      </c>
      <c r="P23" s="143"/>
      <c r="Q23" s="147">
        <f>Q16+Q21</f>
        <v>412335</v>
      </c>
      <c r="R23" s="143"/>
      <c r="S23" s="147">
        <f>S16+S21</f>
        <v>1027219</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25"/>
      <c r="D37" s="1525"/>
      <c r="E37" s="1525"/>
      <c r="F37" s="1525"/>
      <c r="G37" s="1525"/>
      <c r="H37" s="1525"/>
      <c r="I37" s="1525"/>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26"/>
      <c r="C46" s="1527"/>
      <c r="D46" s="1527"/>
      <c r="E46" s="1527"/>
      <c r="F46" s="1527"/>
      <c r="G46" s="1527"/>
      <c r="H46" s="1527"/>
      <c r="I46" s="1527"/>
      <c r="J46" s="1527"/>
      <c r="K46" s="1527"/>
      <c r="L46" s="107"/>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28"/>
      <c r="C3" s="1528"/>
      <c r="D3" s="1528"/>
      <c r="E3" s="1528"/>
      <c r="F3" s="1528"/>
      <c r="G3" s="1528"/>
      <c r="H3" s="1528"/>
      <c r="I3" s="1528"/>
      <c r="J3" s="12"/>
      <c r="Q3" s="16"/>
    </row>
    <row r="4" spans="2:30" s="4" customFormat="1" ht="2.25" customHeight="1" x14ac:dyDescent="0.2">
      <c r="B4" s="1529"/>
      <c r="C4" s="1529"/>
      <c r="D4" s="1529"/>
      <c r="E4" s="1529"/>
      <c r="F4" s="1529"/>
      <c r="G4" s="1529"/>
      <c r="H4" s="1529"/>
      <c r="I4" s="1529"/>
      <c r="J4" s="1529"/>
      <c r="K4" s="1529"/>
      <c r="L4" s="1529"/>
      <c r="M4" s="1529"/>
      <c r="N4" s="1529"/>
      <c r="O4" s="1529"/>
      <c r="P4" s="1529"/>
      <c r="Q4" s="1529"/>
      <c r="R4" s="1529"/>
      <c r="S4" s="1529"/>
      <c r="T4" s="1529"/>
    </row>
    <row r="5" spans="2:30" s="741" customFormat="1" ht="16.5" customHeight="1" x14ac:dyDescent="0.2">
      <c r="B5" s="1478" t="s">
        <v>412</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715"/>
    </row>
    <row r="6" spans="2:30" s="741" customFormat="1" ht="14.25" customHeight="1" x14ac:dyDescent="0.2">
      <c r="B6" s="1415" t="str">
        <f>porsaad!$B$6</f>
        <v>Situación a 31 de marzo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133" customFormat="1" ht="5.25" customHeight="1" x14ac:dyDescent="0.2"/>
    <row r="8" spans="2:30" s="134" customFormat="1" ht="21.75" customHeight="1" x14ac:dyDescent="0.2">
      <c r="B8" s="1524" t="s">
        <v>27</v>
      </c>
      <c r="D8" s="1524" t="s">
        <v>112</v>
      </c>
      <c r="E8" s="1524" t="s">
        <v>26</v>
      </c>
      <c r="F8" s="1524"/>
      <c r="G8" s="1524"/>
      <c r="H8" s="1524"/>
      <c r="I8" s="1524"/>
      <c r="J8" s="1524"/>
      <c r="K8" s="1524"/>
      <c r="L8" s="1524"/>
      <c r="M8" s="1524"/>
      <c r="N8" s="1524"/>
      <c r="O8" s="1524"/>
      <c r="P8" s="1524"/>
      <c r="Q8" s="1524"/>
      <c r="R8" s="1524"/>
      <c r="S8" s="1524"/>
    </row>
    <row r="9" spans="2:30" s="134" customFormat="1" ht="21.75" customHeight="1" x14ac:dyDescent="0.2">
      <c r="B9" s="1524"/>
      <c r="D9" s="1524"/>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24"/>
      <c r="D10" s="1524"/>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23" t="s">
        <v>24</v>
      </c>
      <c r="D12" s="141" t="s">
        <v>31</v>
      </c>
      <c r="E12" s="142">
        <f>'36perfresol'!E12</f>
        <v>674</v>
      </c>
      <c r="F12" s="141"/>
      <c r="G12" s="142">
        <f>'36perfresol'!H12</f>
        <v>10184</v>
      </c>
      <c r="H12" s="141"/>
      <c r="I12" s="142">
        <f>'36perfresol'!K12</f>
        <v>6161</v>
      </c>
      <c r="J12" s="141"/>
      <c r="K12" s="142">
        <f>'36perfresol'!N12</f>
        <v>9153</v>
      </c>
      <c r="L12" s="141"/>
      <c r="M12" s="142">
        <f>'36perfresol'!Q12</f>
        <v>8585</v>
      </c>
      <c r="N12" s="141"/>
      <c r="O12" s="142">
        <f>'36perfresol'!T12</f>
        <v>11663</v>
      </c>
      <c r="P12" s="141"/>
      <c r="Q12" s="142">
        <f>'36perfresol'!W12</f>
        <v>40012</v>
      </c>
      <c r="R12" s="141"/>
      <c r="S12" s="142">
        <f>'36perfresol'!Z12</f>
        <v>186436</v>
      </c>
      <c r="T12" s="143"/>
      <c r="V12" s="144">
        <f>E12/E$16</f>
        <v>0.36412749864937871</v>
      </c>
      <c r="W12" s="144">
        <f>G12/G$16</f>
        <v>0.33194263363754889</v>
      </c>
      <c r="X12" s="144">
        <f>I12/I$16</f>
        <v>0.29460144407784633</v>
      </c>
      <c r="Y12" s="144">
        <f>K12/K$16</f>
        <v>0.29871740478443914</v>
      </c>
      <c r="Z12" s="144">
        <f>M12/M$16</f>
        <v>0.24784202777216433</v>
      </c>
      <c r="AA12" s="144">
        <f>O12/O$16</f>
        <v>0.21088890496166643</v>
      </c>
      <c r="AB12" s="144">
        <f>Q12/Q$16</f>
        <v>0.20994637478880482</v>
      </c>
      <c r="AC12" s="144">
        <f>S12/S$16</f>
        <v>0.29724748408821317</v>
      </c>
      <c r="AD12" s="144"/>
    </row>
    <row r="13" spans="2:30" s="140" customFormat="1" ht="21" customHeight="1" x14ac:dyDescent="0.2">
      <c r="B13" s="1523"/>
      <c r="D13" s="141" t="s">
        <v>49</v>
      </c>
      <c r="E13" s="142">
        <f>'36perfresol'!E13</f>
        <v>828</v>
      </c>
      <c r="F13" s="141"/>
      <c r="G13" s="142">
        <f>'36perfresol'!H13</f>
        <v>11931</v>
      </c>
      <c r="H13" s="141"/>
      <c r="I13" s="142">
        <f>'36perfresol'!K13</f>
        <v>7793</v>
      </c>
      <c r="J13" s="141"/>
      <c r="K13" s="142">
        <f>'36perfresol'!N13</f>
        <v>11724</v>
      </c>
      <c r="L13" s="141"/>
      <c r="M13" s="142">
        <f>'36perfresol'!Q13</f>
        <v>13110</v>
      </c>
      <c r="N13" s="141"/>
      <c r="O13" s="142">
        <f>'36perfresol'!T13</f>
        <v>20923</v>
      </c>
      <c r="P13" s="141"/>
      <c r="Q13" s="142">
        <f>'36perfresol'!W13</f>
        <v>68054</v>
      </c>
      <c r="R13" s="141"/>
      <c r="S13" s="142">
        <f>'36perfresol'!Z13</f>
        <v>236749</v>
      </c>
      <c r="T13" s="143"/>
      <c r="V13" s="144">
        <f>E13/E$16</f>
        <v>0.44732576985413292</v>
      </c>
      <c r="W13" s="144">
        <f>G13/G$16</f>
        <v>0.38888526727509776</v>
      </c>
      <c r="X13" s="144">
        <f>I13/I$16</f>
        <v>0.37263902835556828</v>
      </c>
      <c r="Y13" s="144">
        <f>K13/K$16</f>
        <v>0.38262458797036653</v>
      </c>
      <c r="Z13" s="144">
        <f>M13/M$16</f>
        <v>0.37847512918964171</v>
      </c>
      <c r="AA13" s="144">
        <f>O13/O$16</f>
        <v>0.37832706495009405</v>
      </c>
      <c r="AB13" s="144">
        <f>Q13/Q$16</f>
        <v>0.35708513920517154</v>
      </c>
      <c r="AC13" s="144">
        <f>S13/S$16</f>
        <v>0.37746489202943839</v>
      </c>
      <c r="AD13" s="144"/>
    </row>
    <row r="14" spans="2:30" s="140" customFormat="1" ht="21" customHeight="1" x14ac:dyDescent="0.2">
      <c r="B14" s="1523"/>
      <c r="D14" s="141" t="s">
        <v>50</v>
      </c>
      <c r="E14" s="142">
        <f>'36perfresol'!E14</f>
        <v>349</v>
      </c>
      <c r="F14" s="141"/>
      <c r="G14" s="142">
        <f>'36perfresol'!H14</f>
        <v>8565</v>
      </c>
      <c r="H14" s="141"/>
      <c r="I14" s="142">
        <f>'36perfresol'!K14</f>
        <v>6959</v>
      </c>
      <c r="J14" s="141"/>
      <c r="K14" s="142">
        <f>'36perfresol'!N14</f>
        <v>9764</v>
      </c>
      <c r="L14" s="141"/>
      <c r="M14" s="142">
        <f>'36perfresol'!Q14</f>
        <v>12944</v>
      </c>
      <c r="N14" s="141"/>
      <c r="O14" s="142">
        <f>'36perfresol'!T14</f>
        <v>22718</v>
      </c>
      <c r="P14" s="141"/>
      <c r="Q14" s="142">
        <f>'36perfresol'!W14</f>
        <v>82516</v>
      </c>
      <c r="R14" s="141"/>
      <c r="S14" s="142">
        <f>'36perfresol'!Z14</f>
        <v>204023</v>
      </c>
      <c r="T14" s="143"/>
      <c r="V14" s="144">
        <f>E14/E$16</f>
        <v>0.18854673149648837</v>
      </c>
      <c r="W14" s="144">
        <f>G14/G$16</f>
        <v>0.2791720990873533</v>
      </c>
      <c r="X14" s="144">
        <f>I14/I$16</f>
        <v>0.33275952756658539</v>
      </c>
      <c r="Y14" s="144">
        <f>K14/K$16</f>
        <v>0.31865800724519433</v>
      </c>
      <c r="Z14" s="144">
        <f>M14/M$16</f>
        <v>0.37368284303819393</v>
      </c>
      <c r="AA14" s="144">
        <f>O14/O$16</f>
        <v>0.41078403008823955</v>
      </c>
      <c r="AB14" s="144">
        <f>Q14/Q$16</f>
        <v>0.43296848600602367</v>
      </c>
      <c r="AC14" s="144">
        <f>S14/S$16</f>
        <v>0.32528762388234844</v>
      </c>
      <c r="AD14" s="144"/>
    </row>
    <row r="15" spans="2:30" s="140" customFormat="1" ht="21" customHeight="1" x14ac:dyDescent="0.2">
      <c r="B15" s="1523"/>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
      <c r="B16" s="1523"/>
      <c r="D16" s="145" t="s">
        <v>68</v>
      </c>
      <c r="E16" s="142">
        <f>SUM(E12:E15)</f>
        <v>1851</v>
      </c>
      <c r="F16" s="141"/>
      <c r="G16" s="142">
        <f>SUM(G12:G15)</f>
        <v>30680</v>
      </c>
      <c r="H16" s="141"/>
      <c r="I16" s="142">
        <f>SUM(I12:I15)</f>
        <v>20913</v>
      </c>
      <c r="J16" s="141"/>
      <c r="K16" s="142">
        <f>SUM(K12:K15)</f>
        <v>30641</v>
      </c>
      <c r="L16" s="141"/>
      <c r="M16" s="142">
        <f>SUM(M12:M15)</f>
        <v>34639</v>
      </c>
      <c r="N16" s="141"/>
      <c r="O16" s="142">
        <f>SUM(O12:O15)</f>
        <v>55304</v>
      </c>
      <c r="P16" s="141"/>
      <c r="Q16" s="142">
        <f>SUM(Q12:Q15)</f>
        <v>190582</v>
      </c>
      <c r="R16" s="141"/>
      <c r="S16" s="142">
        <f>SUM(S12:S15)</f>
        <v>627208</v>
      </c>
      <c r="T16" s="143"/>
      <c r="V16" s="144"/>
    </row>
    <row r="17" spans="2:29" s="140" customFormat="1" ht="21" customHeight="1" x14ac:dyDescent="0.2">
      <c r="B17" s="1523" t="s">
        <v>23</v>
      </c>
      <c r="D17" s="141" t="s">
        <v>31</v>
      </c>
      <c r="E17" s="142">
        <f>'36perfresol'!E17</f>
        <v>839</v>
      </c>
      <c r="F17" s="141"/>
      <c r="G17" s="142">
        <f>'36perfresol'!H17</f>
        <v>21565</v>
      </c>
      <c r="H17" s="141"/>
      <c r="I17" s="142">
        <f>'36perfresol'!K17</f>
        <v>9465</v>
      </c>
      <c r="J17" s="141"/>
      <c r="K17" s="142">
        <f>'36perfresol'!N17</f>
        <v>11257</v>
      </c>
      <c r="L17" s="141"/>
      <c r="M17" s="142">
        <f>'36perfresol'!Q17</f>
        <v>9708</v>
      </c>
      <c r="N17" s="141"/>
      <c r="O17" s="142">
        <f>'36perfresol'!T17</f>
        <v>12852</v>
      </c>
      <c r="P17" s="141"/>
      <c r="Q17" s="142">
        <f>'36perfresol'!W17</f>
        <v>29609</v>
      </c>
      <c r="R17" s="141"/>
      <c r="S17" s="142">
        <f>'36perfresol'!Z17</f>
        <v>59138</v>
      </c>
      <c r="T17" s="143"/>
      <c r="V17" s="144">
        <f>E17/E$21</f>
        <v>0.34683753617197188</v>
      </c>
      <c r="W17" s="144">
        <f>G17/G$21</f>
        <v>0.30746966650983076</v>
      </c>
      <c r="X17" s="144">
        <f>I17/I$21</f>
        <v>0.2825035816618911</v>
      </c>
      <c r="Y17" s="144">
        <f>K17/K$21</f>
        <v>0.27788886420301662</v>
      </c>
      <c r="Z17" s="144">
        <f>M17/M$21</f>
        <v>0.24052922375560565</v>
      </c>
      <c r="AA17" s="144">
        <f>O17/O$21</f>
        <v>0.22098421541318478</v>
      </c>
      <c r="AB17" s="144">
        <f>Q17/Q$21</f>
        <v>0.24983335442770957</v>
      </c>
      <c r="AC17" s="144">
        <f>S17/S$21</f>
        <v>0.2693944114940644</v>
      </c>
    </row>
    <row r="18" spans="2:29" s="140" customFormat="1" ht="21" customHeight="1" x14ac:dyDescent="0.2">
      <c r="B18" s="1523"/>
      <c r="D18" s="141" t="s">
        <v>49</v>
      </c>
      <c r="E18" s="142">
        <f>'36perfresol'!E18</f>
        <v>1147</v>
      </c>
      <c r="F18" s="141"/>
      <c r="G18" s="142">
        <f>'36perfresol'!H18</f>
        <v>29053</v>
      </c>
      <c r="H18" s="141"/>
      <c r="I18" s="142">
        <f>'36perfresol'!K18</f>
        <v>12233</v>
      </c>
      <c r="J18" s="141"/>
      <c r="K18" s="142">
        <f>'36perfresol'!N18</f>
        <v>15482</v>
      </c>
      <c r="L18" s="141"/>
      <c r="M18" s="142">
        <f>'36perfresol'!Q18</f>
        <v>15689</v>
      </c>
      <c r="N18" s="141"/>
      <c r="O18" s="142">
        <f>'36perfresol'!T18</f>
        <v>22848</v>
      </c>
      <c r="P18" s="141"/>
      <c r="Q18" s="142">
        <f>'36perfresol'!W18</f>
        <v>45295</v>
      </c>
      <c r="R18" s="141"/>
      <c r="S18" s="142">
        <f>'36perfresol'!Z18</f>
        <v>81072</v>
      </c>
      <c r="T18" s="143"/>
      <c r="V18" s="144">
        <f>E18/E$21</f>
        <v>0.47416287722199257</v>
      </c>
      <c r="W18" s="144">
        <f>G18/G$21</f>
        <v>0.41423214565778405</v>
      </c>
      <c r="X18" s="144">
        <f>I18/I$21</f>
        <v>0.36512058261700098</v>
      </c>
      <c r="Y18" s="144">
        <f>K18/K$21</f>
        <v>0.3821866745661458</v>
      </c>
      <c r="Z18" s="144">
        <f>M18/M$21</f>
        <v>0.38871683060380069</v>
      </c>
      <c r="AA18" s="144">
        <f>O18/O$21</f>
        <v>0.39286082740121736</v>
      </c>
      <c r="AB18" s="144">
        <f>Q18/Q$21</f>
        <v>0.38218790870353964</v>
      </c>
      <c r="AC18" s="144">
        <f>S18/S$21</f>
        <v>0.36931150408615082</v>
      </c>
    </row>
    <row r="19" spans="2:29" s="140" customFormat="1" ht="21" customHeight="1" x14ac:dyDescent="0.2">
      <c r="B19" s="1523"/>
      <c r="D19" s="141" t="s">
        <v>50</v>
      </c>
      <c r="E19" s="142">
        <f>'36perfresol'!E19</f>
        <v>433</v>
      </c>
      <c r="F19" s="141"/>
      <c r="G19" s="142">
        <f>'36perfresol'!H19</f>
        <v>19519</v>
      </c>
      <c r="H19" s="141"/>
      <c r="I19" s="142">
        <f>'36perfresol'!K19</f>
        <v>11806</v>
      </c>
      <c r="J19" s="141"/>
      <c r="K19" s="142">
        <f>'36perfresol'!N19</f>
        <v>13770</v>
      </c>
      <c r="L19" s="141"/>
      <c r="M19" s="142">
        <f>'36perfresol'!Q19</f>
        <v>14964</v>
      </c>
      <c r="N19" s="141"/>
      <c r="O19" s="142">
        <f>'36perfresol'!T19</f>
        <v>22458</v>
      </c>
      <c r="P19" s="141"/>
      <c r="Q19" s="142">
        <f>'36perfresol'!W19</f>
        <v>43611</v>
      </c>
      <c r="R19" s="141"/>
      <c r="S19" s="142">
        <f>'36perfresol'!Z19</f>
        <v>79312</v>
      </c>
      <c r="T19" s="143"/>
      <c r="V19" s="144">
        <f>E19/E$21</f>
        <v>0.17899958660603554</v>
      </c>
      <c r="W19" s="144">
        <f>G19/G$21</f>
        <v>0.27829818783238519</v>
      </c>
      <c r="X19" s="144">
        <f>I19/I$21</f>
        <v>0.35237583572110792</v>
      </c>
      <c r="Y19" s="144">
        <f>K19/K$21</f>
        <v>0.33992446123083758</v>
      </c>
      <c r="Z19" s="144">
        <f>M19/M$21</f>
        <v>0.37075394564059366</v>
      </c>
      <c r="AA19" s="144">
        <f>O19/O$21</f>
        <v>0.38615495718559784</v>
      </c>
      <c r="AB19" s="144">
        <f>Q19/Q$21</f>
        <v>0.36797873686875077</v>
      </c>
      <c r="AC19" s="144">
        <f>S19/S$21</f>
        <v>0.36129408441978478</v>
      </c>
    </row>
    <row r="20" spans="2:29" s="140" customFormat="1" ht="21" customHeight="1" x14ac:dyDescent="0.2">
      <c r="B20" s="1523"/>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
      <c r="B21" s="1523"/>
      <c r="D21" s="145" t="s">
        <v>68</v>
      </c>
      <c r="E21" s="142">
        <f>SUM(E17:E20)</f>
        <v>2419</v>
      </c>
      <c r="F21" s="141"/>
      <c r="G21" s="142">
        <f>SUM(G17:G20)</f>
        <v>70137</v>
      </c>
      <c r="H21" s="141"/>
      <c r="I21" s="142">
        <f>SUM(I17:I20)</f>
        <v>33504</v>
      </c>
      <c r="J21" s="141"/>
      <c r="K21" s="142">
        <f>SUM(K17:K20)</f>
        <v>40509</v>
      </c>
      <c r="L21" s="141"/>
      <c r="M21" s="142">
        <f>SUM(M17:M20)</f>
        <v>40361</v>
      </c>
      <c r="N21" s="141"/>
      <c r="O21" s="142">
        <f>SUM(O17:O20)</f>
        <v>58158</v>
      </c>
      <c r="P21" s="141"/>
      <c r="Q21" s="142">
        <f>SUM(Q17:Q20)</f>
        <v>118515</v>
      </c>
      <c r="R21" s="141"/>
      <c r="S21" s="142">
        <f>SUM(S17:S20)</f>
        <v>219522</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24" t="s">
        <v>0</v>
      </c>
      <c r="C23" s="1524"/>
      <c r="D23" s="1524"/>
      <c r="E23" s="147">
        <f>E16+E21</f>
        <v>4270</v>
      </c>
      <c r="F23" s="143"/>
      <c r="G23" s="147">
        <f>G16+G21</f>
        <v>100817</v>
      </c>
      <c r="H23" s="143"/>
      <c r="I23" s="147">
        <f>I16+I21</f>
        <v>54417</v>
      </c>
      <c r="J23" s="143"/>
      <c r="K23" s="147">
        <f>K16+K21</f>
        <v>71150</v>
      </c>
      <c r="L23" s="143"/>
      <c r="M23" s="147">
        <f>M16+M21</f>
        <v>75000</v>
      </c>
      <c r="N23" s="143"/>
      <c r="O23" s="147">
        <f>O16+O21</f>
        <v>113462</v>
      </c>
      <c r="P23" s="143"/>
      <c r="Q23" s="147">
        <f>Q16+Q21</f>
        <v>309097</v>
      </c>
      <c r="R23" s="143"/>
      <c r="S23" s="147">
        <f>S16+S21</f>
        <v>846730</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25"/>
      <c r="D37" s="1525"/>
      <c r="E37" s="1525"/>
      <c r="F37" s="1525"/>
      <c r="G37" s="1525"/>
      <c r="H37" s="1525"/>
      <c r="I37" s="1525"/>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26"/>
      <c r="C46" s="1527"/>
      <c r="D46" s="1527"/>
      <c r="E46" s="1527"/>
      <c r="F46" s="1527"/>
      <c r="G46" s="1527"/>
      <c r="H46" s="1527"/>
      <c r="I46" s="1527"/>
      <c r="J46" s="1527"/>
      <c r="K46" s="1527"/>
      <c r="L46" s="107"/>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2578125" defaultRowHeight="15" x14ac:dyDescent="0.2"/>
  <cols>
    <col min="1" max="1" width="0.7109375" style="616" customWidth="1"/>
    <col min="2" max="2" width="21.7109375" style="616" customWidth="1"/>
    <col min="3" max="3" width="0.5703125" style="616" customWidth="1"/>
    <col min="4" max="4" width="9.7109375" style="616" customWidth="1"/>
    <col min="5" max="5" width="0.7109375" style="616" customWidth="1"/>
    <col min="6" max="6" width="6.42578125" style="616" customWidth="1"/>
    <col min="7" max="7" width="5.5703125" style="616" customWidth="1"/>
    <col min="8" max="8" width="7.5703125" style="616" customWidth="1"/>
    <col min="9" max="9" width="6.140625" style="616" bestFit="1" customWidth="1"/>
    <col min="10" max="10" width="7.5703125" style="616" customWidth="1"/>
    <col min="11" max="11" width="6.140625" style="616" bestFit="1" customWidth="1"/>
    <col min="12" max="12" width="7.28515625" style="616" customWidth="1"/>
    <col min="13" max="13" width="5.7109375" style="616" customWidth="1"/>
    <col min="14" max="14" width="7.42578125" style="616" customWidth="1"/>
    <col min="15" max="15" width="6.140625" style="616" bestFit="1" customWidth="1"/>
    <col min="16" max="16" width="7.140625" style="616" customWidth="1"/>
    <col min="17" max="17" width="6" style="616" customWidth="1"/>
    <col min="18" max="18" width="7.28515625" style="616" customWidth="1"/>
    <col min="19" max="19" width="6.140625" style="616" bestFit="1" customWidth="1"/>
    <col min="20" max="20" width="6.85546875" style="616" customWidth="1"/>
    <col min="21" max="21" width="5.42578125" style="616" customWidth="1"/>
    <col min="22" max="22" width="8.5703125" style="616" customWidth="1"/>
    <col min="23" max="23" width="6.7109375" style="616" customWidth="1"/>
    <col min="24" max="24" width="0.5703125" style="735" customWidth="1"/>
    <col min="25" max="25" width="10.42578125" style="735" customWidth="1"/>
    <col min="26" max="26" width="1.42578125" style="616" customWidth="1"/>
    <col min="27" max="16384" width="11.42578125" style="616"/>
  </cols>
  <sheetData>
    <row r="1" spans="2:30" s="614" customFormat="1" ht="9" customHeight="1" x14ac:dyDescent="0.2">
      <c r="C1" s="618"/>
      <c r="D1" s="618"/>
      <c r="E1" s="618"/>
      <c r="F1" s="719" t="s">
        <v>64</v>
      </c>
      <c r="G1" s="719"/>
      <c r="H1" s="719" t="s">
        <v>55</v>
      </c>
      <c r="I1" s="719"/>
      <c r="J1" s="719" t="s">
        <v>56</v>
      </c>
      <c r="K1" s="719"/>
      <c r="L1" s="719" t="s">
        <v>63</v>
      </c>
      <c r="M1" s="719"/>
      <c r="N1" s="719" t="s">
        <v>58</v>
      </c>
      <c r="O1" s="719"/>
      <c r="P1" s="719" t="s">
        <v>67</v>
      </c>
      <c r="Q1" s="719"/>
      <c r="R1" s="719" t="s">
        <v>66</v>
      </c>
      <c r="S1" s="719"/>
      <c r="T1" s="719" t="s">
        <v>65</v>
      </c>
      <c r="U1" s="719"/>
      <c r="X1" s="720"/>
      <c r="Y1" s="720"/>
    </row>
    <row r="2" spans="2:30" s="620" customFormat="1" ht="49.5" customHeight="1" x14ac:dyDescent="0.25">
      <c r="B2" s="721"/>
      <c r="C2" s="721"/>
      <c r="D2" s="721"/>
      <c r="E2" s="721"/>
      <c r="F2" s="721"/>
      <c r="G2" s="721"/>
      <c r="H2" s="721"/>
      <c r="I2" s="721"/>
      <c r="J2" s="721"/>
      <c r="K2" s="721"/>
      <c r="X2" s="668"/>
      <c r="Y2" s="668"/>
    </row>
    <row r="3" spans="2:30" s="622" customFormat="1" ht="18.75" customHeight="1" x14ac:dyDescent="0.2">
      <c r="B3" s="1478" t="s">
        <v>413</v>
      </c>
      <c r="C3" s="1478"/>
      <c r="D3" s="1478"/>
      <c r="E3" s="1478"/>
      <c r="F3" s="1478"/>
      <c r="G3" s="1478"/>
      <c r="H3" s="1478"/>
      <c r="I3" s="1478"/>
      <c r="J3" s="1478"/>
      <c r="K3" s="1478"/>
      <c r="L3" s="1478"/>
      <c r="M3" s="1478"/>
      <c r="N3" s="1478"/>
      <c r="O3" s="1478"/>
      <c r="P3" s="1478"/>
      <c r="Q3" s="1478"/>
      <c r="R3" s="1478"/>
      <c r="S3" s="1478"/>
      <c r="T3" s="1478"/>
      <c r="U3" s="1478"/>
      <c r="V3" s="1478"/>
      <c r="W3" s="1478"/>
      <c r="X3" s="1478"/>
      <c r="Y3" s="824"/>
    </row>
    <row r="4" spans="2:30" s="622" customFormat="1" ht="14.25" customHeight="1" x14ac:dyDescent="0.2">
      <c r="B4" s="1415" t="str">
        <f>porsaad!$B$6</f>
        <v>Situación a 31 de marzo de 2024</v>
      </c>
      <c r="C4" s="1415"/>
      <c r="D4" s="1415"/>
      <c r="E4" s="1415"/>
      <c r="F4" s="1415"/>
      <c r="G4" s="1415"/>
      <c r="H4" s="1415"/>
      <c r="I4" s="1415"/>
      <c r="J4" s="1415"/>
      <c r="K4" s="1415"/>
      <c r="L4" s="1415"/>
      <c r="M4" s="1415"/>
      <c r="N4" s="1415"/>
      <c r="O4" s="1415"/>
      <c r="P4" s="1415"/>
      <c r="Q4" s="1415"/>
      <c r="R4" s="1415"/>
      <c r="S4" s="1415"/>
      <c r="T4" s="1415"/>
      <c r="U4" s="1415"/>
      <c r="V4" s="1415"/>
      <c r="W4" s="1415"/>
      <c r="X4" s="623"/>
      <c r="Y4" s="825"/>
    </row>
    <row r="5" spans="2:30" s="622" customFormat="1" ht="5.25" customHeight="1" x14ac:dyDescent="0.2">
      <c r="B5" s="826"/>
      <c r="C5" s="826"/>
      <c r="D5" s="826"/>
      <c r="E5" s="826"/>
      <c r="F5" s="826"/>
      <c r="G5" s="826"/>
      <c r="H5" s="826"/>
      <c r="I5" s="826"/>
      <c r="J5" s="826"/>
      <c r="K5" s="826"/>
      <c r="L5" s="826"/>
      <c r="M5" s="826"/>
      <c r="N5" s="826"/>
      <c r="O5" s="826"/>
      <c r="P5" s="826"/>
      <c r="Q5" s="826"/>
      <c r="R5" s="826"/>
      <c r="S5" s="826"/>
      <c r="T5" s="826"/>
      <c r="U5" s="826"/>
      <c r="V5" s="826"/>
      <c r="W5" s="826"/>
      <c r="X5" s="827"/>
      <c r="Y5" s="724"/>
    </row>
    <row r="6" spans="2:30" s="622" customFormat="1" ht="19.5" customHeight="1" x14ac:dyDescent="0.2">
      <c r="B6" s="624"/>
      <c r="C6" s="624"/>
      <c r="D6" s="669"/>
      <c r="E6" s="624"/>
      <c r="F6" s="1530" t="s">
        <v>52</v>
      </c>
      <c r="G6" s="1531"/>
      <c r="H6" s="1531"/>
      <c r="I6" s="1531"/>
      <c r="J6" s="1531"/>
      <c r="K6" s="1531"/>
      <c r="L6" s="1531"/>
      <c r="M6" s="1531"/>
      <c r="N6" s="1531"/>
      <c r="O6" s="1531"/>
      <c r="P6" s="1531"/>
      <c r="Q6" s="1531"/>
      <c r="R6" s="1531"/>
      <c r="S6" s="1531"/>
      <c r="T6" s="1531"/>
      <c r="U6" s="1531"/>
      <c r="V6" s="1531"/>
      <c r="W6" s="1532"/>
      <c r="X6" s="828"/>
      <c r="Y6" s="829"/>
    </row>
    <row r="7" spans="2:30" s="622" customFormat="1" ht="64.5" customHeight="1" x14ac:dyDescent="0.2">
      <c r="B7" s="1492" t="s">
        <v>12</v>
      </c>
      <c r="C7" s="626"/>
      <c r="D7" s="874" t="s">
        <v>245</v>
      </c>
      <c r="E7" s="626"/>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8"/>
      <c r="Y7" s="858" t="s">
        <v>481</v>
      </c>
      <c r="AD7" s="830"/>
    </row>
    <row r="8" spans="2:30" s="627" customFormat="1" ht="20.25" customHeight="1" x14ac:dyDescent="0.2">
      <c r="B8" s="1493"/>
      <c r="C8" s="629"/>
      <c r="D8" s="865" t="s">
        <v>9</v>
      </c>
      <c r="E8" s="615"/>
      <c r="F8" s="866" t="s">
        <v>9</v>
      </c>
      <c r="G8" s="867" t="s">
        <v>28</v>
      </c>
      <c r="H8" s="868" t="s">
        <v>9</v>
      </c>
      <c r="I8" s="869" t="s">
        <v>28</v>
      </c>
      <c r="J8" s="867" t="s">
        <v>9</v>
      </c>
      <c r="K8" s="867" t="s">
        <v>28</v>
      </c>
      <c r="L8" s="867" t="s">
        <v>9</v>
      </c>
      <c r="M8" s="867" t="s">
        <v>28</v>
      </c>
      <c r="N8" s="862" t="s">
        <v>9</v>
      </c>
      <c r="O8" s="867" t="s">
        <v>28</v>
      </c>
      <c r="P8" s="867" t="s">
        <v>9</v>
      </c>
      <c r="Q8" s="868" t="s">
        <v>28</v>
      </c>
      <c r="R8" s="868" t="s">
        <v>9</v>
      </c>
      <c r="S8" s="869" t="s">
        <v>28</v>
      </c>
      <c r="T8" s="867" t="s">
        <v>9</v>
      </c>
      <c r="U8" s="870" t="s">
        <v>28</v>
      </c>
      <c r="V8" s="867" t="s">
        <v>9</v>
      </c>
      <c r="W8" s="871" t="s">
        <v>28</v>
      </c>
      <c r="X8" s="872"/>
      <c r="Y8" s="873" t="s">
        <v>9</v>
      </c>
    </row>
    <row r="9" spans="2:30" s="627" customFormat="1" ht="8.25" customHeight="1" x14ac:dyDescent="0.2">
      <c r="B9" s="631"/>
      <c r="C9" s="632"/>
      <c r="E9" s="632"/>
      <c r="F9" s="631"/>
      <c r="G9" s="631"/>
      <c r="H9" s="631"/>
      <c r="I9" s="631"/>
      <c r="J9" s="631"/>
      <c r="K9" s="631"/>
      <c r="L9" s="631"/>
      <c r="M9" s="631"/>
      <c r="N9" s="864"/>
      <c r="O9" s="631"/>
      <c r="P9" s="631"/>
      <c r="Q9" s="631"/>
      <c r="R9" s="631"/>
      <c r="S9" s="631"/>
      <c r="T9" s="631"/>
      <c r="U9" s="631"/>
      <c r="V9" s="831"/>
      <c r="W9" s="832"/>
      <c r="X9" s="631"/>
      <c r="Y9" s="631"/>
    </row>
    <row r="10" spans="2:30" s="632" customFormat="1" ht="18" customHeight="1" x14ac:dyDescent="0.2">
      <c r="B10" s="675" t="s">
        <v>8</v>
      </c>
      <c r="C10" s="634"/>
      <c r="D10" s="833">
        <v>287048</v>
      </c>
      <c r="E10" s="634"/>
      <c r="F10" s="676">
        <v>662</v>
      </c>
      <c r="G10" s="677">
        <v>0.15644385627016105</v>
      </c>
      <c r="H10" s="676">
        <v>134709</v>
      </c>
      <c r="I10" s="677">
        <v>31.834434190781156</v>
      </c>
      <c r="J10" s="676">
        <v>156352</v>
      </c>
      <c r="K10" s="677">
        <v>36.949108482707281</v>
      </c>
      <c r="L10" s="676">
        <v>14740</v>
      </c>
      <c r="M10" s="677">
        <v>3.483357162269145</v>
      </c>
      <c r="N10" s="676">
        <v>28781</v>
      </c>
      <c r="O10" s="677">
        <v>6.8015266273587693</v>
      </c>
      <c r="P10" s="676">
        <v>4910</v>
      </c>
      <c r="Q10" s="677">
        <v>1.1603313206744574</v>
      </c>
      <c r="R10" s="676">
        <v>82990</v>
      </c>
      <c r="S10" s="677">
        <v>19.612198839668679</v>
      </c>
      <c r="T10" s="676">
        <v>11</v>
      </c>
      <c r="U10" s="677">
        <f t="shared" ref="U10:U27" si="0">T10*100/$V10</f>
        <v>2.5995202703501083E-3</v>
      </c>
      <c r="V10" s="834">
        <f>F10+H10+J10+L10+N10+P10+R10+T10</f>
        <v>423155</v>
      </c>
      <c r="W10" s="677">
        <f t="shared" ref="V10:W27" si="1">G10+I10+K10+M10+O10+Q10+S10+U10</f>
        <v>100</v>
      </c>
      <c r="X10" s="679"/>
      <c r="Y10" s="835">
        <f t="shared" ref="Y10:Y27" si="2">V10/D10</f>
        <v>1.4741611159109278</v>
      </c>
    </row>
    <row r="11" spans="2:30" s="634" customFormat="1" ht="18" customHeight="1" x14ac:dyDescent="0.2">
      <c r="B11" s="683" t="s">
        <v>7</v>
      </c>
      <c r="D11" s="836">
        <v>40443</v>
      </c>
      <c r="F11" s="684">
        <v>4037</v>
      </c>
      <c r="G11" s="685">
        <v>8.0652894873536578</v>
      </c>
      <c r="H11" s="684">
        <v>6055</v>
      </c>
      <c r="I11" s="685">
        <v>12.096935309865346</v>
      </c>
      <c r="J11" s="684">
        <v>5295</v>
      </c>
      <c r="K11" s="685">
        <v>10.578575138850042</v>
      </c>
      <c r="L11" s="684">
        <v>1769</v>
      </c>
      <c r="M11" s="685">
        <v>3.5341830822711473</v>
      </c>
      <c r="N11" s="684">
        <v>4084</v>
      </c>
      <c r="O11" s="685">
        <v>8.1591880768769727</v>
      </c>
      <c r="P11" s="684">
        <v>8464</v>
      </c>
      <c r="Q11" s="685">
        <v>16.909737483517802</v>
      </c>
      <c r="R11" s="684">
        <v>20350</v>
      </c>
      <c r="S11" s="685">
        <v>40.656091421265032</v>
      </c>
      <c r="T11" s="684">
        <v>0</v>
      </c>
      <c r="U11" s="685">
        <f t="shared" si="0"/>
        <v>0</v>
      </c>
      <c r="V11" s="837">
        <f t="shared" si="1"/>
        <v>50054</v>
      </c>
      <c r="W11" s="685">
        <f t="shared" si="1"/>
        <v>100</v>
      </c>
      <c r="X11" s="679"/>
      <c r="Y11" s="838">
        <f t="shared" si="2"/>
        <v>1.237643102638281</v>
      </c>
    </row>
    <row r="12" spans="2:30" s="634" customFormat="1" ht="22.5" customHeight="1" x14ac:dyDescent="0.2">
      <c r="B12" s="683" t="s">
        <v>37</v>
      </c>
      <c r="D12" s="836">
        <v>31355</v>
      </c>
      <c r="F12" s="686">
        <v>7611</v>
      </c>
      <c r="G12" s="685">
        <v>18.538094310210443</v>
      </c>
      <c r="H12" s="686">
        <v>3879</v>
      </c>
      <c r="I12" s="685">
        <v>9.4480709275136405</v>
      </c>
      <c r="J12" s="686">
        <v>7399</v>
      </c>
      <c r="K12" s="685">
        <v>18.02172642244739</v>
      </c>
      <c r="L12" s="686">
        <v>2274</v>
      </c>
      <c r="M12" s="685">
        <v>5.5387763055339052</v>
      </c>
      <c r="N12" s="686">
        <v>3753</v>
      </c>
      <c r="O12" s="685">
        <v>9.1411730319563524</v>
      </c>
      <c r="P12" s="686">
        <v>4614</v>
      </c>
      <c r="Q12" s="685">
        <v>11.238308651597817</v>
      </c>
      <c r="R12" s="686">
        <v>11505</v>
      </c>
      <c r="S12" s="685">
        <v>28.022700701480904</v>
      </c>
      <c r="T12" s="686">
        <v>21</v>
      </c>
      <c r="U12" s="685">
        <f t="shared" si="0"/>
        <v>5.1149649259547937E-2</v>
      </c>
      <c r="V12" s="837">
        <f t="shared" si="1"/>
        <v>41056</v>
      </c>
      <c r="W12" s="685">
        <f t="shared" si="1"/>
        <v>100</v>
      </c>
      <c r="X12" s="679"/>
      <c r="Y12" s="838">
        <f t="shared" si="2"/>
        <v>1.3093924413969065</v>
      </c>
    </row>
    <row r="13" spans="2:30" s="634" customFormat="1" ht="18" customHeight="1" x14ac:dyDescent="0.2">
      <c r="B13" s="683" t="s">
        <v>38</v>
      </c>
      <c r="D13" s="836">
        <v>29247</v>
      </c>
      <c r="F13" s="684">
        <v>4822</v>
      </c>
      <c r="G13" s="685">
        <v>9.923648412257414</v>
      </c>
      <c r="H13" s="684">
        <v>14517</v>
      </c>
      <c r="I13" s="685">
        <v>29.875902944989814</v>
      </c>
      <c r="J13" s="684">
        <v>2059</v>
      </c>
      <c r="K13" s="685">
        <v>4.237410219999588</v>
      </c>
      <c r="L13" s="684">
        <v>1670</v>
      </c>
      <c r="M13" s="685">
        <v>3.4368504455557614</v>
      </c>
      <c r="N13" s="684">
        <v>2936</v>
      </c>
      <c r="O13" s="685">
        <v>6.0422712024860568</v>
      </c>
      <c r="P13" s="684">
        <v>722</v>
      </c>
      <c r="Q13" s="685">
        <v>1.4858718692762034</v>
      </c>
      <c r="R13" s="684">
        <v>21865</v>
      </c>
      <c r="S13" s="685">
        <v>44.998044905435165</v>
      </c>
      <c r="T13" s="684">
        <v>0</v>
      </c>
      <c r="U13" s="685">
        <f t="shared" si="0"/>
        <v>0</v>
      </c>
      <c r="V13" s="837">
        <f t="shared" si="1"/>
        <v>48591</v>
      </c>
      <c r="W13" s="685">
        <f t="shared" si="1"/>
        <v>100</v>
      </c>
      <c r="X13" s="679"/>
      <c r="Y13" s="838">
        <f t="shared" si="2"/>
        <v>1.6614011693507027</v>
      </c>
    </row>
    <row r="14" spans="2:30" s="634" customFormat="1" ht="18" customHeight="1" x14ac:dyDescent="0.2">
      <c r="B14" s="683" t="s">
        <v>6</v>
      </c>
      <c r="D14" s="836">
        <v>40108</v>
      </c>
      <c r="F14" s="684">
        <v>1527</v>
      </c>
      <c r="G14" s="685">
        <v>3.3653634239873056</v>
      </c>
      <c r="H14" s="684">
        <v>2466</v>
      </c>
      <c r="I14" s="685">
        <v>5.4348305196808742</v>
      </c>
      <c r="J14" s="684">
        <v>679</v>
      </c>
      <c r="K14" s="685">
        <v>1.4964517124344339</v>
      </c>
      <c r="L14" s="684">
        <v>5557</v>
      </c>
      <c r="M14" s="685">
        <v>12.2471018645039</v>
      </c>
      <c r="N14" s="684">
        <v>4713</v>
      </c>
      <c r="O14" s="685">
        <v>10.387005774231939</v>
      </c>
      <c r="P14" s="684">
        <v>13736</v>
      </c>
      <c r="Q14" s="685">
        <v>30.272843478644159</v>
      </c>
      <c r="R14" s="684">
        <v>16696</v>
      </c>
      <c r="S14" s="685">
        <v>36.796403226517391</v>
      </c>
      <c r="T14" s="684">
        <v>0</v>
      </c>
      <c r="U14" s="685">
        <f t="shared" si="0"/>
        <v>0</v>
      </c>
      <c r="V14" s="837">
        <f t="shared" si="1"/>
        <v>45374</v>
      </c>
      <c r="W14" s="685">
        <f t="shared" si="1"/>
        <v>100</v>
      </c>
      <c r="X14" s="679"/>
      <c r="Y14" s="838">
        <f t="shared" si="2"/>
        <v>1.1312955021442106</v>
      </c>
    </row>
    <row r="15" spans="2:30" s="634" customFormat="1" ht="18" customHeight="1" x14ac:dyDescent="0.2">
      <c r="B15" s="683" t="s">
        <v>5</v>
      </c>
      <c r="D15" s="836">
        <v>16855</v>
      </c>
      <c r="F15" s="686">
        <v>6010</v>
      </c>
      <c r="G15" s="685">
        <v>22.972249827994801</v>
      </c>
      <c r="H15" s="686">
        <v>3333</v>
      </c>
      <c r="I15" s="685">
        <v>12.73985169329562</v>
      </c>
      <c r="J15" s="686">
        <v>1418</v>
      </c>
      <c r="K15" s="685">
        <v>5.4200749178197389</v>
      </c>
      <c r="L15" s="686">
        <v>1911</v>
      </c>
      <c r="M15" s="685">
        <v>7.3044874245088298</v>
      </c>
      <c r="N15" s="686">
        <v>4321</v>
      </c>
      <c r="O15" s="685">
        <v>16.516321382157326</v>
      </c>
      <c r="P15" s="686">
        <v>148</v>
      </c>
      <c r="Q15" s="685">
        <v>0.56570598578090359</v>
      </c>
      <c r="R15" s="686">
        <v>9021</v>
      </c>
      <c r="S15" s="685">
        <v>34.48130876844278</v>
      </c>
      <c r="T15" s="686">
        <v>0</v>
      </c>
      <c r="U15" s="685">
        <f t="shared" si="0"/>
        <v>0</v>
      </c>
      <c r="V15" s="837">
        <f t="shared" si="1"/>
        <v>26162</v>
      </c>
      <c r="W15" s="685">
        <f t="shared" si="1"/>
        <v>100</v>
      </c>
      <c r="X15" s="679"/>
      <c r="Y15" s="838">
        <f t="shared" si="2"/>
        <v>1.5521803619104124</v>
      </c>
    </row>
    <row r="16" spans="2:30" s="745" customFormat="1" ht="18" customHeight="1" x14ac:dyDescent="0.2">
      <c r="B16" s="839" t="s">
        <v>4</v>
      </c>
      <c r="D16" s="840">
        <v>123868</v>
      </c>
      <c r="E16" s="823"/>
      <c r="F16" s="841">
        <v>13463</v>
      </c>
      <c r="G16" s="842">
        <v>7.8742045667228151</v>
      </c>
      <c r="H16" s="841">
        <v>28898</v>
      </c>
      <c r="I16" s="842">
        <v>16.901787385364027</v>
      </c>
      <c r="J16" s="841">
        <v>21942</v>
      </c>
      <c r="K16" s="842">
        <v>12.833380123526108</v>
      </c>
      <c r="L16" s="841">
        <v>7972</v>
      </c>
      <c r="M16" s="842">
        <v>4.6626427100879653</v>
      </c>
      <c r="N16" s="841">
        <v>8357</v>
      </c>
      <c r="O16" s="842">
        <v>4.8878205128205128</v>
      </c>
      <c r="P16" s="841">
        <v>54204</v>
      </c>
      <c r="Q16" s="842">
        <v>31.702695115103875</v>
      </c>
      <c r="R16" s="841">
        <v>33772</v>
      </c>
      <c r="S16" s="842">
        <v>19.752479880217106</v>
      </c>
      <c r="T16" s="841">
        <v>2368</v>
      </c>
      <c r="U16" s="842">
        <f t="shared" si="0"/>
        <v>1.3849897061575893</v>
      </c>
      <c r="V16" s="843">
        <f t="shared" si="1"/>
        <v>170976</v>
      </c>
      <c r="W16" s="842">
        <f t="shared" si="1"/>
        <v>100</v>
      </c>
      <c r="X16" s="844"/>
      <c r="Y16" s="838">
        <f t="shared" si="2"/>
        <v>1.380308069880841</v>
      </c>
    </row>
    <row r="17" spans="2:25" s="745" customFormat="1" ht="18" customHeight="1" x14ac:dyDescent="0.2">
      <c r="B17" s="839" t="s">
        <v>40</v>
      </c>
      <c r="D17" s="840">
        <v>72030</v>
      </c>
      <c r="E17" s="823"/>
      <c r="F17" s="841">
        <v>8978</v>
      </c>
      <c r="G17" s="842">
        <v>9.2390968777656575</v>
      </c>
      <c r="H17" s="841">
        <v>28736</v>
      </c>
      <c r="I17" s="842">
        <v>29.571696132710397</v>
      </c>
      <c r="J17" s="841">
        <v>15628</v>
      </c>
      <c r="K17" s="842">
        <v>16.082491201350155</v>
      </c>
      <c r="L17" s="841">
        <v>3637</v>
      </c>
      <c r="M17" s="842">
        <v>3.7427706999814765</v>
      </c>
      <c r="N17" s="841">
        <v>12277</v>
      </c>
      <c r="O17" s="842">
        <v>12.63403791137547</v>
      </c>
      <c r="P17" s="841">
        <v>10452</v>
      </c>
      <c r="Q17" s="842">
        <v>10.755963529339123</v>
      </c>
      <c r="R17" s="841">
        <v>17445</v>
      </c>
      <c r="S17" s="842">
        <v>17.952332928561137</v>
      </c>
      <c r="T17" s="841">
        <v>21</v>
      </c>
      <c r="U17" s="842">
        <f t="shared" si="0"/>
        <v>2.1610718916582623E-2</v>
      </c>
      <c r="V17" s="843">
        <f t="shared" si="1"/>
        <v>97174</v>
      </c>
      <c r="W17" s="842">
        <f t="shared" si="1"/>
        <v>100</v>
      </c>
      <c r="X17" s="844"/>
      <c r="Y17" s="838">
        <f t="shared" si="2"/>
        <v>1.3490767735665694</v>
      </c>
    </row>
    <row r="18" spans="2:25" s="745" customFormat="1" ht="18" customHeight="1" x14ac:dyDescent="0.2">
      <c r="B18" s="839" t="s">
        <v>41</v>
      </c>
      <c r="D18" s="840">
        <v>205681</v>
      </c>
      <c r="E18" s="823"/>
      <c r="F18" s="841">
        <v>20</v>
      </c>
      <c r="G18" s="842">
        <v>7.9733053736091557E-3</v>
      </c>
      <c r="H18" s="841">
        <v>28896</v>
      </c>
      <c r="I18" s="842">
        <v>11.519831603790509</v>
      </c>
      <c r="J18" s="841">
        <v>33670</v>
      </c>
      <c r="K18" s="842">
        <v>13.423059596471015</v>
      </c>
      <c r="L18" s="841">
        <v>13772</v>
      </c>
      <c r="M18" s="842">
        <v>5.4904180802672649</v>
      </c>
      <c r="N18" s="841">
        <v>37781</v>
      </c>
      <c r="O18" s="842">
        <v>15.061972516016377</v>
      </c>
      <c r="P18" s="841">
        <v>23641</v>
      </c>
      <c r="Q18" s="842">
        <v>9.4248456168747037</v>
      </c>
      <c r="R18" s="841">
        <v>112959</v>
      </c>
      <c r="S18" s="842">
        <v>45.032830084875833</v>
      </c>
      <c r="T18" s="841">
        <v>98</v>
      </c>
      <c r="U18" s="842">
        <f t="shared" si="0"/>
        <v>3.9069196330684869E-2</v>
      </c>
      <c r="V18" s="843">
        <f t="shared" si="1"/>
        <v>250837</v>
      </c>
      <c r="W18" s="842">
        <f t="shared" si="1"/>
        <v>100</v>
      </c>
      <c r="X18" s="844"/>
      <c r="Y18" s="838">
        <f t="shared" si="2"/>
        <v>1.2195438567490435</v>
      </c>
    </row>
    <row r="19" spans="2:25" s="745" customFormat="1" ht="18" customHeight="1" x14ac:dyDescent="0.2">
      <c r="B19" s="839" t="s">
        <v>3</v>
      </c>
      <c r="D19" s="840">
        <v>150668</v>
      </c>
      <c r="E19" s="823"/>
      <c r="F19" s="841">
        <v>1506</v>
      </c>
      <c r="G19" s="842">
        <v>0.65376500924647718</v>
      </c>
      <c r="H19" s="841">
        <v>78134</v>
      </c>
      <c r="I19" s="842">
        <v>33.918509450507472</v>
      </c>
      <c r="J19" s="841">
        <v>5462</v>
      </c>
      <c r="K19" s="842">
        <v>2.3710919525260681</v>
      </c>
      <c r="L19" s="841">
        <v>9252</v>
      </c>
      <c r="M19" s="842">
        <v>4.0163571484385177</v>
      </c>
      <c r="N19" s="841">
        <v>13925</v>
      </c>
      <c r="O19" s="842">
        <v>6.0449387475147383</v>
      </c>
      <c r="P19" s="841">
        <v>22984</v>
      </c>
      <c r="Q19" s="842">
        <v>9.9775132619661573</v>
      </c>
      <c r="R19" s="841">
        <v>98493</v>
      </c>
      <c r="S19" s="842">
        <v>42.75649206886672</v>
      </c>
      <c r="T19" s="841">
        <v>602</v>
      </c>
      <c r="U19" s="842">
        <f t="shared" si="0"/>
        <v>0.26133236093385082</v>
      </c>
      <c r="V19" s="843">
        <f t="shared" si="1"/>
        <v>230358</v>
      </c>
      <c r="W19" s="842">
        <f t="shared" si="1"/>
        <v>99.999999999999986</v>
      </c>
      <c r="X19" s="844"/>
      <c r="Y19" s="838">
        <f t="shared" si="2"/>
        <v>1.5289112485730214</v>
      </c>
    </row>
    <row r="20" spans="2:25" s="634" customFormat="1" ht="18" customHeight="1" x14ac:dyDescent="0.2">
      <c r="B20" s="839" t="s">
        <v>2</v>
      </c>
      <c r="D20" s="836">
        <v>34652</v>
      </c>
      <c r="F20" s="684">
        <v>1430</v>
      </c>
      <c r="G20" s="685">
        <v>3.5252064587698757</v>
      </c>
      <c r="H20" s="684">
        <v>6047</v>
      </c>
      <c r="I20" s="685">
        <v>14.906939479847159</v>
      </c>
      <c r="J20" s="684">
        <v>973</v>
      </c>
      <c r="K20" s="685">
        <v>2.3986194995685937</v>
      </c>
      <c r="L20" s="684">
        <v>2312</v>
      </c>
      <c r="M20" s="685">
        <v>5.6994946382349312</v>
      </c>
      <c r="N20" s="684">
        <v>5077</v>
      </c>
      <c r="O20" s="685">
        <v>12.515715518303956</v>
      </c>
      <c r="P20" s="684">
        <v>18381</v>
      </c>
      <c r="Q20" s="685">
        <v>45.312461481572782</v>
      </c>
      <c r="R20" s="684">
        <v>6345</v>
      </c>
      <c r="S20" s="685">
        <v>15.641562923702699</v>
      </c>
      <c r="T20" s="684">
        <v>0</v>
      </c>
      <c r="U20" s="685">
        <f t="shared" si="0"/>
        <v>0</v>
      </c>
      <c r="V20" s="837">
        <f t="shared" si="1"/>
        <v>40565</v>
      </c>
      <c r="W20" s="685">
        <f t="shared" si="1"/>
        <v>99.999999999999986</v>
      </c>
      <c r="X20" s="679"/>
      <c r="Y20" s="838">
        <f t="shared" si="2"/>
        <v>1.1706395013274846</v>
      </c>
    </row>
    <row r="21" spans="2:25" s="634" customFormat="1" ht="18" customHeight="1" x14ac:dyDescent="0.2">
      <c r="B21" s="683" t="s">
        <v>35</v>
      </c>
      <c r="D21" s="836">
        <v>73901</v>
      </c>
      <c r="F21" s="684">
        <v>6003</v>
      </c>
      <c r="G21" s="685">
        <v>6.5971382728531553</v>
      </c>
      <c r="H21" s="684">
        <v>10675</v>
      </c>
      <c r="I21" s="685">
        <v>11.731542739081698</v>
      </c>
      <c r="J21" s="684">
        <v>25392</v>
      </c>
      <c r="K21" s="685">
        <v>27.905136602413346</v>
      </c>
      <c r="L21" s="684">
        <v>8818</v>
      </c>
      <c r="M21" s="685">
        <v>9.690748840582895</v>
      </c>
      <c r="N21" s="684">
        <v>6948</v>
      </c>
      <c r="O21" s="685">
        <v>7.6356682858210432</v>
      </c>
      <c r="P21" s="684">
        <v>15268</v>
      </c>
      <c r="Q21" s="685">
        <v>16.77912829417324</v>
      </c>
      <c r="R21" s="684">
        <v>17754</v>
      </c>
      <c r="S21" s="685">
        <v>19.51117656109194</v>
      </c>
      <c r="T21" s="684">
        <v>136</v>
      </c>
      <c r="U21" s="685">
        <f t="shared" si="0"/>
        <v>0.14946040398268018</v>
      </c>
      <c r="V21" s="837">
        <f t="shared" si="1"/>
        <v>90994</v>
      </c>
      <c r="W21" s="685">
        <f t="shared" si="1"/>
        <v>100.00000000000001</v>
      </c>
      <c r="X21" s="679"/>
      <c r="Y21" s="838">
        <f t="shared" si="2"/>
        <v>1.2312959229239118</v>
      </c>
    </row>
    <row r="22" spans="2:25" s="634" customFormat="1" ht="21" customHeight="1" x14ac:dyDescent="0.2">
      <c r="B22" s="683" t="s">
        <v>42</v>
      </c>
      <c r="D22" s="836">
        <v>179516</v>
      </c>
      <c r="F22" s="684">
        <v>5348</v>
      </c>
      <c r="G22" s="685">
        <v>2.1656030321681947</v>
      </c>
      <c r="H22" s="684">
        <v>72682</v>
      </c>
      <c r="I22" s="685">
        <v>29.431630438303799</v>
      </c>
      <c r="J22" s="684">
        <v>52176</v>
      </c>
      <c r="K22" s="685">
        <v>21.127992484369432</v>
      </c>
      <c r="L22" s="684">
        <v>17854</v>
      </c>
      <c r="M22" s="685">
        <v>7.2297450516699602</v>
      </c>
      <c r="N22" s="684">
        <v>24657</v>
      </c>
      <c r="O22" s="685">
        <v>9.984531406913085</v>
      </c>
      <c r="P22" s="684">
        <v>27150</v>
      </c>
      <c r="Q22" s="685">
        <v>10.994039327480644</v>
      </c>
      <c r="R22" s="684">
        <v>47003</v>
      </c>
      <c r="S22" s="685">
        <v>19.033253425766951</v>
      </c>
      <c r="T22" s="684">
        <v>82</v>
      </c>
      <c r="U22" s="685">
        <f t="shared" si="0"/>
        <v>3.3204833327934176E-2</v>
      </c>
      <c r="V22" s="837">
        <f t="shared" si="1"/>
        <v>246952</v>
      </c>
      <c r="W22" s="685">
        <f t="shared" si="1"/>
        <v>99.999999999999986</v>
      </c>
      <c r="X22" s="679"/>
      <c r="Y22" s="838">
        <f t="shared" si="2"/>
        <v>1.3756545377570801</v>
      </c>
    </row>
    <row r="23" spans="2:25" s="634" customFormat="1" ht="18" customHeight="1" x14ac:dyDescent="0.2">
      <c r="B23" s="683" t="s">
        <v>43</v>
      </c>
      <c r="D23" s="836">
        <v>41734</v>
      </c>
      <c r="F23" s="684">
        <v>3839</v>
      </c>
      <c r="G23" s="685">
        <v>7.27510470162406</v>
      </c>
      <c r="H23" s="684">
        <v>10073</v>
      </c>
      <c r="I23" s="685">
        <v>19.088858989179254</v>
      </c>
      <c r="J23" s="684">
        <v>3379</v>
      </c>
      <c r="K23" s="685">
        <v>6.4033807728022136</v>
      </c>
      <c r="L23" s="684">
        <v>4096</v>
      </c>
      <c r="M23" s="685">
        <v>7.7621330705527871</v>
      </c>
      <c r="N23" s="684">
        <v>5158</v>
      </c>
      <c r="O23" s="685">
        <v>9.7746783149197451</v>
      </c>
      <c r="P23" s="684">
        <v>1463</v>
      </c>
      <c r="Q23" s="685">
        <v>2.7724611040573062</v>
      </c>
      <c r="R23" s="684">
        <v>24758</v>
      </c>
      <c r="S23" s="685">
        <v>46.917697890807105</v>
      </c>
      <c r="T23" s="684">
        <v>3</v>
      </c>
      <c r="U23" s="685">
        <f t="shared" si="0"/>
        <v>5.6851560575337792E-3</v>
      </c>
      <c r="V23" s="837">
        <f>F23+H23+J23+L23+N23+P23+R23+T23</f>
        <v>52769</v>
      </c>
      <c r="W23" s="685">
        <f t="shared" si="1"/>
        <v>100.00000000000001</v>
      </c>
      <c r="X23" s="679"/>
      <c r="Y23" s="838">
        <f t="shared" si="2"/>
        <v>1.2644127090621555</v>
      </c>
    </row>
    <row r="24" spans="2:25" s="634" customFormat="1" ht="22.5" customHeight="1" x14ac:dyDescent="0.2">
      <c r="B24" s="683" t="s">
        <v>44</v>
      </c>
      <c r="D24" s="836">
        <v>16288</v>
      </c>
      <c r="F24" s="686">
        <v>2133</v>
      </c>
      <c r="G24" s="687">
        <v>9.4372179453145737</v>
      </c>
      <c r="H24" s="686">
        <v>3366</v>
      </c>
      <c r="I24" s="685">
        <v>14.892487390496417</v>
      </c>
      <c r="J24" s="686">
        <v>1106</v>
      </c>
      <c r="K24" s="685">
        <v>4.8933722679408902</v>
      </c>
      <c r="L24" s="686">
        <v>739</v>
      </c>
      <c r="M24" s="685">
        <v>3.2696221573312094</v>
      </c>
      <c r="N24" s="686">
        <v>2528</v>
      </c>
      <c r="O24" s="685">
        <v>11.184850898150605</v>
      </c>
      <c r="P24" s="686">
        <v>2813</v>
      </c>
      <c r="Q24" s="685">
        <v>12.445801256525971</v>
      </c>
      <c r="R24" s="686">
        <v>9880</v>
      </c>
      <c r="S24" s="685">
        <v>43.712945757012655</v>
      </c>
      <c r="T24" s="686">
        <v>37</v>
      </c>
      <c r="U24" s="685">
        <f t="shared" si="0"/>
        <v>0.16370232722767897</v>
      </c>
      <c r="V24" s="845">
        <f t="shared" si="1"/>
        <v>22602</v>
      </c>
      <c r="W24" s="685">
        <f t="shared" si="1"/>
        <v>100.00000000000001</v>
      </c>
      <c r="X24" s="679"/>
      <c r="Y24" s="838">
        <f t="shared" si="2"/>
        <v>1.3876473477406679</v>
      </c>
    </row>
    <row r="25" spans="2:25" s="634" customFormat="1" ht="18" customHeight="1" x14ac:dyDescent="0.2">
      <c r="B25" s="683" t="s">
        <v>45</v>
      </c>
      <c r="D25" s="836">
        <v>68248</v>
      </c>
      <c r="F25" s="686">
        <v>993</v>
      </c>
      <c r="G25" s="687">
        <v>1.0379212308721466</v>
      </c>
      <c r="H25" s="686">
        <v>24743</v>
      </c>
      <c r="I25" s="685">
        <v>25.86232126431976</v>
      </c>
      <c r="J25" s="686">
        <v>5783</v>
      </c>
      <c r="K25" s="685">
        <v>6.0446107534074756</v>
      </c>
      <c r="L25" s="686">
        <v>7617</v>
      </c>
      <c r="M25" s="685">
        <v>7.9615770549377034</v>
      </c>
      <c r="N25" s="686">
        <v>13149</v>
      </c>
      <c r="O25" s="685">
        <v>13.743833096412743</v>
      </c>
      <c r="P25" s="686">
        <v>1329</v>
      </c>
      <c r="Q25" s="685">
        <v>1.3891211639769212</v>
      </c>
      <c r="R25" s="686">
        <v>35167</v>
      </c>
      <c r="S25" s="685">
        <v>36.757881093736934</v>
      </c>
      <c r="T25" s="686">
        <v>6891</v>
      </c>
      <c r="U25" s="685">
        <f t="shared" si="0"/>
        <v>7.2027343423363162</v>
      </c>
      <c r="V25" s="845">
        <f t="shared" si="1"/>
        <v>95672</v>
      </c>
      <c r="W25" s="685">
        <f t="shared" si="1"/>
        <v>100.00000000000001</v>
      </c>
      <c r="X25" s="679"/>
      <c r="Y25" s="838">
        <f t="shared" si="2"/>
        <v>1.4018286250146526</v>
      </c>
    </row>
    <row r="26" spans="2:25" s="634" customFormat="1" ht="18" customHeight="1" x14ac:dyDescent="0.2">
      <c r="B26" s="683" t="s">
        <v>46</v>
      </c>
      <c r="D26" s="836">
        <v>9191</v>
      </c>
      <c r="F26" s="686">
        <v>1103</v>
      </c>
      <c r="G26" s="687">
        <v>7.8926654740608226</v>
      </c>
      <c r="H26" s="686">
        <v>3647</v>
      </c>
      <c r="I26" s="685">
        <v>26.096601073345258</v>
      </c>
      <c r="J26" s="686">
        <v>3729</v>
      </c>
      <c r="K26" s="685">
        <v>26.683363148479426</v>
      </c>
      <c r="L26" s="686">
        <v>1358</v>
      </c>
      <c r="M26" s="685">
        <v>9.7173524150268342</v>
      </c>
      <c r="N26" s="686">
        <v>1981</v>
      </c>
      <c r="O26" s="685">
        <v>14.175313059033989</v>
      </c>
      <c r="P26" s="686">
        <v>937</v>
      </c>
      <c r="Q26" s="685">
        <v>6.7048300536672629</v>
      </c>
      <c r="R26" s="686">
        <v>1220</v>
      </c>
      <c r="S26" s="685">
        <v>8.7298747763864046</v>
      </c>
      <c r="T26" s="686">
        <v>0</v>
      </c>
      <c r="U26" s="685">
        <f t="shared" si="0"/>
        <v>0</v>
      </c>
      <c r="V26" s="845">
        <f t="shared" si="1"/>
        <v>13975</v>
      </c>
      <c r="W26" s="685">
        <f t="shared" si="1"/>
        <v>100</v>
      </c>
      <c r="X26" s="679"/>
      <c r="Y26" s="838">
        <f t="shared" si="2"/>
        <v>1.5205091937765205</v>
      </c>
    </row>
    <row r="27" spans="2:25" s="634" customFormat="1" ht="18" customHeight="1" x14ac:dyDescent="0.2">
      <c r="B27" s="683" t="s">
        <v>1</v>
      </c>
      <c r="D27" s="836">
        <v>3489</v>
      </c>
      <c r="F27" s="686">
        <v>638</v>
      </c>
      <c r="G27" s="687">
        <v>13.693925735136295</v>
      </c>
      <c r="H27" s="686">
        <v>752</v>
      </c>
      <c r="I27" s="685">
        <v>16.140802747370682</v>
      </c>
      <c r="J27" s="686">
        <v>1203</v>
      </c>
      <c r="K27" s="685">
        <v>25.820991629104959</v>
      </c>
      <c r="L27" s="686">
        <v>62</v>
      </c>
      <c r="M27" s="685">
        <v>1.3307576733204551</v>
      </c>
      <c r="N27" s="686">
        <v>208</v>
      </c>
      <c r="O27" s="685">
        <v>4.4644773556557205</v>
      </c>
      <c r="P27" s="686">
        <v>4</v>
      </c>
      <c r="Q27" s="685">
        <v>8.5855333762610009E-2</v>
      </c>
      <c r="R27" s="686">
        <v>1792</v>
      </c>
      <c r="S27" s="685">
        <v>38.463189525649284</v>
      </c>
      <c r="T27" s="686">
        <v>0</v>
      </c>
      <c r="U27" s="685">
        <f t="shared" si="0"/>
        <v>0</v>
      </c>
      <c r="V27" s="837">
        <f t="shared" si="1"/>
        <v>4659</v>
      </c>
      <c r="W27" s="685">
        <f t="shared" si="1"/>
        <v>100</v>
      </c>
      <c r="X27" s="679"/>
      <c r="Y27" s="838">
        <f t="shared" si="2"/>
        <v>1.3353396388650043</v>
      </c>
    </row>
    <row r="28" spans="2:25" s="634" customFormat="1" ht="8.25" customHeight="1" x14ac:dyDescent="0.2">
      <c r="B28" s="689"/>
      <c r="D28" s="846"/>
      <c r="F28" s="690"/>
      <c r="G28" s="847"/>
      <c r="H28" s="690"/>
      <c r="I28" s="848"/>
      <c r="J28" s="690"/>
      <c r="K28" s="848"/>
      <c r="L28" s="690"/>
      <c r="M28" s="848"/>
      <c r="N28" s="690"/>
      <c r="O28" s="847"/>
      <c r="P28" s="690"/>
      <c r="Q28" s="847"/>
      <c r="R28" s="690"/>
      <c r="S28" s="847"/>
      <c r="T28" s="690"/>
      <c r="U28" s="847"/>
      <c r="V28" s="692"/>
      <c r="W28" s="848"/>
      <c r="X28" s="679"/>
      <c r="Y28" s="849"/>
    </row>
    <row r="29" spans="2:25" s="634" customFormat="1" ht="3" customHeight="1" x14ac:dyDescent="0.2">
      <c r="B29" s="631"/>
      <c r="C29" s="632"/>
      <c r="D29" s="850"/>
      <c r="E29" s="632"/>
      <c r="F29" s="631"/>
      <c r="G29" s="631"/>
      <c r="H29" s="631"/>
      <c r="I29" s="631"/>
      <c r="J29" s="631"/>
      <c r="K29" s="631"/>
      <c r="L29" s="631"/>
      <c r="M29" s="631"/>
      <c r="N29" s="631"/>
      <c r="O29" s="631"/>
      <c r="P29" s="631"/>
      <c r="Q29" s="631"/>
      <c r="R29" s="631"/>
      <c r="S29" s="631"/>
      <c r="T29" s="631"/>
      <c r="U29" s="631"/>
      <c r="V29" s="851"/>
      <c r="W29" s="631"/>
      <c r="X29" s="631"/>
      <c r="Y29" s="631"/>
    </row>
    <row r="30" spans="2:25" s="1234" customFormat="1" ht="20.25" customHeight="1" x14ac:dyDescent="0.2">
      <c r="B30" s="1258" t="s">
        <v>0</v>
      </c>
      <c r="D30" s="1275">
        <f>SUM(D10:D29)</f>
        <v>1424322</v>
      </c>
      <c r="F30" s="1259">
        <f>SUM(F10:F27)</f>
        <v>70123</v>
      </c>
      <c r="G30" s="1260">
        <f>F30*100/$V30</f>
        <v>3.5925048349706059</v>
      </c>
      <c r="H30" s="1259">
        <f>SUM(H10:H27)</f>
        <v>461608</v>
      </c>
      <c r="I30" s="1260">
        <f>H30*100/$V30</f>
        <v>23.648859459251764</v>
      </c>
      <c r="J30" s="1259">
        <f>SUM(J10:J27)</f>
        <v>343645</v>
      </c>
      <c r="K30" s="1260">
        <f>J30*100/$V30</f>
        <v>17.605440782816963</v>
      </c>
      <c r="L30" s="1259">
        <f>SUM(L10:L27)</f>
        <v>105410</v>
      </c>
      <c r="M30" s="1260">
        <f>L30*100/$V30</f>
        <v>5.4003099504335461</v>
      </c>
      <c r="N30" s="1259">
        <f>SUM(N10:N27)</f>
        <v>180634</v>
      </c>
      <c r="O30" s="1260">
        <f>N30*100/$V30</f>
        <v>9.2541465476388698</v>
      </c>
      <c r="P30" s="1259">
        <f>SUM(P10:P27)</f>
        <v>211220</v>
      </c>
      <c r="Q30" s="1260">
        <f>P30*100/$V30</f>
        <v>10.821112491514787</v>
      </c>
      <c r="R30" s="1259">
        <f>SUM(R10:R27)</f>
        <v>569015</v>
      </c>
      <c r="S30" s="1260">
        <f>R30*100/$V30</f>
        <v>29.151478668493922</v>
      </c>
      <c r="T30" s="1259">
        <f>SUM(T10:T28)</f>
        <v>10270</v>
      </c>
      <c r="U30" s="1260">
        <f>T30*100/$V30</f>
        <v>0.526147264879542</v>
      </c>
      <c r="V30" s="1259">
        <f>SUM(V10:V27)</f>
        <v>1951925</v>
      </c>
      <c r="W30" s="1260">
        <f>G30+I30+K30+M30+O30+Q30+S30+U30</f>
        <v>100</v>
      </c>
      <c r="X30" s="1276"/>
      <c r="Y30" s="1277">
        <f>(V30/D30)</f>
        <v>1.3704239631206989</v>
      </c>
    </row>
    <row r="31" spans="2:25" s="632" customFormat="1" ht="5.25" customHeight="1" x14ac:dyDescent="0.2">
      <c r="B31" s="645"/>
      <c r="C31" s="646"/>
      <c r="D31" s="647"/>
      <c r="E31" s="646"/>
      <c r="F31" s="647"/>
      <c r="G31" s="852"/>
      <c r="H31" s="647"/>
      <c r="I31" s="852"/>
      <c r="J31" s="647"/>
      <c r="K31" s="852"/>
      <c r="L31" s="647"/>
      <c r="M31" s="852"/>
      <c r="N31" s="647"/>
      <c r="O31" s="852"/>
      <c r="P31" s="647"/>
      <c r="Q31" s="852"/>
      <c r="R31" s="647"/>
      <c r="S31" s="852"/>
      <c r="T31" s="647"/>
      <c r="U31" s="852"/>
      <c r="V31" s="647"/>
      <c r="W31" s="852"/>
      <c r="X31" s="852"/>
      <c r="Y31" s="852"/>
    </row>
    <row r="32" spans="2:25" s="698" customFormat="1" ht="18.75" customHeight="1" x14ac:dyDescent="0.2">
      <c r="B32" s="853" t="s">
        <v>39</v>
      </c>
      <c r="C32" s="854"/>
      <c r="D32" s="854"/>
      <c r="E32" s="854"/>
      <c r="F32" s="854"/>
      <c r="G32" s="854"/>
      <c r="H32" s="854"/>
      <c r="I32" s="854"/>
      <c r="J32" s="854"/>
      <c r="K32" s="854"/>
      <c r="L32" s="854"/>
      <c r="N32" s="854"/>
      <c r="O32" s="854"/>
      <c r="P32" s="854"/>
      <c r="Q32" s="854"/>
      <c r="R32" s="854"/>
      <c r="S32" s="854"/>
      <c r="T32" s="854"/>
      <c r="U32" s="854"/>
      <c r="V32" s="854"/>
      <c r="W32" s="854"/>
    </row>
    <row r="33" spans="2:25" s="855" customFormat="1" x14ac:dyDescent="0.25">
      <c r="B33" s="699" t="s">
        <v>47</v>
      </c>
      <c r="X33" s="698"/>
      <c r="Y33" s="698"/>
    </row>
    <row r="34" spans="2:25" s="855" customFormat="1" x14ac:dyDescent="0.2">
      <c r="X34" s="698"/>
      <c r="Y34" s="698"/>
    </row>
    <row r="35" spans="2:25" s="855" customFormat="1" x14ac:dyDescent="0.2">
      <c r="X35" s="698"/>
      <c r="Y35" s="698"/>
    </row>
    <row r="36" spans="2:25" s="855" customFormat="1" x14ac:dyDescent="0.2">
      <c r="D36" s="856"/>
      <c r="T36" s="698"/>
      <c r="U36" s="698"/>
    </row>
    <row r="37" spans="2:25" s="855" customFormat="1" x14ac:dyDescent="0.2">
      <c r="T37" s="698"/>
      <c r="U37" s="698"/>
    </row>
    <row r="38" spans="2:25" s="855" customFormat="1" x14ac:dyDescent="0.2">
      <c r="T38" s="698"/>
      <c r="U38" s="698"/>
    </row>
    <row r="39" spans="2:25" s="855" customFormat="1" x14ac:dyDescent="0.2">
      <c r="T39" s="698"/>
      <c r="U39" s="698"/>
    </row>
    <row r="40" spans="2:25" s="855" customFormat="1" x14ac:dyDescent="0.2">
      <c r="T40" s="698"/>
      <c r="U40" s="698"/>
    </row>
    <row r="41" spans="2:25" s="855" customFormat="1" x14ac:dyDescent="0.2">
      <c r="T41" s="698"/>
      <c r="U41" s="698"/>
    </row>
    <row r="42" spans="2:25" x14ac:dyDescent="0.2">
      <c r="T42" s="735"/>
      <c r="U42" s="735"/>
      <c r="X42" s="616"/>
      <c r="Y42" s="616"/>
    </row>
    <row r="43" spans="2:25" x14ac:dyDescent="0.2">
      <c r="T43" s="735"/>
      <c r="U43" s="735"/>
      <c r="X43" s="616"/>
      <c r="Y43" s="616"/>
    </row>
    <row r="44" spans="2:25" x14ac:dyDescent="0.2">
      <c r="T44" s="735"/>
      <c r="U44" s="735"/>
      <c r="X44" s="616"/>
      <c r="Y44" s="616"/>
    </row>
    <row r="45" spans="2:25" x14ac:dyDescent="0.2">
      <c r="T45" s="735"/>
      <c r="U45" s="735"/>
      <c r="X45" s="616"/>
      <c r="Y45" s="616"/>
    </row>
    <row r="46" spans="2:25" x14ac:dyDescent="0.2">
      <c r="T46" s="735"/>
      <c r="U46" s="735"/>
      <c r="X46" s="616"/>
      <c r="Y46" s="616"/>
    </row>
    <row r="47" spans="2:25" x14ac:dyDescent="0.2">
      <c r="T47" s="735"/>
      <c r="U47" s="735"/>
      <c r="X47" s="616"/>
      <c r="Y47" s="616"/>
    </row>
    <row r="48" spans="2:25" x14ac:dyDescent="0.2">
      <c r="T48" s="735"/>
      <c r="U48" s="735"/>
      <c r="X48" s="616"/>
      <c r="Y48" s="616"/>
    </row>
    <row r="49" spans="20:25" x14ac:dyDescent="0.2">
      <c r="T49" s="735"/>
      <c r="U49" s="735"/>
      <c r="X49" s="616"/>
      <c r="Y49" s="616"/>
    </row>
    <row r="50" spans="20:25" x14ac:dyDescent="0.2">
      <c r="T50" s="735"/>
      <c r="U50" s="735"/>
      <c r="X50" s="616"/>
      <c r="Y50" s="616"/>
    </row>
    <row r="51" spans="20:25" x14ac:dyDescent="0.2">
      <c r="T51" s="735"/>
      <c r="U51" s="735"/>
      <c r="X51" s="616"/>
      <c r="Y51" s="616"/>
    </row>
    <row r="52" spans="20:25" x14ac:dyDescent="0.2">
      <c r="T52" s="735"/>
      <c r="U52" s="735"/>
      <c r="X52" s="616"/>
      <c r="Y52" s="616"/>
    </row>
    <row r="53" spans="20:25" x14ac:dyDescent="0.2">
      <c r="T53" s="735"/>
      <c r="U53" s="735"/>
      <c r="X53" s="616"/>
      <c r="Y53" s="616"/>
    </row>
    <row r="54" spans="20:25" x14ac:dyDescent="0.2">
      <c r="T54" s="735"/>
      <c r="U54" s="735"/>
      <c r="X54" s="616"/>
      <c r="Y54" s="616"/>
    </row>
    <row r="55" spans="20:25" x14ac:dyDescent="0.2">
      <c r="T55" s="735"/>
      <c r="U55" s="735"/>
      <c r="X55" s="616"/>
      <c r="Y55" s="616"/>
    </row>
    <row r="56" spans="20:25" x14ac:dyDescent="0.2">
      <c r="T56" s="735"/>
      <c r="U56" s="735"/>
      <c r="X56" s="616"/>
      <c r="Y56" s="616"/>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217" customFormat="1" ht="21" x14ac:dyDescent="0.2">
      <c r="B3" s="1494" t="s">
        <v>414</v>
      </c>
      <c r="C3" s="1494"/>
      <c r="D3" s="1494"/>
      <c r="E3" s="1494"/>
      <c r="F3" s="1494"/>
      <c r="G3" s="1494"/>
      <c r="H3" s="1494"/>
      <c r="I3" s="1494"/>
      <c r="J3" s="1494"/>
      <c r="K3" s="1494"/>
      <c r="L3" s="1494"/>
      <c r="M3" s="1494"/>
      <c r="N3" s="1494"/>
      <c r="O3" s="1494"/>
      <c r="P3" s="1494"/>
      <c r="Q3" s="1494"/>
      <c r="R3" s="1494"/>
      <c r="S3" s="1494"/>
      <c r="T3" s="1494"/>
      <c r="U3" s="1494"/>
      <c r="V3" s="1494"/>
      <c r="W3" s="1494"/>
      <c r="X3" s="1494"/>
      <c r="Y3" s="218"/>
    </row>
    <row r="4" spans="2:25" s="217" customFormat="1" ht="14.25" customHeight="1" x14ac:dyDescent="0.2">
      <c r="B4" s="1415" t="str">
        <f>porsaad!$B$6</f>
        <v>Situación a 31 de marzo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216"/>
    </row>
    <row r="5" spans="2: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
      <c r="B6" s="133"/>
      <c r="C6" s="133"/>
      <c r="D6" s="133"/>
      <c r="E6" s="133"/>
      <c r="F6" s="1497" t="s">
        <v>52</v>
      </c>
      <c r="G6" s="1497"/>
      <c r="H6" s="1497"/>
      <c r="I6" s="1497"/>
      <c r="J6" s="1497"/>
      <c r="K6" s="1497"/>
      <c r="L6" s="1497"/>
      <c r="M6" s="1497"/>
      <c r="N6" s="1497"/>
      <c r="O6" s="1497"/>
      <c r="P6" s="1497"/>
      <c r="Q6" s="1497"/>
      <c r="R6" s="1497"/>
      <c r="S6" s="1497"/>
      <c r="T6" s="1497"/>
      <c r="U6" s="1497"/>
      <c r="V6" s="1497"/>
      <c r="W6" s="1497"/>
      <c r="X6" s="192"/>
      <c r="Y6" s="192"/>
    </row>
    <row r="7" spans="2:25" s="132"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c r="R7" s="133"/>
      <c r="S7" s="133"/>
      <c r="T7" s="133"/>
      <c r="U7" s="133"/>
      <c r="V7" s="133"/>
      <c r="W7" s="133"/>
    </row>
    <row r="8" spans="2:25" s="189"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
      <c r="B10" s="146" t="s">
        <v>8</v>
      </c>
      <c r="C10" s="159"/>
      <c r="D10" s="163">
        <f>'41benpresaad'!D10</f>
        <v>287048</v>
      </c>
      <c r="E10" s="162"/>
      <c r="F10" s="164">
        <f>'41benpresaad'!F10+'41benpresaad'!H10+'41benpresaad'!J10+'41benpresaad'!L10+'41benpresaad'!N10</f>
        <v>335244</v>
      </c>
      <c r="G10" s="165">
        <f t="shared" ref="G10:G27" si="0">F10*100/$N10</f>
        <v>79.224870319386511</v>
      </c>
      <c r="H10" s="164">
        <f>'41benpresaad'!P10</f>
        <v>4910</v>
      </c>
      <c r="I10" s="165">
        <f t="shared" ref="I10:I27" si="1">H10*100/$N10</f>
        <v>1.1603313206744574</v>
      </c>
      <c r="J10" s="164">
        <f>'41benpresaad'!R10</f>
        <v>82990</v>
      </c>
      <c r="K10" s="165">
        <f t="shared" ref="K10:K27" si="2">J10*100/$N10</f>
        <v>19.612198839668679</v>
      </c>
      <c r="L10" s="164">
        <f>'41benpresaad'!T10</f>
        <v>11</v>
      </c>
      <c r="M10" s="165">
        <f t="shared" ref="M10:M27" si="3">L10*100/$N10</f>
        <v>2.5995202703501083E-3</v>
      </c>
      <c r="N10" s="164">
        <f>F10+H10+J10+L10</f>
        <v>423155</v>
      </c>
      <c r="O10" s="165">
        <f>G10+I10+K10+M10</f>
        <v>100</v>
      </c>
      <c r="P10" s="166"/>
      <c r="Q10" s="166">
        <f t="shared" ref="Q10:Q27" si="4">N10/D10</f>
        <v>1.4741611159109278</v>
      </c>
      <c r="R10" s="162"/>
      <c r="S10" s="162"/>
      <c r="T10" s="162"/>
      <c r="U10" s="162"/>
      <c r="V10" s="162"/>
      <c r="W10" s="162"/>
    </row>
    <row r="11" spans="2:25" s="191" customFormat="1" ht="18" customHeight="1" x14ac:dyDescent="0.2">
      <c r="B11" s="146" t="s">
        <v>7</v>
      </c>
      <c r="C11" s="159"/>
      <c r="D11" s="163">
        <f>'41benpresaad'!D11</f>
        <v>40443</v>
      </c>
      <c r="E11" s="162"/>
      <c r="F11" s="164">
        <f>'41benpresaad'!F11+'41benpresaad'!H11+'41benpresaad'!J11+'41benpresaad'!L11+'41benpresaad'!N11</f>
        <v>21240</v>
      </c>
      <c r="G11" s="165">
        <f t="shared" si="0"/>
        <v>42.434171095217167</v>
      </c>
      <c r="H11" s="164">
        <f>'41benpresaad'!P11</f>
        <v>8464</v>
      </c>
      <c r="I11" s="165">
        <f t="shared" si="1"/>
        <v>16.909737483517802</v>
      </c>
      <c r="J11" s="164">
        <f>'41benpresaad'!R11</f>
        <v>20350</v>
      </c>
      <c r="K11" s="165">
        <f t="shared" si="2"/>
        <v>40.656091421265032</v>
      </c>
      <c r="L11" s="164">
        <f>'41benpresaad'!T11</f>
        <v>0</v>
      </c>
      <c r="M11" s="165">
        <f t="shared" si="3"/>
        <v>0</v>
      </c>
      <c r="N11" s="164">
        <f t="shared" ref="N11:N27" si="5">F11+H11+J11+L11</f>
        <v>50054</v>
      </c>
      <c r="O11" s="165">
        <f t="shared" ref="O11:O27" si="6">G11+I11+K11+M11</f>
        <v>100</v>
      </c>
      <c r="P11" s="166"/>
      <c r="Q11" s="166">
        <f t="shared" si="4"/>
        <v>1.237643102638281</v>
      </c>
      <c r="R11" s="162"/>
      <c r="S11" s="162"/>
      <c r="T11" s="162"/>
      <c r="U11" s="162"/>
      <c r="V11" s="162"/>
      <c r="W11" s="162"/>
    </row>
    <row r="12" spans="2:25" s="191" customFormat="1" ht="22.5" customHeight="1" x14ac:dyDescent="0.2">
      <c r="B12" s="146" t="s">
        <v>37</v>
      </c>
      <c r="C12" s="159"/>
      <c r="D12" s="163">
        <f>'41benpresaad'!D12</f>
        <v>31355</v>
      </c>
      <c r="E12" s="162"/>
      <c r="F12" s="163">
        <f>'41benpresaad'!F12+'41benpresaad'!H12+'41benpresaad'!J12+'41benpresaad'!L12+'41benpresaad'!N12</f>
        <v>24916</v>
      </c>
      <c r="G12" s="165">
        <f t="shared" si="0"/>
        <v>60.687840997661731</v>
      </c>
      <c r="H12" s="164">
        <f>'41benpresaad'!P12</f>
        <v>4614</v>
      </c>
      <c r="I12" s="165">
        <f t="shared" si="1"/>
        <v>11.238308651597817</v>
      </c>
      <c r="J12" s="164">
        <f>'41benpresaad'!R12</f>
        <v>11505</v>
      </c>
      <c r="K12" s="165">
        <f t="shared" si="2"/>
        <v>28.022700701480904</v>
      </c>
      <c r="L12" s="164">
        <f>'41benpresaad'!T12</f>
        <v>21</v>
      </c>
      <c r="M12" s="165">
        <f t="shared" si="3"/>
        <v>5.1149649259547937E-2</v>
      </c>
      <c r="N12" s="164">
        <f t="shared" si="5"/>
        <v>41056</v>
      </c>
      <c r="O12" s="165">
        <f t="shared" si="6"/>
        <v>99.999999999999986</v>
      </c>
      <c r="P12" s="166"/>
      <c r="Q12" s="166">
        <f t="shared" si="4"/>
        <v>1.3093924413969065</v>
      </c>
      <c r="R12" s="162"/>
      <c r="S12" s="162"/>
      <c r="T12" s="162"/>
      <c r="U12" s="162"/>
      <c r="V12" s="162"/>
      <c r="W12" s="162"/>
    </row>
    <row r="13" spans="2:25" s="191" customFormat="1" ht="18" customHeight="1" x14ac:dyDescent="0.2">
      <c r="B13" s="146" t="s">
        <v>38</v>
      </c>
      <c r="C13" s="159"/>
      <c r="D13" s="163">
        <f>'41benpresaad'!D13</f>
        <v>29247</v>
      </c>
      <c r="E13" s="162"/>
      <c r="F13" s="164">
        <f>'41benpresaad'!F13+'41benpresaad'!H13+'41benpresaad'!J13+'41benpresaad'!L13+'41benpresaad'!N13</f>
        <v>26004</v>
      </c>
      <c r="G13" s="165">
        <f t="shared" si="0"/>
        <v>53.516083225288632</v>
      </c>
      <c r="H13" s="164">
        <f>'41benpresaad'!P13</f>
        <v>722</v>
      </c>
      <c r="I13" s="165">
        <f t="shared" si="1"/>
        <v>1.4858718692762034</v>
      </c>
      <c r="J13" s="164">
        <f>'41benpresaad'!R13</f>
        <v>21865</v>
      </c>
      <c r="K13" s="165">
        <f t="shared" si="2"/>
        <v>44.998044905435165</v>
      </c>
      <c r="L13" s="164">
        <f>'41benpresaad'!T13</f>
        <v>0</v>
      </c>
      <c r="M13" s="165">
        <f t="shared" si="3"/>
        <v>0</v>
      </c>
      <c r="N13" s="164">
        <f t="shared" si="5"/>
        <v>48591</v>
      </c>
      <c r="O13" s="165">
        <f t="shared" si="6"/>
        <v>100</v>
      </c>
      <c r="P13" s="166"/>
      <c r="Q13" s="166">
        <f t="shared" si="4"/>
        <v>1.6614011693507027</v>
      </c>
      <c r="R13" s="162"/>
      <c r="S13" s="162"/>
      <c r="T13" s="162"/>
      <c r="U13" s="162"/>
      <c r="V13" s="162"/>
      <c r="W13" s="162"/>
    </row>
    <row r="14" spans="2:25" s="191" customFormat="1" ht="18" customHeight="1" x14ac:dyDescent="0.2">
      <c r="B14" s="146" t="s">
        <v>6</v>
      </c>
      <c r="C14" s="159"/>
      <c r="D14" s="163">
        <f>'41benpresaad'!D14</f>
        <v>40108</v>
      </c>
      <c r="E14" s="162"/>
      <c r="F14" s="164">
        <f>'41benpresaad'!F14+'41benpresaad'!H14+'41benpresaad'!J14+'41benpresaad'!L14+'41benpresaad'!N14</f>
        <v>14942</v>
      </c>
      <c r="G14" s="165">
        <f t="shared" si="0"/>
        <v>32.930753294838453</v>
      </c>
      <c r="H14" s="164">
        <f>'41benpresaad'!P14</f>
        <v>13736</v>
      </c>
      <c r="I14" s="165">
        <f t="shared" si="1"/>
        <v>30.272843478644159</v>
      </c>
      <c r="J14" s="164">
        <f>'41benpresaad'!R14</f>
        <v>16696</v>
      </c>
      <c r="K14" s="165">
        <f t="shared" si="2"/>
        <v>36.796403226517391</v>
      </c>
      <c r="L14" s="164">
        <f>'41benpresaad'!T14</f>
        <v>0</v>
      </c>
      <c r="M14" s="165">
        <f t="shared" si="3"/>
        <v>0</v>
      </c>
      <c r="N14" s="164">
        <f t="shared" si="5"/>
        <v>45374</v>
      </c>
      <c r="O14" s="165">
        <f t="shared" si="6"/>
        <v>100</v>
      </c>
      <c r="P14" s="166"/>
      <c r="Q14" s="166">
        <f t="shared" si="4"/>
        <v>1.1312955021442106</v>
      </c>
      <c r="R14" s="162"/>
      <c r="S14" s="162"/>
      <c r="T14" s="162"/>
      <c r="U14" s="162"/>
      <c r="V14" s="162"/>
      <c r="W14" s="162"/>
    </row>
    <row r="15" spans="2:25" s="191" customFormat="1" ht="18" customHeight="1" x14ac:dyDescent="0.2">
      <c r="B15" s="146" t="s">
        <v>5</v>
      </c>
      <c r="C15" s="159"/>
      <c r="D15" s="163">
        <f>'41benpresaad'!D15</f>
        <v>16855</v>
      </c>
      <c r="E15" s="162"/>
      <c r="F15" s="163">
        <f>'41benpresaad'!F15+'41benpresaad'!H15+'41benpresaad'!J15+'41benpresaad'!L15+'41benpresaad'!N15</f>
        <v>16993</v>
      </c>
      <c r="G15" s="165">
        <f t="shared" si="0"/>
        <v>64.952985245776318</v>
      </c>
      <c r="H15" s="164">
        <f>'41benpresaad'!P15</f>
        <v>148</v>
      </c>
      <c r="I15" s="165">
        <f t="shared" si="1"/>
        <v>0.56570598578090359</v>
      </c>
      <c r="J15" s="164">
        <f>'41benpresaad'!R15</f>
        <v>9021</v>
      </c>
      <c r="K15" s="165">
        <f t="shared" si="2"/>
        <v>34.48130876844278</v>
      </c>
      <c r="L15" s="164">
        <f>'41benpresaad'!T15</f>
        <v>0</v>
      </c>
      <c r="M15" s="165">
        <f t="shared" si="3"/>
        <v>0</v>
      </c>
      <c r="N15" s="164">
        <f t="shared" si="5"/>
        <v>26162</v>
      </c>
      <c r="O15" s="165">
        <f t="shared" si="6"/>
        <v>100</v>
      </c>
      <c r="P15" s="166"/>
      <c r="Q15" s="166">
        <f t="shared" si="4"/>
        <v>1.5521803619104124</v>
      </c>
      <c r="R15" s="162"/>
      <c r="S15" s="162"/>
      <c r="T15" s="162"/>
      <c r="U15" s="162"/>
      <c r="V15" s="162"/>
      <c r="W15" s="162"/>
    </row>
    <row r="16" spans="2:25" s="191" customFormat="1" ht="18" customHeight="1" x14ac:dyDescent="0.2">
      <c r="B16" s="146" t="s">
        <v>4</v>
      </c>
      <c r="C16" s="159"/>
      <c r="D16" s="163">
        <f>'41benpresaad'!D16</f>
        <v>123868</v>
      </c>
      <c r="E16" s="162"/>
      <c r="F16" s="164">
        <f>'41benpresaad'!F16+'41benpresaad'!H16+'41benpresaad'!J16+'41benpresaad'!L16+'41benpresaad'!N16</f>
        <v>80632</v>
      </c>
      <c r="G16" s="165">
        <f t="shared" si="0"/>
        <v>47.159835298521429</v>
      </c>
      <c r="H16" s="164">
        <f>'41benpresaad'!P16</f>
        <v>54204</v>
      </c>
      <c r="I16" s="165">
        <f t="shared" si="1"/>
        <v>31.702695115103875</v>
      </c>
      <c r="J16" s="164">
        <f>'41benpresaad'!R16</f>
        <v>33772</v>
      </c>
      <c r="K16" s="165">
        <f t="shared" si="2"/>
        <v>19.752479880217106</v>
      </c>
      <c r="L16" s="164">
        <f>'41benpresaad'!T16</f>
        <v>2368</v>
      </c>
      <c r="M16" s="165">
        <f t="shared" si="3"/>
        <v>1.3849897061575893</v>
      </c>
      <c r="N16" s="164">
        <f t="shared" si="5"/>
        <v>170976</v>
      </c>
      <c r="O16" s="165">
        <f t="shared" si="6"/>
        <v>100</v>
      </c>
      <c r="P16" s="166"/>
      <c r="Q16" s="166">
        <f t="shared" si="4"/>
        <v>1.380308069880841</v>
      </c>
      <c r="R16" s="162"/>
      <c r="S16" s="162"/>
      <c r="T16" s="162"/>
      <c r="U16" s="162"/>
      <c r="V16" s="162"/>
      <c r="W16" s="162"/>
    </row>
    <row r="17" spans="2:25" s="191" customFormat="1" ht="18" customHeight="1" x14ac:dyDescent="0.2">
      <c r="B17" s="146" t="s">
        <v>40</v>
      </c>
      <c r="C17" s="159"/>
      <c r="D17" s="163">
        <f>'41benpresaad'!D17</f>
        <v>72030</v>
      </c>
      <c r="E17" s="162"/>
      <c r="F17" s="164">
        <f>'41benpresaad'!F17+'41benpresaad'!H17+'41benpresaad'!J17+'41benpresaad'!L17+'41benpresaad'!N17</f>
        <v>69256</v>
      </c>
      <c r="G17" s="165">
        <f t="shared" si="0"/>
        <v>71.270092823183163</v>
      </c>
      <c r="H17" s="164">
        <f>'41benpresaad'!P17</f>
        <v>10452</v>
      </c>
      <c r="I17" s="165">
        <f t="shared" si="1"/>
        <v>10.755963529339123</v>
      </c>
      <c r="J17" s="164">
        <f>'41benpresaad'!R17</f>
        <v>17445</v>
      </c>
      <c r="K17" s="165">
        <f t="shared" si="2"/>
        <v>17.952332928561137</v>
      </c>
      <c r="L17" s="164">
        <f>'41benpresaad'!T17</f>
        <v>21</v>
      </c>
      <c r="M17" s="165">
        <f t="shared" si="3"/>
        <v>2.1610718916582623E-2</v>
      </c>
      <c r="N17" s="164">
        <f t="shared" si="5"/>
        <v>97174</v>
      </c>
      <c r="O17" s="165">
        <f t="shared" si="6"/>
        <v>100</v>
      </c>
      <c r="P17" s="166"/>
      <c r="Q17" s="166">
        <f t="shared" si="4"/>
        <v>1.3490767735665694</v>
      </c>
      <c r="R17" s="162"/>
      <c r="S17" s="162"/>
      <c r="T17" s="162"/>
      <c r="U17" s="162"/>
      <c r="V17" s="162"/>
      <c r="W17" s="162"/>
    </row>
    <row r="18" spans="2:25" s="191" customFormat="1" ht="18" customHeight="1" x14ac:dyDescent="0.2">
      <c r="B18" s="146" t="s">
        <v>41</v>
      </c>
      <c r="C18" s="159"/>
      <c r="D18" s="163">
        <f>'41benpresaad'!D18</f>
        <v>205681</v>
      </c>
      <c r="E18" s="162"/>
      <c r="F18" s="164">
        <f>'41benpresaad'!F18+'41benpresaad'!H18+'41benpresaad'!J18+'41benpresaad'!L18+'41benpresaad'!N18</f>
        <v>114139</v>
      </c>
      <c r="G18" s="165">
        <f t="shared" si="0"/>
        <v>45.503255101918775</v>
      </c>
      <c r="H18" s="164">
        <f>'41benpresaad'!P18</f>
        <v>23641</v>
      </c>
      <c r="I18" s="165">
        <f t="shared" si="1"/>
        <v>9.4248456168747037</v>
      </c>
      <c r="J18" s="164">
        <f>'41benpresaad'!R18</f>
        <v>112959</v>
      </c>
      <c r="K18" s="165">
        <f t="shared" si="2"/>
        <v>45.032830084875833</v>
      </c>
      <c r="L18" s="164">
        <f>'41benpresaad'!T18</f>
        <v>98</v>
      </c>
      <c r="M18" s="165">
        <f t="shared" si="3"/>
        <v>3.9069196330684869E-2</v>
      </c>
      <c r="N18" s="164">
        <f t="shared" si="5"/>
        <v>250837</v>
      </c>
      <c r="O18" s="165">
        <f t="shared" si="6"/>
        <v>100</v>
      </c>
      <c r="P18" s="166"/>
      <c r="Q18" s="166">
        <f t="shared" si="4"/>
        <v>1.2195438567490435</v>
      </c>
      <c r="R18" s="162"/>
      <c r="S18" s="162"/>
      <c r="T18" s="162"/>
      <c r="U18" s="162"/>
      <c r="V18" s="162"/>
      <c r="W18" s="162"/>
    </row>
    <row r="19" spans="2:25" s="191" customFormat="1" ht="18" customHeight="1" x14ac:dyDescent="0.2">
      <c r="B19" s="146" t="s">
        <v>3</v>
      </c>
      <c r="C19" s="159"/>
      <c r="D19" s="163">
        <f>'41benpresaad'!D19</f>
        <v>150668</v>
      </c>
      <c r="E19" s="162"/>
      <c r="F19" s="164">
        <f>'41benpresaad'!F19+'41benpresaad'!H19+'41benpresaad'!J19+'41benpresaad'!L19+'41benpresaad'!N19</f>
        <v>108279</v>
      </c>
      <c r="G19" s="165">
        <f t="shared" si="0"/>
        <v>47.004662308233272</v>
      </c>
      <c r="H19" s="164">
        <f>'41benpresaad'!P19</f>
        <v>22984</v>
      </c>
      <c r="I19" s="165">
        <f>H19*100/$N19</f>
        <v>9.9775132619661573</v>
      </c>
      <c r="J19" s="164">
        <f>'41benpresaad'!R19</f>
        <v>98493</v>
      </c>
      <c r="K19" s="165">
        <f>J19*100/$N19</f>
        <v>42.75649206886672</v>
      </c>
      <c r="L19" s="164">
        <f>'41benpresaad'!T19</f>
        <v>602</v>
      </c>
      <c r="M19" s="165">
        <f t="shared" si="3"/>
        <v>0.26133236093385082</v>
      </c>
      <c r="N19" s="164">
        <f t="shared" si="5"/>
        <v>230358</v>
      </c>
      <c r="O19" s="165">
        <f t="shared" si="6"/>
        <v>100</v>
      </c>
      <c r="P19" s="166"/>
      <c r="Q19" s="166">
        <f t="shared" si="4"/>
        <v>1.5289112485730214</v>
      </c>
      <c r="R19" s="162"/>
      <c r="S19" s="162"/>
      <c r="T19" s="162"/>
      <c r="U19" s="162"/>
      <c r="V19" s="162"/>
      <c r="W19" s="162"/>
    </row>
    <row r="20" spans="2:25" s="191" customFormat="1" ht="18" customHeight="1" x14ac:dyDescent="0.2">
      <c r="B20" s="146" t="s">
        <v>2</v>
      </c>
      <c r="C20" s="159"/>
      <c r="D20" s="163">
        <f>'41benpresaad'!D20</f>
        <v>34652</v>
      </c>
      <c r="E20" s="162"/>
      <c r="F20" s="164">
        <f>'41benpresaad'!F20+'41benpresaad'!H20+'41benpresaad'!J20+'41benpresaad'!L20+'41benpresaad'!N20</f>
        <v>15839</v>
      </c>
      <c r="G20" s="165">
        <f t="shared" si="0"/>
        <v>39.045975594724517</v>
      </c>
      <c r="H20" s="164">
        <f>'41benpresaad'!P20</f>
        <v>18381</v>
      </c>
      <c r="I20" s="165">
        <f>H20*100/$N20</f>
        <v>45.312461481572782</v>
      </c>
      <c r="J20" s="164">
        <f>'41benpresaad'!R20</f>
        <v>6345</v>
      </c>
      <c r="K20" s="165">
        <f>J20*100/$N20</f>
        <v>15.641562923702699</v>
      </c>
      <c r="L20" s="164">
        <f>'41benpresaad'!T20</f>
        <v>0</v>
      </c>
      <c r="M20" s="165">
        <f t="shared" si="3"/>
        <v>0</v>
      </c>
      <c r="N20" s="164">
        <f t="shared" si="5"/>
        <v>40565</v>
      </c>
      <c r="O20" s="165">
        <f t="shared" si="6"/>
        <v>99.999999999999986</v>
      </c>
      <c r="P20" s="166"/>
      <c r="Q20" s="166">
        <f t="shared" si="4"/>
        <v>1.1706395013274846</v>
      </c>
      <c r="R20" s="162"/>
      <c r="S20" s="162"/>
      <c r="T20" s="162"/>
      <c r="U20" s="162"/>
      <c r="V20" s="162"/>
      <c r="W20" s="162"/>
    </row>
    <row r="21" spans="2:25" s="191" customFormat="1" ht="18" customHeight="1" x14ac:dyDescent="0.2">
      <c r="B21" s="146" t="s">
        <v>35</v>
      </c>
      <c r="C21" s="159"/>
      <c r="D21" s="163">
        <f>'41benpresaad'!D21</f>
        <v>73901</v>
      </c>
      <c r="E21" s="162"/>
      <c r="F21" s="164">
        <f>'41benpresaad'!F21+'41benpresaad'!H21+'41benpresaad'!J21+'41benpresaad'!L21+'41benpresaad'!N21</f>
        <v>57836</v>
      </c>
      <c r="G21" s="165">
        <f t="shared" si="0"/>
        <v>63.560234740752136</v>
      </c>
      <c r="H21" s="164">
        <f>'41benpresaad'!P21</f>
        <v>15268</v>
      </c>
      <c r="I21" s="165">
        <f>H21*100/$N21</f>
        <v>16.77912829417324</v>
      </c>
      <c r="J21" s="164">
        <f>'41benpresaad'!R21</f>
        <v>17754</v>
      </c>
      <c r="K21" s="165">
        <f>J21*100/$N21</f>
        <v>19.51117656109194</v>
      </c>
      <c r="L21" s="164">
        <f>'41benpresaad'!T21</f>
        <v>136</v>
      </c>
      <c r="M21" s="165">
        <f t="shared" si="3"/>
        <v>0.14946040398268018</v>
      </c>
      <c r="N21" s="164">
        <f t="shared" si="5"/>
        <v>90994</v>
      </c>
      <c r="O21" s="165">
        <f t="shared" si="6"/>
        <v>100.00000000000001</v>
      </c>
      <c r="P21" s="166"/>
      <c r="Q21" s="166">
        <f t="shared" si="4"/>
        <v>1.2312959229239118</v>
      </c>
      <c r="R21" s="162"/>
      <c r="S21" s="162"/>
      <c r="T21" s="162"/>
      <c r="U21" s="162"/>
      <c r="V21" s="162"/>
      <c r="W21" s="162"/>
    </row>
    <row r="22" spans="2:25" s="191" customFormat="1" ht="21" customHeight="1" x14ac:dyDescent="0.2">
      <c r="B22" s="146" t="s">
        <v>42</v>
      </c>
      <c r="C22" s="159"/>
      <c r="D22" s="163">
        <f>'41benpresaad'!D22</f>
        <v>179516</v>
      </c>
      <c r="E22" s="162"/>
      <c r="F22" s="164">
        <f>'41benpresaad'!F22+'41benpresaad'!H22+'41benpresaad'!J22+'41benpresaad'!L22+'41benpresaad'!N22</f>
        <v>172717</v>
      </c>
      <c r="G22" s="165">
        <f t="shared" si="0"/>
        <v>69.939502413424478</v>
      </c>
      <c r="H22" s="164">
        <f>'41benpresaad'!P22</f>
        <v>27150</v>
      </c>
      <c r="I22" s="165">
        <f>H22*100/$N22</f>
        <v>10.994039327480644</v>
      </c>
      <c r="J22" s="164">
        <f>'41benpresaad'!R22</f>
        <v>47003</v>
      </c>
      <c r="K22" s="165">
        <f>J22*100/$N22</f>
        <v>19.033253425766951</v>
      </c>
      <c r="L22" s="164">
        <f>'41benpresaad'!T22</f>
        <v>82</v>
      </c>
      <c r="M22" s="165">
        <f t="shared" si="3"/>
        <v>3.3204833327934176E-2</v>
      </c>
      <c r="N22" s="164">
        <f t="shared" si="5"/>
        <v>246952</v>
      </c>
      <c r="O22" s="165">
        <f t="shared" si="6"/>
        <v>100.00000000000001</v>
      </c>
      <c r="P22" s="166"/>
      <c r="Q22" s="166">
        <f t="shared" si="4"/>
        <v>1.3756545377570801</v>
      </c>
      <c r="R22" s="162"/>
      <c r="S22" s="162"/>
      <c r="T22" s="162"/>
      <c r="U22" s="162"/>
      <c r="V22" s="162"/>
      <c r="W22" s="162"/>
    </row>
    <row r="23" spans="2:25" s="191" customFormat="1" ht="18" customHeight="1" x14ac:dyDescent="0.2">
      <c r="B23" s="146" t="s">
        <v>43</v>
      </c>
      <c r="C23" s="159"/>
      <c r="D23" s="163">
        <f>'41benpresaad'!D23</f>
        <v>41734</v>
      </c>
      <c r="E23" s="162"/>
      <c r="F23" s="164">
        <f>'41benpresaad'!F23+'41benpresaad'!H23+'41benpresaad'!J23+'41benpresaad'!L23+'41benpresaad'!N23</f>
        <v>26545</v>
      </c>
      <c r="G23" s="165">
        <f t="shared" si="0"/>
        <v>50.304155849078057</v>
      </c>
      <c r="H23" s="164">
        <f>'41benpresaad'!P23</f>
        <v>1463</v>
      </c>
      <c r="I23" s="165">
        <f>H23*100/$N23</f>
        <v>2.7724611040573062</v>
      </c>
      <c r="J23" s="164">
        <f>'41benpresaad'!R23</f>
        <v>24758</v>
      </c>
      <c r="K23" s="165">
        <f>J23*100/$N23</f>
        <v>46.917697890807105</v>
      </c>
      <c r="L23" s="164">
        <f>'41benpresaad'!T23</f>
        <v>3</v>
      </c>
      <c r="M23" s="165">
        <f t="shared" si="3"/>
        <v>5.6851560575337792E-3</v>
      </c>
      <c r="N23" s="164">
        <f t="shared" si="5"/>
        <v>52769</v>
      </c>
      <c r="O23" s="165">
        <f t="shared" si="6"/>
        <v>100.00000000000001</v>
      </c>
      <c r="P23" s="166"/>
      <c r="Q23" s="166">
        <f t="shared" si="4"/>
        <v>1.2644127090621555</v>
      </c>
      <c r="R23" s="162"/>
      <c r="S23" s="162"/>
      <c r="T23" s="162"/>
      <c r="U23" s="162"/>
      <c r="V23" s="162"/>
      <c r="W23" s="162"/>
    </row>
    <row r="24" spans="2:25" s="191" customFormat="1" ht="22.5" customHeight="1" x14ac:dyDescent="0.2">
      <c r="B24" s="146" t="s">
        <v>44</v>
      </c>
      <c r="C24" s="159"/>
      <c r="D24" s="163">
        <f>'41benpresaad'!D24</f>
        <v>16288</v>
      </c>
      <c r="E24" s="162"/>
      <c r="F24" s="163">
        <f>'41benpresaad'!F24+'41benpresaad'!H24+'41benpresaad'!J24+'41benpresaad'!L24+'41benpresaad'!N24</f>
        <v>9872</v>
      </c>
      <c r="G24" s="167">
        <f t="shared" si="0"/>
        <v>43.677550659233695</v>
      </c>
      <c r="H24" s="164">
        <f>'41benpresaad'!P24</f>
        <v>2813</v>
      </c>
      <c r="I24" s="165">
        <f t="shared" si="1"/>
        <v>12.445801256525971</v>
      </c>
      <c r="J24" s="164">
        <f>'41benpresaad'!R24</f>
        <v>9880</v>
      </c>
      <c r="K24" s="165">
        <f t="shared" si="2"/>
        <v>43.712945757012655</v>
      </c>
      <c r="L24" s="164">
        <f>'41benpresaad'!T24</f>
        <v>37</v>
      </c>
      <c r="M24" s="165">
        <f t="shared" si="3"/>
        <v>0.16370232722767897</v>
      </c>
      <c r="N24" s="163">
        <f t="shared" si="5"/>
        <v>22602</v>
      </c>
      <c r="O24" s="165">
        <f t="shared" si="6"/>
        <v>100.00000000000001</v>
      </c>
      <c r="P24" s="166"/>
      <c r="Q24" s="166">
        <f t="shared" si="4"/>
        <v>1.3876473477406679</v>
      </c>
      <c r="R24" s="162"/>
      <c r="S24" s="162"/>
      <c r="T24" s="162"/>
      <c r="U24" s="162"/>
      <c r="V24" s="162"/>
      <c r="W24" s="162"/>
    </row>
    <row r="25" spans="2:25" s="191" customFormat="1" ht="18" customHeight="1" x14ac:dyDescent="0.2">
      <c r="B25" s="146" t="s">
        <v>45</v>
      </c>
      <c r="C25" s="159"/>
      <c r="D25" s="163">
        <f>'41benpresaad'!D25</f>
        <v>68248</v>
      </c>
      <c r="E25" s="162"/>
      <c r="F25" s="163">
        <f>'41benpresaad'!F25+'41benpresaad'!H25+'41benpresaad'!J25+'41benpresaad'!L25+'41benpresaad'!N25</f>
        <v>52285</v>
      </c>
      <c r="G25" s="167">
        <f t="shared" si="0"/>
        <v>54.650263399949829</v>
      </c>
      <c r="H25" s="164">
        <f>'41benpresaad'!P25</f>
        <v>1329</v>
      </c>
      <c r="I25" s="165">
        <f t="shared" si="1"/>
        <v>1.3891211639769212</v>
      </c>
      <c r="J25" s="164">
        <f>'41benpresaad'!R25</f>
        <v>35167</v>
      </c>
      <c r="K25" s="165">
        <f t="shared" si="2"/>
        <v>36.757881093736934</v>
      </c>
      <c r="L25" s="164">
        <f>'41benpresaad'!T25</f>
        <v>6891</v>
      </c>
      <c r="M25" s="165">
        <f t="shared" si="3"/>
        <v>7.2027343423363162</v>
      </c>
      <c r="N25" s="163">
        <f t="shared" si="5"/>
        <v>95672</v>
      </c>
      <c r="O25" s="165">
        <f t="shared" si="6"/>
        <v>100</v>
      </c>
      <c r="P25" s="166"/>
      <c r="Q25" s="166">
        <f t="shared" si="4"/>
        <v>1.4018286250146526</v>
      </c>
      <c r="R25" s="162"/>
      <c r="S25" s="162"/>
      <c r="T25" s="162"/>
      <c r="U25" s="162"/>
      <c r="V25" s="162"/>
      <c r="W25" s="162"/>
    </row>
    <row r="26" spans="2:25" s="191" customFormat="1" ht="18" customHeight="1" x14ac:dyDescent="0.2">
      <c r="B26" s="146" t="s">
        <v>46</v>
      </c>
      <c r="C26" s="159"/>
      <c r="D26" s="163">
        <f>'41benpresaad'!D26</f>
        <v>9191</v>
      </c>
      <c r="E26" s="162"/>
      <c r="F26" s="163">
        <f>'41benpresaad'!F26+'41benpresaad'!H26+'41benpresaad'!J26+'41benpresaad'!L26+'41benpresaad'!N26</f>
        <v>11818</v>
      </c>
      <c r="G26" s="167">
        <f t="shared" si="0"/>
        <v>84.565295169946339</v>
      </c>
      <c r="H26" s="164">
        <f>'41benpresaad'!P26</f>
        <v>937</v>
      </c>
      <c r="I26" s="165">
        <f t="shared" si="1"/>
        <v>6.7048300536672629</v>
      </c>
      <c r="J26" s="164">
        <f>'41benpresaad'!R26</f>
        <v>1220</v>
      </c>
      <c r="K26" s="165">
        <f t="shared" si="2"/>
        <v>8.7298747763864046</v>
      </c>
      <c r="L26" s="164">
        <f>'41benpresaad'!T26</f>
        <v>0</v>
      </c>
      <c r="M26" s="165">
        <f t="shared" si="3"/>
        <v>0</v>
      </c>
      <c r="N26" s="163">
        <f t="shared" si="5"/>
        <v>13975</v>
      </c>
      <c r="O26" s="165">
        <f t="shared" si="6"/>
        <v>100.00000000000001</v>
      </c>
      <c r="P26" s="166"/>
      <c r="Q26" s="166">
        <f t="shared" si="4"/>
        <v>1.5205091937765205</v>
      </c>
      <c r="R26" s="162"/>
      <c r="S26" s="162"/>
      <c r="T26" s="162"/>
      <c r="U26" s="162"/>
      <c r="V26" s="162"/>
      <c r="W26" s="162"/>
    </row>
    <row r="27" spans="2:25" s="191" customFormat="1" ht="18" customHeight="1" x14ac:dyDescent="0.2">
      <c r="B27" s="146" t="s">
        <v>1</v>
      </c>
      <c r="C27" s="159"/>
      <c r="D27" s="163">
        <f>'41benpresaad'!D27</f>
        <v>3489</v>
      </c>
      <c r="E27" s="162"/>
      <c r="F27" s="163">
        <f>'41benpresaad'!F27+'41benpresaad'!H27+'41benpresaad'!J27+'41benpresaad'!L27+'41benpresaad'!N27</f>
        <v>2863</v>
      </c>
      <c r="G27" s="167">
        <f t="shared" si="0"/>
        <v>61.450955140588107</v>
      </c>
      <c r="H27" s="164">
        <f>'41benpresaad'!P27</f>
        <v>4</v>
      </c>
      <c r="I27" s="165">
        <f t="shared" si="1"/>
        <v>8.5855333762610009E-2</v>
      </c>
      <c r="J27" s="164">
        <f>'41benpresaad'!R27</f>
        <v>1792</v>
      </c>
      <c r="K27" s="165">
        <f t="shared" si="2"/>
        <v>38.463189525649284</v>
      </c>
      <c r="L27" s="164">
        <f>'41benpresaad'!T27</f>
        <v>0</v>
      </c>
      <c r="M27" s="165">
        <f t="shared" si="3"/>
        <v>0</v>
      </c>
      <c r="N27" s="164">
        <f t="shared" si="5"/>
        <v>4659</v>
      </c>
      <c r="O27" s="165">
        <f t="shared" si="6"/>
        <v>100</v>
      </c>
      <c r="P27" s="166"/>
      <c r="Q27" s="166">
        <f t="shared" si="4"/>
        <v>1.3353396388650043</v>
      </c>
      <c r="R27" s="162"/>
      <c r="S27" s="162"/>
      <c r="T27" s="162"/>
      <c r="U27" s="162"/>
      <c r="V27" s="162"/>
      <c r="W27" s="162"/>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1424322</v>
      </c>
      <c r="E30" s="174"/>
      <c r="F30" s="147">
        <f>SUM(F10:F27)</f>
        <v>1161420</v>
      </c>
      <c r="G30" s="175">
        <f>F30*100/$N30</f>
        <v>59.501261575111748</v>
      </c>
      <c r="H30" s="147">
        <f>SUM(H10:H27)</f>
        <v>211220</v>
      </c>
      <c r="I30" s="175">
        <f>H30*100/$N30</f>
        <v>10.821112491514787</v>
      </c>
      <c r="J30" s="147">
        <f>SUM(J10:J27)</f>
        <v>569015</v>
      </c>
      <c r="K30" s="175">
        <f>J30*100/$N30</f>
        <v>29.151478668493922</v>
      </c>
      <c r="L30" s="147">
        <f>SUM(L10:L28)</f>
        <v>10270</v>
      </c>
      <c r="M30" s="175">
        <f>L30*100/$N30</f>
        <v>0.526147264879542</v>
      </c>
      <c r="N30" s="147">
        <f>F30+H30+J30+L30</f>
        <v>1951925</v>
      </c>
      <c r="O30" s="175">
        <f>G30+I30+K30+M30</f>
        <v>100</v>
      </c>
      <c r="P30" s="176"/>
      <c r="Q30" s="176">
        <f>(N30/D30)</f>
        <v>1.3704239631206989</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6"/>
  <sheetViews>
    <sheetView showGridLines="0" zoomScaleNormal="100" workbookViewId="0"/>
  </sheetViews>
  <sheetFormatPr baseColWidth="10" defaultColWidth="11.42578125" defaultRowHeight="15" x14ac:dyDescent="0.2"/>
  <cols>
    <col min="1" max="1" width="0.7109375" style="616" customWidth="1"/>
    <col min="2" max="2" width="21.7109375" style="616" customWidth="1"/>
    <col min="3" max="3" width="0.5703125" style="616" customWidth="1"/>
    <col min="4" max="4" width="9.7109375" style="616" customWidth="1"/>
    <col min="5" max="5" width="0.7109375" style="616" customWidth="1"/>
    <col min="6" max="6" width="6.42578125" style="616" customWidth="1"/>
    <col min="7" max="7" width="5.5703125" style="616" customWidth="1"/>
    <col min="8" max="8" width="7.5703125" style="616" customWidth="1"/>
    <col min="9" max="9" width="6.140625" style="616" bestFit="1" customWidth="1"/>
    <col min="10" max="10" width="7.5703125" style="616" customWidth="1"/>
    <col min="11" max="11" width="6.140625" style="616" bestFit="1" customWidth="1"/>
    <col min="12" max="12" width="7.28515625" style="616" customWidth="1"/>
    <col min="13" max="13" width="5.7109375" style="616" customWidth="1"/>
    <col min="14" max="14" width="7.42578125" style="616" customWidth="1"/>
    <col min="15" max="15" width="6.140625" style="616" bestFit="1" customWidth="1"/>
    <col min="16" max="16" width="7.140625" style="616" customWidth="1"/>
    <col min="17" max="17" width="6" style="616" customWidth="1"/>
    <col min="18" max="18" width="7.28515625" style="616" customWidth="1"/>
    <col min="19" max="19" width="6.140625" style="616" bestFit="1" customWidth="1"/>
    <col min="20" max="20" width="6.85546875" style="616" customWidth="1"/>
    <col min="21" max="21" width="5.42578125" style="616" customWidth="1"/>
    <col min="22" max="22" width="8.5703125" style="616" customWidth="1"/>
    <col min="23" max="23" width="6.7109375" style="616" customWidth="1"/>
    <col min="24" max="24" width="0.5703125" style="735" customWidth="1"/>
    <col min="25" max="25" width="10.42578125" style="735" customWidth="1"/>
    <col min="26" max="26" width="1.42578125" style="616" customWidth="1"/>
    <col min="27" max="16384" width="11.42578125" style="616"/>
  </cols>
  <sheetData>
    <row r="1" spans="2:30" s="614" customFormat="1" ht="9" customHeight="1" x14ac:dyDescent="0.2">
      <c r="B1" s="614" t="s">
        <v>32</v>
      </c>
      <c r="C1" s="618"/>
      <c r="D1" s="618"/>
      <c r="E1" s="618"/>
      <c r="F1" s="719" t="s">
        <v>64</v>
      </c>
      <c r="G1" s="719"/>
      <c r="H1" s="719" t="s">
        <v>55</v>
      </c>
      <c r="I1" s="719"/>
      <c r="J1" s="719" t="s">
        <v>56</v>
      </c>
      <c r="K1" s="719"/>
      <c r="L1" s="719" t="s">
        <v>63</v>
      </c>
      <c r="M1" s="719"/>
      <c r="N1" s="719" t="s">
        <v>58</v>
      </c>
      <c r="O1" s="719"/>
      <c r="P1" s="719" t="s">
        <v>67</v>
      </c>
      <c r="Q1" s="719"/>
      <c r="R1" s="719" t="s">
        <v>66</v>
      </c>
      <c r="S1" s="719"/>
      <c r="T1" s="719" t="s">
        <v>65</v>
      </c>
      <c r="U1" s="719"/>
      <c r="X1" s="720"/>
      <c r="Y1" s="720"/>
    </row>
    <row r="2" spans="2:30" s="620" customFormat="1" ht="49.5" customHeight="1" x14ac:dyDescent="0.25">
      <c r="B2" s="721"/>
      <c r="C2" s="721"/>
      <c r="D2" s="721"/>
      <c r="E2" s="721"/>
      <c r="F2" s="721"/>
      <c r="G2" s="721"/>
      <c r="H2" s="721"/>
      <c r="I2" s="721"/>
      <c r="J2" s="721"/>
      <c r="K2" s="721"/>
      <c r="X2" s="668"/>
      <c r="Y2" s="668"/>
    </row>
    <row r="3" spans="2:30" s="622" customFormat="1" ht="18.75" customHeight="1" x14ac:dyDescent="0.2">
      <c r="B3" s="1478" t="s">
        <v>415</v>
      </c>
      <c r="C3" s="1478"/>
      <c r="D3" s="1478"/>
      <c r="E3" s="1478"/>
      <c r="F3" s="1478"/>
      <c r="G3" s="1478"/>
      <c r="H3" s="1478"/>
      <c r="I3" s="1478"/>
      <c r="J3" s="1478"/>
      <c r="K3" s="1478"/>
      <c r="L3" s="1478"/>
      <c r="M3" s="1478"/>
      <c r="N3" s="1478"/>
      <c r="O3" s="1478"/>
      <c r="P3" s="1478"/>
      <c r="Q3" s="1478"/>
      <c r="R3" s="1478"/>
      <c r="S3" s="1478"/>
      <c r="T3" s="1478"/>
      <c r="U3" s="1478"/>
      <c r="V3" s="1478"/>
      <c r="W3" s="1478"/>
      <c r="X3" s="1478"/>
      <c r="Y3" s="824"/>
    </row>
    <row r="4" spans="2:30" s="622" customFormat="1" ht="14.25" customHeight="1" x14ac:dyDescent="0.2">
      <c r="B4" s="1415" t="str">
        <f>porsaad!$B$6</f>
        <v>Situación a 31 de marzo de 2024</v>
      </c>
      <c r="C4" s="1415"/>
      <c r="D4" s="1415"/>
      <c r="E4" s="1415"/>
      <c r="F4" s="1415"/>
      <c r="G4" s="1415"/>
      <c r="H4" s="1415"/>
      <c r="I4" s="1415"/>
      <c r="J4" s="1415"/>
      <c r="K4" s="1415"/>
      <c r="L4" s="1415"/>
      <c r="M4" s="1415"/>
      <c r="N4" s="1415"/>
      <c r="O4" s="1415"/>
      <c r="P4" s="1415"/>
      <c r="Q4" s="1415"/>
      <c r="R4" s="1415"/>
      <c r="S4" s="1415"/>
      <c r="T4" s="1415"/>
      <c r="U4" s="1415"/>
      <c r="V4" s="1415"/>
      <c r="W4" s="1415"/>
      <c r="X4" s="623"/>
      <c r="Y4" s="825"/>
    </row>
    <row r="5" spans="2:30" s="622" customFormat="1" ht="5.25" customHeight="1" x14ac:dyDescent="0.2">
      <c r="B5" s="826"/>
      <c r="C5" s="826"/>
      <c r="D5" s="826"/>
      <c r="E5" s="826"/>
      <c r="F5" s="826"/>
      <c r="G5" s="826"/>
      <c r="H5" s="826"/>
      <c r="I5" s="826"/>
      <c r="J5" s="826"/>
      <c r="K5" s="826"/>
      <c r="L5" s="826"/>
      <c r="M5" s="826"/>
      <c r="N5" s="826"/>
      <c r="O5" s="826"/>
      <c r="P5" s="826"/>
      <c r="Q5" s="826"/>
      <c r="R5" s="826"/>
      <c r="S5" s="826"/>
      <c r="T5" s="826"/>
      <c r="U5" s="826"/>
      <c r="V5" s="826"/>
      <c r="W5" s="826"/>
      <c r="X5" s="827"/>
      <c r="Y5" s="724"/>
    </row>
    <row r="6" spans="2:30" s="622" customFormat="1" ht="19.5" customHeight="1" x14ac:dyDescent="0.2">
      <c r="B6" s="624"/>
      <c r="C6" s="624"/>
      <c r="D6" s="669"/>
      <c r="E6" s="624"/>
      <c r="F6" s="1530" t="s">
        <v>52</v>
      </c>
      <c r="G6" s="1531"/>
      <c r="H6" s="1531"/>
      <c r="I6" s="1531"/>
      <c r="J6" s="1531"/>
      <c r="K6" s="1531"/>
      <c r="L6" s="1531"/>
      <c r="M6" s="1531"/>
      <c r="N6" s="1531"/>
      <c r="O6" s="1531"/>
      <c r="P6" s="1531"/>
      <c r="Q6" s="1531"/>
      <c r="R6" s="1531"/>
      <c r="S6" s="1531"/>
      <c r="T6" s="1531"/>
      <c r="U6" s="1531"/>
      <c r="V6" s="1531"/>
      <c r="W6" s="1532"/>
      <c r="X6" s="828"/>
      <c r="Y6" s="829"/>
    </row>
    <row r="7" spans="2:30" s="622" customFormat="1" ht="64.5" customHeight="1" x14ac:dyDescent="0.2">
      <c r="B7" s="1492" t="s">
        <v>12</v>
      </c>
      <c r="C7" s="626"/>
      <c r="D7" s="874" t="s">
        <v>246</v>
      </c>
      <c r="E7" s="626"/>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8"/>
      <c r="Y7" s="858" t="s">
        <v>247</v>
      </c>
      <c r="AD7" s="830"/>
    </row>
    <row r="8" spans="2:30" s="627" customFormat="1" ht="20.25" customHeight="1" x14ac:dyDescent="0.2">
      <c r="B8" s="1493"/>
      <c r="C8" s="629"/>
      <c r="D8" s="865" t="s">
        <v>9</v>
      </c>
      <c r="E8" s="615"/>
      <c r="F8" s="866" t="s">
        <v>9</v>
      </c>
      <c r="G8" s="867" t="s">
        <v>28</v>
      </c>
      <c r="H8" s="868" t="s">
        <v>9</v>
      </c>
      <c r="I8" s="869" t="s">
        <v>28</v>
      </c>
      <c r="J8" s="867" t="s">
        <v>9</v>
      </c>
      <c r="K8" s="867" t="s">
        <v>28</v>
      </c>
      <c r="L8" s="867" t="s">
        <v>9</v>
      </c>
      <c r="M8" s="867" t="s">
        <v>28</v>
      </c>
      <c r="N8" s="862" t="s">
        <v>9</v>
      </c>
      <c r="O8" s="867" t="s">
        <v>28</v>
      </c>
      <c r="P8" s="867" t="s">
        <v>9</v>
      </c>
      <c r="Q8" s="868" t="s">
        <v>28</v>
      </c>
      <c r="R8" s="868" t="s">
        <v>9</v>
      </c>
      <c r="S8" s="869" t="s">
        <v>28</v>
      </c>
      <c r="T8" s="867" t="s">
        <v>9</v>
      </c>
      <c r="U8" s="870" t="s">
        <v>28</v>
      </c>
      <c r="V8" s="867" t="s">
        <v>9</v>
      </c>
      <c r="W8" s="871" t="s">
        <v>28</v>
      </c>
      <c r="X8" s="872"/>
      <c r="Y8" s="873" t="s">
        <v>9</v>
      </c>
    </row>
    <row r="9" spans="2:30" s="627" customFormat="1" ht="8.25" customHeight="1" x14ac:dyDescent="0.2">
      <c r="B9" s="631"/>
      <c r="C9" s="632"/>
      <c r="E9" s="632"/>
      <c r="F9" s="631"/>
      <c r="G9" s="631"/>
      <c r="H9" s="631"/>
      <c r="I9" s="631"/>
      <c r="J9" s="631"/>
      <c r="K9" s="631"/>
      <c r="L9" s="631"/>
      <c r="M9" s="631"/>
      <c r="N9" s="864"/>
      <c r="O9" s="631"/>
      <c r="P9" s="631"/>
      <c r="Q9" s="631"/>
      <c r="R9" s="631"/>
      <c r="S9" s="631"/>
      <c r="T9" s="631"/>
      <c r="U9" s="631"/>
      <c r="V9" s="831"/>
      <c r="W9" s="832"/>
      <c r="X9" s="631"/>
      <c r="Y9" s="631"/>
    </row>
    <row r="10" spans="2:30" s="632" customFormat="1" ht="18" customHeight="1" x14ac:dyDescent="0.2">
      <c r="B10" s="675" t="s">
        <v>8</v>
      </c>
      <c r="C10" s="634"/>
      <c r="D10" s="833">
        <v>77460</v>
      </c>
      <c r="E10" s="634"/>
      <c r="F10" s="676">
        <v>14</v>
      </c>
      <c r="G10" s="677">
        <v>4.1448354287779113E-2</v>
      </c>
      <c r="H10" s="676">
        <v>27815</v>
      </c>
      <c r="I10" s="677">
        <v>22.496891373428415</v>
      </c>
      <c r="J10" s="676">
        <v>32751</v>
      </c>
      <c r="K10" s="677">
        <v>25.898844759971517</v>
      </c>
      <c r="L10" s="676">
        <v>6095</v>
      </c>
      <c r="M10" s="677">
        <v>6.7656467537436367</v>
      </c>
      <c r="N10" s="676">
        <v>12687</v>
      </c>
      <c r="O10" s="677">
        <v>12.528030778060005</v>
      </c>
      <c r="P10" s="676">
        <v>2715</v>
      </c>
      <c r="Q10" s="677">
        <v>2.7451563878290628</v>
      </c>
      <c r="R10" s="676">
        <v>26658</v>
      </c>
      <c r="S10" s="677">
        <v>29.514416587843943</v>
      </c>
      <c r="T10" s="676">
        <v>8</v>
      </c>
      <c r="U10" s="677">
        <v>9.5650048356413341E-3</v>
      </c>
      <c r="V10" s="834">
        <f>F10+H10+J10+L10+N10+P10+R10+T10</f>
        <v>108743</v>
      </c>
      <c r="W10" s="677">
        <f t="shared" ref="V10:W27" si="0">G10+I10+K10+M10+O10+Q10+S10+U10</f>
        <v>100</v>
      </c>
      <c r="X10" s="679"/>
      <c r="Y10" s="835">
        <f t="shared" ref="Y10:Y27" si="1">V10/D10</f>
        <v>1.4038600568035116</v>
      </c>
    </row>
    <row r="11" spans="2:30" s="634" customFormat="1" ht="18" customHeight="1" x14ac:dyDescent="0.2">
      <c r="B11" s="683" t="s">
        <v>7</v>
      </c>
      <c r="D11" s="836">
        <v>11926</v>
      </c>
      <c r="F11" s="684">
        <v>1852</v>
      </c>
      <c r="G11" s="685">
        <v>14.391281630215721</v>
      </c>
      <c r="H11" s="684">
        <v>1022</v>
      </c>
      <c r="I11" s="685">
        <v>3.2171381652608795</v>
      </c>
      <c r="J11" s="684">
        <v>651</v>
      </c>
      <c r="K11" s="685">
        <v>5.0160483690378443</v>
      </c>
      <c r="L11" s="684">
        <v>475</v>
      </c>
      <c r="M11" s="685">
        <v>3.4634619690975592</v>
      </c>
      <c r="N11" s="684">
        <v>2755</v>
      </c>
      <c r="O11" s="685">
        <v>20.243338060759871</v>
      </c>
      <c r="P11" s="684">
        <v>3514</v>
      </c>
      <c r="Q11" s="685">
        <v>22.057176979920879</v>
      </c>
      <c r="R11" s="684">
        <v>4529</v>
      </c>
      <c r="S11" s="685">
        <v>31.611554825707248</v>
      </c>
      <c r="T11" s="684">
        <v>0</v>
      </c>
      <c r="U11" s="685">
        <v>0</v>
      </c>
      <c r="V11" s="837">
        <f t="shared" si="0"/>
        <v>14798</v>
      </c>
      <c r="W11" s="685">
        <f t="shared" si="0"/>
        <v>100</v>
      </c>
      <c r="X11" s="679"/>
      <c r="Y11" s="838">
        <f t="shared" si="1"/>
        <v>1.2408183800100621</v>
      </c>
    </row>
    <row r="12" spans="2:30" s="634" customFormat="1" ht="22.5" customHeight="1" x14ac:dyDescent="0.2">
      <c r="B12" s="683" t="s">
        <v>37</v>
      </c>
      <c r="D12" s="836">
        <v>7751</v>
      </c>
      <c r="F12" s="686">
        <v>2280</v>
      </c>
      <c r="G12" s="685">
        <v>26.047201285061163</v>
      </c>
      <c r="H12" s="686">
        <v>368</v>
      </c>
      <c r="I12" s="685">
        <v>1.4456938094649698</v>
      </c>
      <c r="J12" s="686">
        <v>974</v>
      </c>
      <c r="K12" s="685">
        <v>7.7350796985048804</v>
      </c>
      <c r="L12" s="686">
        <v>578</v>
      </c>
      <c r="M12" s="685">
        <v>6.5735821079945636</v>
      </c>
      <c r="N12" s="686">
        <v>1746</v>
      </c>
      <c r="O12" s="685">
        <v>20.560978623501793</v>
      </c>
      <c r="P12" s="686">
        <v>1658</v>
      </c>
      <c r="Q12" s="685">
        <v>11.083652539231435</v>
      </c>
      <c r="R12" s="686">
        <v>2777</v>
      </c>
      <c r="S12" s="685">
        <v>26.553811936241196</v>
      </c>
      <c r="T12" s="686">
        <v>9</v>
      </c>
      <c r="U12" s="685">
        <v>0</v>
      </c>
      <c r="V12" s="837">
        <f t="shared" si="0"/>
        <v>10390</v>
      </c>
      <c r="W12" s="685">
        <f t="shared" si="0"/>
        <v>100</v>
      </c>
      <c r="X12" s="679"/>
      <c r="Y12" s="838">
        <f t="shared" si="1"/>
        <v>1.3404721971358535</v>
      </c>
    </row>
    <row r="13" spans="2:30" s="634" customFormat="1" ht="18" customHeight="1" x14ac:dyDescent="0.2">
      <c r="B13" s="683" t="s">
        <v>38</v>
      </c>
      <c r="D13" s="836">
        <v>7596</v>
      </c>
      <c r="F13" s="684">
        <v>339</v>
      </c>
      <c r="G13" s="685">
        <v>2.2477064220183487</v>
      </c>
      <c r="H13" s="684">
        <v>2351</v>
      </c>
      <c r="I13" s="685">
        <v>9.8776758409785934</v>
      </c>
      <c r="J13" s="684">
        <v>536</v>
      </c>
      <c r="K13" s="685">
        <v>2.6758409785932722</v>
      </c>
      <c r="L13" s="684">
        <v>585</v>
      </c>
      <c r="M13" s="685">
        <v>7.477064220183486</v>
      </c>
      <c r="N13" s="684">
        <v>2102</v>
      </c>
      <c r="O13" s="685">
        <v>19.602446483180429</v>
      </c>
      <c r="P13" s="684">
        <v>341</v>
      </c>
      <c r="Q13" s="685">
        <v>6.666666666666667</v>
      </c>
      <c r="R13" s="684">
        <v>4388</v>
      </c>
      <c r="S13" s="685">
        <v>51.452599388379205</v>
      </c>
      <c r="T13" s="684">
        <v>0</v>
      </c>
      <c r="U13" s="685">
        <v>0</v>
      </c>
      <c r="V13" s="837">
        <f t="shared" si="0"/>
        <v>10642</v>
      </c>
      <c r="W13" s="685">
        <f t="shared" si="0"/>
        <v>100</v>
      </c>
      <c r="X13" s="679"/>
      <c r="Y13" s="838">
        <f t="shared" si="1"/>
        <v>1.4010005265929437</v>
      </c>
    </row>
    <row r="14" spans="2:30" s="634" customFormat="1" ht="18" customHeight="1" x14ac:dyDescent="0.2">
      <c r="B14" s="683" t="s">
        <v>6</v>
      </c>
      <c r="D14" s="836">
        <v>13228</v>
      </c>
      <c r="F14" s="684">
        <v>511</v>
      </c>
      <c r="G14" s="685">
        <v>0.16137708445400753</v>
      </c>
      <c r="H14" s="684">
        <v>586</v>
      </c>
      <c r="I14" s="685">
        <v>3.0984400215169448</v>
      </c>
      <c r="J14" s="684">
        <v>242</v>
      </c>
      <c r="K14" s="685">
        <v>0</v>
      </c>
      <c r="L14" s="684">
        <v>1391</v>
      </c>
      <c r="M14" s="685">
        <v>14.922001075847231</v>
      </c>
      <c r="N14" s="684">
        <v>2771</v>
      </c>
      <c r="O14" s="685">
        <v>24.314147391070467</v>
      </c>
      <c r="P14" s="684">
        <v>3800</v>
      </c>
      <c r="Q14" s="685">
        <v>21.79666487358795</v>
      </c>
      <c r="R14" s="684">
        <v>5582</v>
      </c>
      <c r="S14" s="685">
        <v>35.707369553523399</v>
      </c>
      <c r="T14" s="684">
        <v>0</v>
      </c>
      <c r="U14" s="685">
        <v>0</v>
      </c>
      <c r="V14" s="837">
        <f t="shared" si="0"/>
        <v>14883</v>
      </c>
      <c r="W14" s="685">
        <f t="shared" si="0"/>
        <v>100</v>
      </c>
      <c r="X14" s="679"/>
      <c r="Y14" s="838">
        <f t="shared" si="1"/>
        <v>1.1251133958270336</v>
      </c>
    </row>
    <row r="15" spans="2:30" s="634" customFormat="1" ht="18" customHeight="1" x14ac:dyDescent="0.2">
      <c r="B15" s="683" t="s">
        <v>5</v>
      </c>
      <c r="D15" s="836">
        <v>4997</v>
      </c>
      <c r="F15" s="686">
        <v>2386</v>
      </c>
      <c r="G15" s="685">
        <v>0</v>
      </c>
      <c r="H15" s="686">
        <v>506</v>
      </c>
      <c r="I15" s="685">
        <v>5.5706304868316039</v>
      </c>
      <c r="J15" s="686">
        <v>448</v>
      </c>
      <c r="K15" s="685">
        <v>8.0925778132482051</v>
      </c>
      <c r="L15" s="686">
        <v>714</v>
      </c>
      <c r="M15" s="685">
        <v>12.721468475658419</v>
      </c>
      <c r="N15" s="686">
        <v>1810</v>
      </c>
      <c r="O15" s="685">
        <v>33.998403830806069</v>
      </c>
      <c r="P15" s="686">
        <v>75</v>
      </c>
      <c r="Q15" s="685">
        <v>0</v>
      </c>
      <c r="R15" s="686">
        <v>2236</v>
      </c>
      <c r="S15" s="685">
        <v>39.616919393455703</v>
      </c>
      <c r="T15" s="686">
        <v>0</v>
      </c>
      <c r="U15" s="685">
        <v>0</v>
      </c>
      <c r="V15" s="837">
        <f t="shared" si="0"/>
        <v>8175</v>
      </c>
      <c r="W15" s="685">
        <f t="shared" si="0"/>
        <v>100</v>
      </c>
      <c r="X15" s="679"/>
      <c r="Y15" s="838">
        <f t="shared" si="1"/>
        <v>1.635981588953372</v>
      </c>
    </row>
    <row r="16" spans="2:30" s="745" customFormat="1" ht="18" customHeight="1" x14ac:dyDescent="0.2">
      <c r="B16" s="839" t="s">
        <v>4</v>
      </c>
      <c r="D16" s="840">
        <v>34542</v>
      </c>
      <c r="E16" s="823"/>
      <c r="F16" s="841">
        <v>5518</v>
      </c>
      <c r="G16" s="842">
        <v>14.10823965697068</v>
      </c>
      <c r="H16" s="841">
        <v>3983</v>
      </c>
      <c r="I16" s="842">
        <v>4.2299223548499247</v>
      </c>
      <c r="J16" s="841">
        <v>3556</v>
      </c>
      <c r="K16" s="842">
        <v>9.7183914706223202</v>
      </c>
      <c r="L16" s="841">
        <v>2071</v>
      </c>
      <c r="M16" s="842">
        <v>5.5742264457063389</v>
      </c>
      <c r="N16" s="841">
        <v>5178</v>
      </c>
      <c r="O16" s="842">
        <v>12.858963958743772</v>
      </c>
      <c r="P16" s="841">
        <v>16686</v>
      </c>
      <c r="Q16" s="842">
        <v>32.65036504809364</v>
      </c>
      <c r="R16" s="841">
        <v>9196</v>
      </c>
      <c r="S16" s="842">
        <v>20.020859891065012</v>
      </c>
      <c r="T16" s="841">
        <v>579</v>
      </c>
      <c r="U16" s="842">
        <v>0.83903117394831384</v>
      </c>
      <c r="V16" s="843">
        <f t="shared" si="0"/>
        <v>46767</v>
      </c>
      <c r="W16" s="842">
        <f t="shared" si="0"/>
        <v>100</v>
      </c>
      <c r="X16" s="844"/>
      <c r="Y16" s="838">
        <f t="shared" si="1"/>
        <v>1.3539169706444329</v>
      </c>
    </row>
    <row r="17" spans="2:25" s="745" customFormat="1" ht="18" customHeight="1" x14ac:dyDescent="0.2">
      <c r="B17" s="839" t="s">
        <v>40</v>
      </c>
      <c r="D17" s="840">
        <v>22006</v>
      </c>
      <c r="E17" s="823"/>
      <c r="F17" s="841">
        <v>2792</v>
      </c>
      <c r="G17" s="842">
        <v>6.9774527726995732</v>
      </c>
      <c r="H17" s="841">
        <v>5032</v>
      </c>
      <c r="I17" s="842">
        <v>8.4573866109515112</v>
      </c>
      <c r="J17" s="841">
        <v>2878</v>
      </c>
      <c r="K17" s="842">
        <v>12.122399233916601</v>
      </c>
      <c r="L17" s="841">
        <v>1217</v>
      </c>
      <c r="M17" s="842">
        <v>4.8359014538173586</v>
      </c>
      <c r="N17" s="841">
        <v>6765</v>
      </c>
      <c r="O17" s="842">
        <v>28.332027509358404</v>
      </c>
      <c r="P17" s="841">
        <v>3629</v>
      </c>
      <c r="Q17" s="842">
        <v>12.823191433794724</v>
      </c>
      <c r="R17" s="841">
        <v>7692</v>
      </c>
      <c r="S17" s="842">
        <v>26.412466266213983</v>
      </c>
      <c r="T17" s="841">
        <v>13</v>
      </c>
      <c r="U17" s="842">
        <v>3.9174719247845394E-2</v>
      </c>
      <c r="V17" s="843">
        <f t="shared" si="0"/>
        <v>30018</v>
      </c>
      <c r="W17" s="842">
        <f t="shared" si="0"/>
        <v>99.999999999999986</v>
      </c>
      <c r="X17" s="844"/>
      <c r="Y17" s="838">
        <f t="shared" si="1"/>
        <v>1.3640825229482869</v>
      </c>
    </row>
    <row r="18" spans="2:25" s="745" customFormat="1" ht="18" customHeight="1" x14ac:dyDescent="0.2">
      <c r="B18" s="839" t="s">
        <v>41</v>
      </c>
      <c r="D18" s="840">
        <v>43816</v>
      </c>
      <c r="E18" s="823"/>
      <c r="F18" s="841">
        <v>12</v>
      </c>
      <c r="G18" s="842">
        <v>0.38917682645664642</v>
      </c>
      <c r="H18" s="841">
        <v>3673</v>
      </c>
      <c r="I18" s="842">
        <v>5.0131877455410665</v>
      </c>
      <c r="J18" s="841">
        <v>5889</v>
      </c>
      <c r="K18" s="842">
        <v>10.515152074072708</v>
      </c>
      <c r="L18" s="841">
        <v>3396</v>
      </c>
      <c r="M18" s="842">
        <v>6.5237840529723146</v>
      </c>
      <c r="N18" s="841">
        <v>14959</v>
      </c>
      <c r="O18" s="842">
        <v>32.416031871922094</v>
      </c>
      <c r="P18" s="841">
        <v>6001</v>
      </c>
      <c r="Q18" s="842">
        <v>11.359905564675286</v>
      </c>
      <c r="R18" s="841">
        <v>19779</v>
      </c>
      <c r="S18" s="842">
        <v>33.677628788018517</v>
      </c>
      <c r="T18" s="841">
        <v>70</v>
      </c>
      <c r="U18" s="842">
        <v>0.10513307634136894</v>
      </c>
      <c r="V18" s="843">
        <f t="shared" si="0"/>
        <v>53779</v>
      </c>
      <c r="W18" s="842">
        <f t="shared" si="0"/>
        <v>100.00000000000001</v>
      </c>
      <c r="X18" s="844"/>
      <c r="Y18" s="838">
        <f t="shared" si="1"/>
        <v>1.2273826912543364</v>
      </c>
    </row>
    <row r="19" spans="2:25" s="745" customFormat="1" ht="18" customHeight="1" x14ac:dyDescent="0.2">
      <c r="B19" s="839" t="s">
        <v>3</v>
      </c>
      <c r="D19" s="840">
        <v>44540</v>
      </c>
      <c r="E19" s="823"/>
      <c r="F19" s="841">
        <v>15</v>
      </c>
      <c r="G19" s="842">
        <v>7.0628950806935764E-3</v>
      </c>
      <c r="H19" s="841">
        <v>20040</v>
      </c>
      <c r="I19" s="842">
        <v>5.0323127449941731</v>
      </c>
      <c r="J19" s="841">
        <v>917</v>
      </c>
      <c r="K19" s="842">
        <v>8.1223293427976129E-2</v>
      </c>
      <c r="L19" s="841">
        <v>2916</v>
      </c>
      <c r="M19" s="842">
        <v>7.5113889183176186</v>
      </c>
      <c r="N19" s="841">
        <v>6531</v>
      </c>
      <c r="O19" s="842">
        <v>19.811420701345483</v>
      </c>
      <c r="P19" s="841">
        <v>7604</v>
      </c>
      <c r="Q19" s="842">
        <v>16.121058021683087</v>
      </c>
      <c r="R19" s="841">
        <v>28525</v>
      </c>
      <c r="S19" s="842">
        <v>51.403750397287851</v>
      </c>
      <c r="T19" s="841">
        <v>225</v>
      </c>
      <c r="U19" s="842">
        <v>3.1783027863121094E-2</v>
      </c>
      <c r="V19" s="843">
        <f t="shared" si="0"/>
        <v>66773</v>
      </c>
      <c r="W19" s="842">
        <f t="shared" si="0"/>
        <v>100.00000000000001</v>
      </c>
      <c r="X19" s="844"/>
      <c r="Y19" s="838">
        <f t="shared" si="1"/>
        <v>1.4991692860350248</v>
      </c>
    </row>
    <row r="20" spans="2:25" s="634" customFormat="1" ht="18" customHeight="1" x14ac:dyDescent="0.2">
      <c r="B20" s="839" t="s">
        <v>2</v>
      </c>
      <c r="D20" s="836">
        <v>11911</v>
      </c>
      <c r="F20" s="684">
        <v>285</v>
      </c>
      <c r="G20" s="685">
        <v>2.6190698107931776</v>
      </c>
      <c r="H20" s="684">
        <v>934</v>
      </c>
      <c r="I20" s="685">
        <v>3.3647124615528008</v>
      </c>
      <c r="J20" s="684">
        <v>202</v>
      </c>
      <c r="K20" s="685">
        <v>1.8175039612265822</v>
      </c>
      <c r="L20" s="684">
        <v>726</v>
      </c>
      <c r="M20" s="685">
        <v>6.0117438717494638</v>
      </c>
      <c r="N20" s="684">
        <v>3302</v>
      </c>
      <c r="O20" s="685">
        <v>28.250535930655232</v>
      </c>
      <c r="P20" s="684">
        <v>5787</v>
      </c>
      <c r="Q20" s="685">
        <v>37.794761860378415</v>
      </c>
      <c r="R20" s="684">
        <v>1923</v>
      </c>
      <c r="S20" s="685">
        <v>20.141672103644328</v>
      </c>
      <c r="T20" s="684">
        <v>0</v>
      </c>
      <c r="U20" s="685">
        <v>0</v>
      </c>
      <c r="V20" s="837">
        <f t="shared" si="0"/>
        <v>13159</v>
      </c>
      <c r="W20" s="685">
        <f t="shared" si="0"/>
        <v>100</v>
      </c>
      <c r="X20" s="679"/>
      <c r="Y20" s="838">
        <f t="shared" si="1"/>
        <v>1.1047770968012762</v>
      </c>
    </row>
    <row r="21" spans="2:25" s="634" customFormat="1" ht="18" customHeight="1" x14ac:dyDescent="0.2">
      <c r="B21" s="683" t="s">
        <v>35</v>
      </c>
      <c r="D21" s="836">
        <v>25951</v>
      </c>
      <c r="F21" s="684">
        <v>1573</v>
      </c>
      <c r="G21" s="685">
        <v>5.3052431721922009</v>
      </c>
      <c r="H21" s="684">
        <v>2314</v>
      </c>
      <c r="I21" s="685">
        <v>3.6950489265371695</v>
      </c>
      <c r="J21" s="684">
        <v>9101</v>
      </c>
      <c r="K21" s="685">
        <v>30.798159778004965</v>
      </c>
      <c r="L21" s="684">
        <v>2000</v>
      </c>
      <c r="M21" s="685">
        <v>7.5471009201109975</v>
      </c>
      <c r="N21" s="684">
        <v>4214</v>
      </c>
      <c r="O21" s="685">
        <v>17.328757119906527</v>
      </c>
      <c r="P21" s="684">
        <v>5901</v>
      </c>
      <c r="Q21" s="685">
        <v>16.445158463560684</v>
      </c>
      <c r="R21" s="684">
        <v>5062</v>
      </c>
      <c r="S21" s="685">
        <v>18.613991529136847</v>
      </c>
      <c r="T21" s="684">
        <v>86</v>
      </c>
      <c r="U21" s="685">
        <v>0.26654009055060612</v>
      </c>
      <c r="V21" s="837">
        <f t="shared" si="0"/>
        <v>30251</v>
      </c>
      <c r="W21" s="685">
        <f t="shared" si="0"/>
        <v>100.00000000000001</v>
      </c>
      <c r="X21" s="679"/>
      <c r="Y21" s="838">
        <f t="shared" si="1"/>
        <v>1.165696890293245</v>
      </c>
    </row>
    <row r="22" spans="2:25" s="634" customFormat="1" ht="21" customHeight="1" x14ac:dyDescent="0.2">
      <c r="B22" s="683" t="s">
        <v>42</v>
      </c>
      <c r="D22" s="836">
        <v>60761</v>
      </c>
      <c r="F22" s="684">
        <v>2125</v>
      </c>
      <c r="G22" s="685">
        <v>2.2532814395789673</v>
      </c>
      <c r="H22" s="684">
        <v>15730</v>
      </c>
      <c r="I22" s="685">
        <v>13.798591305169941</v>
      </c>
      <c r="J22" s="684">
        <v>13620</v>
      </c>
      <c r="K22" s="685">
        <v>14.416274049446134</v>
      </c>
      <c r="L22" s="684">
        <v>6710</v>
      </c>
      <c r="M22" s="685">
        <v>8.5530151426815628</v>
      </c>
      <c r="N22" s="684">
        <v>15110</v>
      </c>
      <c r="O22" s="685">
        <v>24.417377054346627</v>
      </c>
      <c r="P22" s="684">
        <v>13042</v>
      </c>
      <c r="Q22" s="685">
        <v>16.926398058711374</v>
      </c>
      <c r="R22" s="684">
        <v>15424</v>
      </c>
      <c r="S22" s="685">
        <v>19.521611017443234</v>
      </c>
      <c r="T22" s="684">
        <v>66</v>
      </c>
      <c r="U22" s="685">
        <v>0.11345193262215779</v>
      </c>
      <c r="V22" s="837">
        <f t="shared" si="0"/>
        <v>81827</v>
      </c>
      <c r="W22" s="685">
        <f t="shared" si="0"/>
        <v>100</v>
      </c>
      <c r="X22" s="679"/>
      <c r="Y22" s="838">
        <f t="shared" si="1"/>
        <v>1.3467026546633531</v>
      </c>
    </row>
    <row r="23" spans="2:25" s="634" customFormat="1" ht="18" customHeight="1" x14ac:dyDescent="0.2">
      <c r="B23" s="683" t="s">
        <v>43</v>
      </c>
      <c r="D23" s="836">
        <v>13224</v>
      </c>
      <c r="F23" s="684">
        <v>1393</v>
      </c>
      <c r="G23" s="685">
        <v>8.3258093641171165</v>
      </c>
      <c r="H23" s="684">
        <v>1868</v>
      </c>
      <c r="I23" s="685">
        <v>9.538243260673287</v>
      </c>
      <c r="J23" s="684">
        <v>492</v>
      </c>
      <c r="K23" s="685">
        <v>0.88352895653295493</v>
      </c>
      <c r="L23" s="684">
        <v>1435</v>
      </c>
      <c r="M23" s="685">
        <v>8.2742164323487675</v>
      </c>
      <c r="N23" s="684">
        <v>2729</v>
      </c>
      <c r="O23" s="685">
        <v>15.62620920933832</v>
      </c>
      <c r="P23" s="684">
        <v>765</v>
      </c>
      <c r="Q23" s="685">
        <v>3.5147684767186895</v>
      </c>
      <c r="R23" s="684">
        <v>7505</v>
      </c>
      <c r="S23" s="685">
        <v>53.81787695085773</v>
      </c>
      <c r="T23" s="684">
        <v>2</v>
      </c>
      <c r="U23" s="685">
        <v>1.9347349413130401E-2</v>
      </c>
      <c r="V23" s="837">
        <f>F23+H23+J23+L23+N23+P23+R23+T23</f>
        <v>16189</v>
      </c>
      <c r="W23" s="685">
        <f t="shared" si="0"/>
        <v>100</v>
      </c>
      <c r="X23" s="679"/>
      <c r="Y23" s="838">
        <f t="shared" si="1"/>
        <v>1.2242135511191772</v>
      </c>
    </row>
    <row r="24" spans="2:25" s="634" customFormat="1" ht="22.5" customHeight="1" x14ac:dyDescent="0.2">
      <c r="B24" s="683" t="s">
        <v>44</v>
      </c>
      <c r="D24" s="836">
        <v>3368</v>
      </c>
      <c r="F24" s="686">
        <v>293</v>
      </c>
      <c r="G24" s="687">
        <v>3.2579185520361991</v>
      </c>
      <c r="H24" s="686">
        <v>359</v>
      </c>
      <c r="I24" s="685">
        <v>6.4253393665158374</v>
      </c>
      <c r="J24" s="686">
        <v>175</v>
      </c>
      <c r="K24" s="685">
        <v>5.2187028657616894</v>
      </c>
      <c r="L24" s="686">
        <v>182</v>
      </c>
      <c r="M24" s="685">
        <v>3.4690799396681751</v>
      </c>
      <c r="N24" s="686">
        <v>990</v>
      </c>
      <c r="O24" s="685">
        <v>17.134238310708898</v>
      </c>
      <c r="P24" s="686">
        <v>739</v>
      </c>
      <c r="Q24" s="685">
        <v>12.428355957767723</v>
      </c>
      <c r="R24" s="686">
        <v>1468</v>
      </c>
      <c r="S24" s="685">
        <v>51.945701357466064</v>
      </c>
      <c r="T24" s="686">
        <v>11</v>
      </c>
      <c r="U24" s="685">
        <v>0.12066365007541478</v>
      </c>
      <c r="V24" s="845">
        <f t="shared" si="0"/>
        <v>4217</v>
      </c>
      <c r="W24" s="685">
        <f t="shared" si="0"/>
        <v>100</v>
      </c>
      <c r="X24" s="679"/>
      <c r="Y24" s="838">
        <f t="shared" si="1"/>
        <v>1.2520783847980999</v>
      </c>
    </row>
    <row r="25" spans="2:25" s="634" customFormat="1" ht="18" customHeight="1" x14ac:dyDescent="0.2">
      <c r="B25" s="683" t="s">
        <v>45</v>
      </c>
      <c r="D25" s="836">
        <v>17043</v>
      </c>
      <c r="F25" s="686">
        <v>251</v>
      </c>
      <c r="G25" s="687">
        <v>0.41635124905374715</v>
      </c>
      <c r="H25" s="686">
        <v>4190</v>
      </c>
      <c r="I25" s="685">
        <v>12.162503154176129</v>
      </c>
      <c r="J25" s="686">
        <v>1343</v>
      </c>
      <c r="K25" s="685">
        <v>6.594330894103793</v>
      </c>
      <c r="L25" s="686">
        <v>1917</v>
      </c>
      <c r="M25" s="685">
        <v>8.2555303221465213</v>
      </c>
      <c r="N25" s="686">
        <v>6019</v>
      </c>
      <c r="O25" s="685">
        <v>27.294137437967869</v>
      </c>
      <c r="P25" s="686">
        <v>663</v>
      </c>
      <c r="Q25" s="685">
        <v>2.5864244259399447</v>
      </c>
      <c r="R25" s="686">
        <v>7233</v>
      </c>
      <c r="S25" s="685">
        <v>35.057616283959966</v>
      </c>
      <c r="T25" s="686">
        <v>2067</v>
      </c>
      <c r="U25" s="685">
        <v>7.6331062326520316</v>
      </c>
      <c r="V25" s="845">
        <f t="shared" si="0"/>
        <v>23683</v>
      </c>
      <c r="W25" s="685">
        <f t="shared" si="0"/>
        <v>99.999999999999986</v>
      </c>
      <c r="X25" s="679"/>
      <c r="Y25" s="838">
        <f t="shared" si="1"/>
        <v>1.3896027694654698</v>
      </c>
    </row>
    <row r="26" spans="2:25" s="634" customFormat="1" ht="18" customHeight="1" x14ac:dyDescent="0.2">
      <c r="B26" s="683" t="s">
        <v>46</v>
      </c>
      <c r="D26" s="836">
        <v>2364</v>
      </c>
      <c r="F26" s="686">
        <v>383</v>
      </c>
      <c r="G26" s="687">
        <v>8.1975827640567527</v>
      </c>
      <c r="H26" s="686">
        <v>491</v>
      </c>
      <c r="I26" s="685">
        <v>11.008933263268524</v>
      </c>
      <c r="J26" s="686">
        <v>718</v>
      </c>
      <c r="K26" s="685">
        <v>20.546505517603784</v>
      </c>
      <c r="L26" s="686">
        <v>430</v>
      </c>
      <c r="M26" s="685">
        <v>9.1697320021019451</v>
      </c>
      <c r="N26" s="686">
        <v>703</v>
      </c>
      <c r="O26" s="685">
        <v>17.892800840777721</v>
      </c>
      <c r="P26" s="686">
        <v>477</v>
      </c>
      <c r="Q26" s="685">
        <v>13.110877561744614</v>
      </c>
      <c r="R26" s="686">
        <v>499</v>
      </c>
      <c r="S26" s="685">
        <v>20.073568050446664</v>
      </c>
      <c r="T26" s="686">
        <v>0</v>
      </c>
      <c r="U26" s="685">
        <v>0</v>
      </c>
      <c r="V26" s="845">
        <f t="shared" si="0"/>
        <v>3701</v>
      </c>
      <c r="W26" s="685">
        <f t="shared" si="0"/>
        <v>100.00000000000001</v>
      </c>
      <c r="X26" s="679"/>
      <c r="Y26" s="838">
        <f t="shared" si="1"/>
        <v>1.5655668358714043</v>
      </c>
    </row>
    <row r="27" spans="2:25" s="634" customFormat="1" ht="18" customHeight="1" x14ac:dyDescent="0.2">
      <c r="B27" s="683" t="s">
        <v>1</v>
      </c>
      <c r="D27" s="836">
        <v>1185</v>
      </c>
      <c r="F27" s="686">
        <v>185</v>
      </c>
      <c r="G27" s="687">
        <v>9.2670598146588041</v>
      </c>
      <c r="H27" s="686">
        <v>207</v>
      </c>
      <c r="I27" s="685">
        <v>12.973883740522325</v>
      </c>
      <c r="J27" s="686">
        <v>361</v>
      </c>
      <c r="K27" s="685">
        <v>20.387531592249367</v>
      </c>
      <c r="L27" s="686">
        <v>21</v>
      </c>
      <c r="M27" s="685">
        <v>1.5164279696714407</v>
      </c>
      <c r="N27" s="686">
        <v>98</v>
      </c>
      <c r="O27" s="685">
        <v>7.5821398483572029</v>
      </c>
      <c r="P27" s="686">
        <v>1</v>
      </c>
      <c r="Q27" s="685">
        <v>0.42122999157540014</v>
      </c>
      <c r="R27" s="686">
        <v>673</v>
      </c>
      <c r="S27" s="685">
        <v>47.851727042965457</v>
      </c>
      <c r="T27" s="686">
        <v>0</v>
      </c>
      <c r="U27" s="685">
        <v>0</v>
      </c>
      <c r="V27" s="837">
        <f t="shared" si="0"/>
        <v>1546</v>
      </c>
      <c r="W27" s="685">
        <f t="shared" si="0"/>
        <v>100</v>
      </c>
      <c r="X27" s="679"/>
      <c r="Y27" s="838">
        <f t="shared" si="1"/>
        <v>1.3046413502109704</v>
      </c>
    </row>
    <row r="28" spans="2:25" s="634" customFormat="1" ht="8.25" customHeight="1" x14ac:dyDescent="0.2">
      <c r="B28" s="689"/>
      <c r="D28" s="846"/>
      <c r="F28" s="690"/>
      <c r="G28" s="847"/>
      <c r="H28" s="690"/>
      <c r="I28" s="848"/>
      <c r="J28" s="690"/>
      <c r="K28" s="848"/>
      <c r="L28" s="690"/>
      <c r="M28" s="848"/>
      <c r="N28" s="690"/>
      <c r="O28" s="847"/>
      <c r="P28" s="690"/>
      <c r="Q28" s="847"/>
      <c r="R28" s="690"/>
      <c r="S28" s="847"/>
      <c r="T28" s="690"/>
      <c r="U28" s="847"/>
      <c r="V28" s="692"/>
      <c r="W28" s="848"/>
      <c r="X28" s="679"/>
      <c r="Y28" s="849"/>
    </row>
    <row r="29" spans="2:25" s="634" customFormat="1" ht="3" customHeight="1" x14ac:dyDescent="0.2">
      <c r="B29" s="631"/>
      <c r="C29" s="632"/>
      <c r="D29" s="850"/>
      <c r="E29" s="632"/>
      <c r="F29" s="631"/>
      <c r="G29" s="631"/>
      <c r="H29" s="631"/>
      <c r="I29" s="631"/>
      <c r="J29" s="631"/>
      <c r="K29" s="631"/>
      <c r="L29" s="631"/>
      <c r="M29" s="631"/>
      <c r="N29" s="631"/>
      <c r="O29" s="631"/>
      <c r="P29" s="631"/>
      <c r="Q29" s="631"/>
      <c r="R29" s="631"/>
      <c r="S29" s="631"/>
      <c r="T29" s="631"/>
      <c r="U29" s="631"/>
      <c r="V29" s="851"/>
      <c r="W29" s="631"/>
      <c r="X29" s="631"/>
      <c r="Y29" s="631"/>
    </row>
    <row r="30" spans="2:25" s="922" customFormat="1" ht="20.25" customHeight="1" x14ac:dyDescent="0.2">
      <c r="B30" s="1258" t="s">
        <v>0</v>
      </c>
      <c r="C30" s="1234"/>
      <c r="D30" s="1275">
        <f>SUM(D10:D29)</f>
        <v>403669</v>
      </c>
      <c r="E30" s="1234"/>
      <c r="F30" s="1259">
        <f>SUM(F10:F27)</f>
        <v>22207</v>
      </c>
      <c r="G30" s="1260">
        <f>F30*100/$V30</f>
        <v>4.1159059274457359</v>
      </c>
      <c r="H30" s="1259">
        <f>SUM(H10:H27)</f>
        <v>91469</v>
      </c>
      <c r="I30" s="1260">
        <f>H30*100/$V30</f>
        <v>16.953113850476608</v>
      </c>
      <c r="J30" s="1259">
        <f>SUM(J10:J27)</f>
        <v>74854</v>
      </c>
      <c r="K30" s="1260">
        <f>J30*100/$V30</f>
        <v>13.873644449634041</v>
      </c>
      <c r="L30" s="1259">
        <f>SUM(L10:L27)</f>
        <v>32859</v>
      </c>
      <c r="M30" s="1260">
        <f>L30*100/$V30</f>
        <v>6.09017665015263</v>
      </c>
      <c r="N30" s="1259">
        <f>SUM(N10:N27)</f>
        <v>90469</v>
      </c>
      <c r="O30" s="1260">
        <f>N30*100/$V30</f>
        <v>16.767771123973898</v>
      </c>
      <c r="P30" s="1259">
        <f>SUM(P10:P27)</f>
        <v>73398</v>
      </c>
      <c r="Q30" s="1260">
        <f>P30*100/$V30</f>
        <v>13.603785439846092</v>
      </c>
      <c r="R30" s="1259">
        <f>SUM(R10:R27)</f>
        <v>151149</v>
      </c>
      <c r="S30" s="1260">
        <f>R30*100/$V30</f>
        <v>28.01436776815849</v>
      </c>
      <c r="T30" s="1259">
        <f>SUM(T10:T28)</f>
        <v>3136</v>
      </c>
      <c r="U30" s="1260">
        <f>T30*100/$V30</f>
        <v>0.58123479031250636</v>
      </c>
      <c r="V30" s="1259">
        <f>SUM(V10:V27)</f>
        <v>539541</v>
      </c>
      <c r="W30" s="1260">
        <f>G30+I30+K30+M30+O30+Q30+S30+U30</f>
        <v>100</v>
      </c>
      <c r="X30" s="1276"/>
      <c r="Y30" s="1277">
        <f>(V30/D30)</f>
        <v>1.3365926043367213</v>
      </c>
    </row>
    <row r="31" spans="2:25" s="632" customFormat="1" ht="5.25" customHeight="1" x14ac:dyDescent="0.2">
      <c r="B31" s="645"/>
      <c r="C31" s="646"/>
      <c r="D31" s="647"/>
      <c r="E31" s="646"/>
      <c r="F31" s="647"/>
      <c r="G31" s="852"/>
      <c r="H31" s="647"/>
      <c r="I31" s="852"/>
      <c r="J31" s="647"/>
      <c r="K31" s="852"/>
      <c r="L31" s="647"/>
      <c r="M31" s="852"/>
      <c r="N31" s="647"/>
      <c r="O31" s="852"/>
      <c r="P31" s="647"/>
      <c r="Q31" s="852"/>
      <c r="R31" s="647"/>
      <c r="S31" s="852"/>
      <c r="T31" s="647"/>
      <c r="U31" s="852"/>
      <c r="V31" s="647"/>
      <c r="W31" s="852"/>
      <c r="X31" s="852"/>
      <c r="Y31" s="852"/>
    </row>
    <row r="32" spans="2:25" s="698" customFormat="1" ht="18.75" customHeight="1" x14ac:dyDescent="0.2">
      <c r="B32" s="853" t="s">
        <v>39</v>
      </c>
      <c r="C32" s="854"/>
      <c r="D32" s="854"/>
      <c r="E32" s="854"/>
      <c r="F32" s="854"/>
      <c r="G32" s="854"/>
      <c r="H32" s="854"/>
      <c r="I32" s="854"/>
      <c r="J32" s="854"/>
      <c r="K32" s="854"/>
      <c r="L32" s="854"/>
      <c r="N32" s="854"/>
      <c r="O32" s="854"/>
      <c r="P32" s="854"/>
      <c r="Q32" s="854"/>
      <c r="R32" s="854"/>
      <c r="S32" s="854"/>
      <c r="T32" s="854"/>
      <c r="U32" s="854"/>
      <c r="V32" s="854"/>
      <c r="W32" s="854"/>
    </row>
    <row r="33" spans="2:25" s="855" customFormat="1" x14ac:dyDescent="0.25">
      <c r="B33" s="699" t="s">
        <v>47</v>
      </c>
      <c r="X33" s="698"/>
      <c r="Y33" s="698"/>
    </row>
    <row r="34" spans="2:25" s="855" customFormat="1" x14ac:dyDescent="0.2">
      <c r="X34" s="698"/>
      <c r="Y34" s="698"/>
    </row>
    <row r="35" spans="2:25" s="855" customFormat="1" x14ac:dyDescent="0.2">
      <c r="B35" s="855" t="s">
        <v>39</v>
      </c>
      <c r="D35" s="855" t="e">
        <f>GETPIVOTDATA("Cuenta número de expedientes",#REF!,"CCAA",$B35,"Grado Resuelto",$B$1)</f>
        <v>#REF!</v>
      </c>
      <c r="N35" s="855" t="e">
        <f>GETPIVOTDATA("ID PRESTACION
COUNT",#REF!,"
CCAA",$B35,"
Tipo Prestación",N$1,"Grado Resuelto",$B$1)</f>
        <v>#REF!</v>
      </c>
      <c r="X35" s="698"/>
      <c r="Y35" s="698"/>
    </row>
    <row r="36" spans="2:25" s="855" customFormat="1" x14ac:dyDescent="0.2">
      <c r="B36" s="855" t="s">
        <v>47</v>
      </c>
      <c r="D36" s="856" t="e">
        <f>GETPIVOTDATA("Cuenta número de expedientes",#REF!,"CCAA",$B36,"Grado Resuelto",$B$1)</f>
        <v>#REF!</v>
      </c>
      <c r="N36" s="855" t="e">
        <f>GETPIVOTDATA("ID PRESTACION
COUNT",#REF!,"
CCAA",$B36,"
Tipo Prestación",N$1,"Grado Resuelto",$B$1)</f>
        <v>#REF!</v>
      </c>
      <c r="T36" s="698"/>
      <c r="U36" s="698"/>
    </row>
    <row r="37" spans="2:25" s="823" customFormat="1" x14ac:dyDescent="0.2">
      <c r="T37" s="922"/>
      <c r="U37" s="922"/>
    </row>
    <row r="38" spans="2:25" s="823" customFormat="1" x14ac:dyDescent="0.2">
      <c r="T38" s="922"/>
      <c r="U38" s="922"/>
    </row>
    <row r="39" spans="2:25" s="855" customFormat="1" x14ac:dyDescent="0.2">
      <c r="T39" s="698"/>
      <c r="U39" s="698"/>
    </row>
    <row r="40" spans="2:25" s="855" customFormat="1" x14ac:dyDescent="0.2">
      <c r="T40" s="698"/>
      <c r="U40" s="698"/>
    </row>
    <row r="41" spans="2:25" s="855" customFormat="1" x14ac:dyDescent="0.2">
      <c r="T41" s="698"/>
      <c r="U41" s="698"/>
    </row>
    <row r="42" spans="2:25" x14ac:dyDescent="0.2">
      <c r="T42" s="735"/>
      <c r="U42" s="735"/>
      <c r="X42" s="616"/>
      <c r="Y42" s="616"/>
    </row>
    <row r="43" spans="2:25" x14ac:dyDescent="0.2">
      <c r="T43" s="735"/>
      <c r="U43" s="735"/>
      <c r="X43" s="616"/>
      <c r="Y43" s="616"/>
    </row>
    <row r="44" spans="2:25" x14ac:dyDescent="0.2">
      <c r="T44" s="735"/>
      <c r="U44" s="735"/>
      <c r="X44" s="616"/>
      <c r="Y44" s="616"/>
    </row>
    <row r="45" spans="2:25" x14ac:dyDescent="0.2">
      <c r="T45" s="735"/>
      <c r="U45" s="735"/>
      <c r="X45" s="616"/>
      <c r="Y45" s="616"/>
    </row>
    <row r="46" spans="2:25" x14ac:dyDescent="0.2">
      <c r="T46" s="735"/>
      <c r="U46" s="735"/>
      <c r="X46" s="616"/>
      <c r="Y46" s="616"/>
    </row>
    <row r="47" spans="2:25" x14ac:dyDescent="0.2">
      <c r="T47" s="735"/>
      <c r="U47" s="735"/>
      <c r="X47" s="616"/>
      <c r="Y47" s="616"/>
    </row>
    <row r="48" spans="2:25" x14ac:dyDescent="0.2">
      <c r="T48" s="735"/>
      <c r="U48" s="735"/>
      <c r="X48" s="616"/>
      <c r="Y48" s="616"/>
    </row>
    <row r="49" spans="20:25" x14ac:dyDescent="0.2">
      <c r="T49" s="735"/>
      <c r="U49" s="735"/>
      <c r="X49" s="616"/>
      <c r="Y49" s="616"/>
    </row>
    <row r="50" spans="20:25" x14ac:dyDescent="0.2">
      <c r="T50" s="735"/>
      <c r="U50" s="735"/>
      <c r="X50" s="616"/>
      <c r="Y50" s="616"/>
    </row>
    <row r="51" spans="20:25" x14ac:dyDescent="0.2">
      <c r="T51" s="735"/>
      <c r="U51" s="735"/>
      <c r="X51" s="616"/>
      <c r="Y51" s="616"/>
    </row>
    <row r="52" spans="20:25" x14ac:dyDescent="0.2">
      <c r="T52" s="735"/>
      <c r="U52" s="735"/>
      <c r="X52" s="616"/>
      <c r="Y52" s="616"/>
    </row>
    <row r="53" spans="20:25" x14ac:dyDescent="0.2">
      <c r="T53" s="735"/>
      <c r="U53" s="735"/>
      <c r="X53" s="616"/>
      <c r="Y53" s="616"/>
    </row>
    <row r="54" spans="20:25" x14ac:dyDescent="0.2">
      <c r="T54" s="735"/>
      <c r="U54" s="735"/>
      <c r="X54" s="616"/>
      <c r="Y54" s="616"/>
    </row>
    <row r="55" spans="20:25" x14ac:dyDescent="0.2">
      <c r="T55" s="735"/>
      <c r="U55" s="735"/>
      <c r="X55" s="616"/>
      <c r="Y55" s="616"/>
    </row>
    <row r="56" spans="20:25" x14ac:dyDescent="0.2">
      <c r="T56" s="735"/>
      <c r="U56" s="735"/>
      <c r="X56" s="616"/>
      <c r="Y56" s="616"/>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4" t="s">
        <v>420</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
      <c r="B4" s="1415" t="str">
        <f>porsaad!$B$6</f>
        <v>Situación a 31 de marzo de 2024</v>
      </c>
      <c r="C4" s="1415"/>
      <c r="D4" s="1415"/>
      <c r="E4" s="1415"/>
      <c r="F4" s="1415"/>
      <c r="G4" s="1415"/>
      <c r="H4" s="1415"/>
      <c r="I4" s="1415"/>
      <c r="J4" s="1415"/>
      <c r="K4" s="1415"/>
      <c r="L4" s="1415"/>
      <c r="M4" s="1415"/>
      <c r="N4" s="1415"/>
      <c r="O4" s="1415"/>
      <c r="P4" s="1415"/>
      <c r="Q4" s="1415"/>
      <c r="R4" s="1415"/>
      <c r="S4" s="1415"/>
      <c r="T4" s="1415"/>
      <c r="U4" s="1415"/>
      <c r="V4" s="1415"/>
      <c r="W4" s="1415"/>
      <c r="X4" s="5"/>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'41abenpreGIII'!D10</f>
        <v>77460</v>
      </c>
      <c r="F10" s="164">
        <f>'41abenpreGIII'!F10+'41abenpreGIII'!H10+'41abenpreGIII'!J10+'41abenpreGIII'!L10+'41abenpreGIII'!N10</f>
        <v>79362</v>
      </c>
      <c r="G10" s="165">
        <f t="shared" ref="G10:G27" si="0">F10*100/$N10</f>
        <v>72.981249367775391</v>
      </c>
      <c r="H10" s="164">
        <f>'41abenpreGIII'!P10</f>
        <v>2715</v>
      </c>
      <c r="I10" s="165">
        <f t="shared" ref="I10:I27" si="1">H10*100/$N10</f>
        <v>2.4967124320645926</v>
      </c>
      <c r="J10" s="164">
        <f>'41abenpreGIII'!R10</f>
        <v>26658</v>
      </c>
      <c r="K10" s="165">
        <f t="shared" ref="K10:K27" si="2">J10*100/$N10</f>
        <v>24.514681404780077</v>
      </c>
      <c r="L10" s="164">
        <f>'41abenpreGIII'!T10</f>
        <v>8</v>
      </c>
      <c r="M10" s="165">
        <f t="shared" ref="M10:M27" si="3">L10*100/$N10</f>
        <v>7.3567953799325014E-3</v>
      </c>
      <c r="N10" s="164">
        <f>F10+H10+J10+L10</f>
        <v>108743</v>
      </c>
      <c r="O10" s="165">
        <f>G10+I10+K10+M10</f>
        <v>100</v>
      </c>
      <c r="P10" s="166"/>
      <c r="Q10" s="166">
        <f t="shared" ref="Q10:Q27" si="4">N10/D10</f>
        <v>1.4038600568035116</v>
      </c>
    </row>
    <row r="11" spans="2:25" s="162" customFormat="1" ht="18" customHeight="1" x14ac:dyDescent="0.2">
      <c r="B11" s="146" t="s">
        <v>7</v>
      </c>
      <c r="C11" s="159"/>
      <c r="D11" s="163">
        <f>'41abenpreGIII'!D11</f>
        <v>11926</v>
      </c>
      <c r="F11" s="164">
        <f>'41abenpreGIII'!F11+'41abenpreGIII'!H11+'41abenpreGIII'!J11+'41abenpreGIII'!L11+'41abenpreGIII'!N11</f>
        <v>6755</v>
      </c>
      <c r="G11" s="165">
        <f t="shared" si="0"/>
        <v>45.648060548722803</v>
      </c>
      <c r="H11" s="164">
        <f>'41abenpreGIII'!P11</f>
        <v>3514</v>
      </c>
      <c r="I11" s="165">
        <f t="shared" si="1"/>
        <v>23.746452223273415</v>
      </c>
      <c r="J11" s="164">
        <f>'41abenpreGIII'!R11</f>
        <v>4529</v>
      </c>
      <c r="K11" s="165">
        <f t="shared" si="2"/>
        <v>30.605487228003785</v>
      </c>
      <c r="L11" s="164">
        <f>'41abenpreGIII'!T11</f>
        <v>0</v>
      </c>
      <c r="M11" s="165">
        <f t="shared" si="3"/>
        <v>0</v>
      </c>
      <c r="N11" s="164">
        <f t="shared" ref="N11:O27" si="5">F11+H11+J11+L11</f>
        <v>14798</v>
      </c>
      <c r="O11" s="165">
        <f t="shared" si="5"/>
        <v>100</v>
      </c>
      <c r="P11" s="166"/>
      <c r="Q11" s="166">
        <f t="shared" si="4"/>
        <v>1.2408183800100621</v>
      </c>
    </row>
    <row r="12" spans="2:25" s="162" customFormat="1" ht="22.5" customHeight="1" x14ac:dyDescent="0.2">
      <c r="B12" s="146" t="s">
        <v>37</v>
      </c>
      <c r="C12" s="159"/>
      <c r="D12" s="163">
        <f>'41abenpreGIII'!D12</f>
        <v>7751</v>
      </c>
      <c r="F12" s="164">
        <f>'41abenpreGIII'!F12+'41abenpreGIII'!H12+'41abenpreGIII'!J12+'41abenpreGIII'!L12+'41abenpreGIII'!N12</f>
        <v>5946</v>
      </c>
      <c r="G12" s="165">
        <f t="shared" si="0"/>
        <v>57.228103946102024</v>
      </c>
      <c r="H12" s="163">
        <f>'41abenpreGIII'!P12</f>
        <v>1658</v>
      </c>
      <c r="I12" s="165">
        <f t="shared" si="1"/>
        <v>15.957651588065447</v>
      </c>
      <c r="J12" s="164">
        <f>'41abenpreGIII'!R12</f>
        <v>2777</v>
      </c>
      <c r="K12" s="165">
        <f t="shared" si="2"/>
        <v>26.727622714148218</v>
      </c>
      <c r="L12" s="164">
        <f>'41abenpreGIII'!T12</f>
        <v>9</v>
      </c>
      <c r="M12" s="165">
        <f t="shared" si="3"/>
        <v>8.662175168431184E-2</v>
      </c>
      <c r="N12" s="164">
        <f t="shared" si="5"/>
        <v>10390</v>
      </c>
      <c r="O12" s="165">
        <f t="shared" si="5"/>
        <v>100</v>
      </c>
      <c r="P12" s="166"/>
      <c r="Q12" s="166">
        <f t="shared" si="4"/>
        <v>1.3404721971358535</v>
      </c>
    </row>
    <row r="13" spans="2:25" s="162" customFormat="1" ht="18" customHeight="1" x14ac:dyDescent="0.2">
      <c r="B13" s="146" t="s">
        <v>38</v>
      </c>
      <c r="C13" s="159"/>
      <c r="D13" s="163">
        <f>'41abenpreGIII'!D13</f>
        <v>7596</v>
      </c>
      <c r="F13" s="164">
        <f>'41abenpreGIII'!F13+'41abenpreGIII'!H13+'41abenpreGIII'!J13+'41abenpreGIII'!L13+'41abenpreGIII'!N13</f>
        <v>5913</v>
      </c>
      <c r="G13" s="165">
        <f t="shared" si="0"/>
        <v>55.562864123285095</v>
      </c>
      <c r="H13" s="164">
        <f>'41abenpreGIII'!P13</f>
        <v>341</v>
      </c>
      <c r="I13" s="165">
        <f t="shared" si="1"/>
        <v>3.2042849088517196</v>
      </c>
      <c r="J13" s="164">
        <f>'41abenpreGIII'!R13</f>
        <v>4388</v>
      </c>
      <c r="K13" s="165">
        <f t="shared" si="2"/>
        <v>41.232850967863186</v>
      </c>
      <c r="L13" s="164">
        <f>'41abenpreGIII'!T13</f>
        <v>0</v>
      </c>
      <c r="M13" s="165">
        <f t="shared" si="3"/>
        <v>0</v>
      </c>
      <c r="N13" s="164">
        <f t="shared" si="5"/>
        <v>10642</v>
      </c>
      <c r="O13" s="165">
        <f t="shared" si="5"/>
        <v>100</v>
      </c>
      <c r="P13" s="166"/>
      <c r="Q13" s="166">
        <f t="shared" si="4"/>
        <v>1.4010005265929437</v>
      </c>
    </row>
    <row r="14" spans="2:25" s="162" customFormat="1" ht="18" customHeight="1" x14ac:dyDescent="0.2">
      <c r="B14" s="146" t="s">
        <v>6</v>
      </c>
      <c r="C14" s="159"/>
      <c r="D14" s="163">
        <f>'41abenpreGIII'!D14</f>
        <v>13228</v>
      </c>
      <c r="F14" s="164">
        <f>'41abenpreGIII'!F14+'41abenpreGIII'!H14+'41abenpreGIII'!J14+'41abenpreGIII'!L14+'41abenpreGIII'!N14</f>
        <v>5501</v>
      </c>
      <c r="G14" s="165">
        <f t="shared" si="0"/>
        <v>36.961634079150706</v>
      </c>
      <c r="H14" s="164">
        <f>'41abenpreGIII'!P14</f>
        <v>3800</v>
      </c>
      <c r="I14" s="165">
        <f t="shared" si="1"/>
        <v>25.532486729825976</v>
      </c>
      <c r="J14" s="164">
        <f>'41abenpreGIII'!R14</f>
        <v>5582</v>
      </c>
      <c r="K14" s="165">
        <f t="shared" si="2"/>
        <v>37.505879191023318</v>
      </c>
      <c r="L14" s="164">
        <f>'41abenpreGIII'!T14</f>
        <v>0</v>
      </c>
      <c r="M14" s="165">
        <f t="shared" si="3"/>
        <v>0</v>
      </c>
      <c r="N14" s="164">
        <f t="shared" si="5"/>
        <v>14883</v>
      </c>
      <c r="O14" s="165">
        <f t="shared" si="5"/>
        <v>100</v>
      </c>
      <c r="P14" s="166"/>
      <c r="Q14" s="166">
        <f t="shared" si="4"/>
        <v>1.1251133958270336</v>
      </c>
    </row>
    <row r="15" spans="2:25" s="162" customFormat="1" ht="18" customHeight="1" x14ac:dyDescent="0.2">
      <c r="B15" s="146" t="s">
        <v>5</v>
      </c>
      <c r="C15" s="159"/>
      <c r="D15" s="163">
        <f>'41abenpreGIII'!D15</f>
        <v>4997</v>
      </c>
      <c r="F15" s="164">
        <f>'41abenpreGIII'!F15+'41abenpreGIII'!H15+'41abenpreGIII'!J15+'41abenpreGIII'!L15+'41abenpreGIII'!N15</f>
        <v>5864</v>
      </c>
      <c r="G15" s="165">
        <f t="shared" si="0"/>
        <v>71.730886850152899</v>
      </c>
      <c r="H15" s="163">
        <f>'41abenpreGIII'!P15</f>
        <v>75</v>
      </c>
      <c r="I15" s="165">
        <f t="shared" si="1"/>
        <v>0.91743119266055051</v>
      </c>
      <c r="J15" s="164">
        <f>'41abenpreGIII'!R15</f>
        <v>2236</v>
      </c>
      <c r="K15" s="165">
        <f t="shared" si="2"/>
        <v>27.351681957186543</v>
      </c>
      <c r="L15" s="164">
        <f>'41abenpreGIII'!T15</f>
        <v>0</v>
      </c>
      <c r="M15" s="165">
        <f t="shared" si="3"/>
        <v>0</v>
      </c>
      <c r="N15" s="164">
        <f t="shared" si="5"/>
        <v>8175</v>
      </c>
      <c r="O15" s="165">
        <f t="shared" si="5"/>
        <v>99.999999999999986</v>
      </c>
      <c r="P15" s="166"/>
      <c r="Q15" s="166">
        <f t="shared" si="4"/>
        <v>1.635981588953372</v>
      </c>
    </row>
    <row r="16" spans="2:25" s="162" customFormat="1" ht="18" customHeight="1" x14ac:dyDescent="0.2">
      <c r="B16" s="146" t="s">
        <v>4</v>
      </c>
      <c r="C16" s="159"/>
      <c r="D16" s="163">
        <f>'41abenpreGIII'!D16</f>
        <v>34542</v>
      </c>
      <c r="F16" s="164">
        <f>'41abenpreGIII'!F16+'41abenpreGIII'!H16+'41abenpreGIII'!J16+'41abenpreGIII'!L16+'41abenpreGIII'!N16</f>
        <v>20306</v>
      </c>
      <c r="G16" s="165">
        <f t="shared" si="0"/>
        <v>43.419505206662819</v>
      </c>
      <c r="H16" s="164">
        <f>'41abenpreGIII'!P16</f>
        <v>16686</v>
      </c>
      <c r="I16" s="165">
        <f t="shared" si="1"/>
        <v>35.679004426197963</v>
      </c>
      <c r="J16" s="164">
        <f>'41abenpreGIII'!R16</f>
        <v>9196</v>
      </c>
      <c r="K16" s="165">
        <f t="shared" si="2"/>
        <v>19.663437894241667</v>
      </c>
      <c r="L16" s="164">
        <f>'41abenpreGIII'!T16</f>
        <v>579</v>
      </c>
      <c r="M16" s="165">
        <f t="shared" si="3"/>
        <v>1.2380524728975559</v>
      </c>
      <c r="N16" s="164">
        <f t="shared" si="5"/>
        <v>46767</v>
      </c>
      <c r="O16" s="165">
        <f t="shared" si="5"/>
        <v>100</v>
      </c>
      <c r="P16" s="166"/>
      <c r="Q16" s="166">
        <f t="shared" si="4"/>
        <v>1.3539169706444329</v>
      </c>
    </row>
    <row r="17" spans="2:25" s="162" customFormat="1" ht="18" customHeight="1" x14ac:dyDescent="0.2">
      <c r="B17" s="146" t="s">
        <v>40</v>
      </c>
      <c r="C17" s="159"/>
      <c r="D17" s="163">
        <f>'41abenpreGIII'!D17</f>
        <v>22006</v>
      </c>
      <c r="F17" s="164">
        <f>'41abenpreGIII'!F17+'41abenpreGIII'!H17+'41abenpreGIII'!J17+'41abenpreGIII'!L17+'41abenpreGIII'!N17</f>
        <v>18684</v>
      </c>
      <c r="G17" s="165">
        <f t="shared" si="0"/>
        <v>62.242654407355587</v>
      </c>
      <c r="H17" s="164">
        <f>'41abenpreGIII'!P17</f>
        <v>3629</v>
      </c>
      <c r="I17" s="165">
        <f t="shared" si="1"/>
        <v>12.089413018855353</v>
      </c>
      <c r="J17" s="164">
        <f>'41abenpreGIII'!R17</f>
        <v>7692</v>
      </c>
      <c r="K17" s="165">
        <f t="shared" si="2"/>
        <v>25.624625224865081</v>
      </c>
      <c r="L17" s="164">
        <f>'41abenpreGIII'!T17</f>
        <v>13</v>
      </c>
      <c r="M17" s="165">
        <f t="shared" si="3"/>
        <v>4.3307348923978944E-2</v>
      </c>
      <c r="N17" s="164">
        <f t="shared" si="5"/>
        <v>30018</v>
      </c>
      <c r="O17" s="165">
        <f t="shared" si="5"/>
        <v>100</v>
      </c>
      <c r="P17" s="166"/>
      <c r="Q17" s="166">
        <f t="shared" si="4"/>
        <v>1.3640825229482869</v>
      </c>
    </row>
    <row r="18" spans="2:25" s="162" customFormat="1" ht="18" customHeight="1" x14ac:dyDescent="0.2">
      <c r="B18" s="146" t="s">
        <v>41</v>
      </c>
      <c r="C18" s="159"/>
      <c r="D18" s="163">
        <f>'41abenpreGIII'!D18</f>
        <v>43816</v>
      </c>
      <c r="F18" s="164">
        <f>'41abenpreGIII'!F18+'41abenpreGIII'!H18+'41abenpreGIII'!J18+'41abenpreGIII'!L18+'41abenpreGIII'!N18</f>
        <v>27929</v>
      </c>
      <c r="G18" s="165">
        <f t="shared" si="0"/>
        <v>51.932910615667822</v>
      </c>
      <c r="H18" s="164">
        <f>'41abenpreGIII'!P18</f>
        <v>6001</v>
      </c>
      <c r="I18" s="165">
        <f t="shared" si="1"/>
        <v>11.158630692277654</v>
      </c>
      <c r="J18" s="164">
        <f>'41abenpreGIII'!R18</f>
        <v>19779</v>
      </c>
      <c r="K18" s="165">
        <f t="shared" si="2"/>
        <v>36.778296361033114</v>
      </c>
      <c r="L18" s="164">
        <f>'41abenpreGIII'!T18</f>
        <v>70</v>
      </c>
      <c r="M18" s="165">
        <f t="shared" si="3"/>
        <v>0.1301623310214024</v>
      </c>
      <c r="N18" s="164">
        <f t="shared" si="5"/>
        <v>53779</v>
      </c>
      <c r="O18" s="165">
        <f t="shared" si="5"/>
        <v>99.999999999999986</v>
      </c>
      <c r="P18" s="166"/>
      <c r="Q18" s="166">
        <f t="shared" si="4"/>
        <v>1.2273826912543364</v>
      </c>
    </row>
    <row r="19" spans="2:25" s="162" customFormat="1" ht="18" customHeight="1" x14ac:dyDescent="0.2">
      <c r="B19" s="146" t="s">
        <v>3</v>
      </c>
      <c r="C19" s="159"/>
      <c r="D19" s="163">
        <f>'41abenpreGIII'!D19</f>
        <v>44540</v>
      </c>
      <c r="F19" s="164">
        <f>'41abenpreGIII'!F19+'41abenpreGIII'!H19+'41abenpreGIII'!J19+'41abenpreGIII'!L19+'41abenpreGIII'!N19</f>
        <v>30419</v>
      </c>
      <c r="G19" s="165">
        <f t="shared" si="0"/>
        <v>45.555838437691882</v>
      </c>
      <c r="H19" s="164">
        <f>'41abenpreGIII'!P19</f>
        <v>7604</v>
      </c>
      <c r="I19" s="165">
        <f>H19*100/$N19</f>
        <v>11.3878364009405</v>
      </c>
      <c r="J19" s="164">
        <f>'41abenpreGIII'!R19</f>
        <v>28525</v>
      </c>
      <c r="K19" s="165">
        <f>J19*100/$N19</f>
        <v>42.719362616626483</v>
      </c>
      <c r="L19" s="164">
        <f>'41abenpreGIII'!T19</f>
        <v>225</v>
      </c>
      <c r="M19" s="165">
        <f t="shared" si="3"/>
        <v>0.3369625447411379</v>
      </c>
      <c r="N19" s="164">
        <f t="shared" si="5"/>
        <v>66773</v>
      </c>
      <c r="O19" s="165">
        <f t="shared" si="5"/>
        <v>100</v>
      </c>
      <c r="P19" s="166"/>
      <c r="Q19" s="166">
        <f t="shared" si="4"/>
        <v>1.4991692860350248</v>
      </c>
    </row>
    <row r="20" spans="2:25" s="162" customFormat="1" ht="18" customHeight="1" x14ac:dyDescent="0.2">
      <c r="B20" s="146" t="s">
        <v>2</v>
      </c>
      <c r="C20" s="159"/>
      <c r="D20" s="163">
        <f>'41abenpreGIII'!D20</f>
        <v>11911</v>
      </c>
      <c r="F20" s="164">
        <f>'41abenpreGIII'!F20+'41abenpreGIII'!H20+'41abenpreGIII'!J20+'41abenpreGIII'!L20+'41abenpreGIII'!N20</f>
        <v>5449</v>
      </c>
      <c r="G20" s="165">
        <f t="shared" si="0"/>
        <v>41.408921650581348</v>
      </c>
      <c r="H20" s="164">
        <f>'41abenpreGIII'!P20</f>
        <v>5787</v>
      </c>
      <c r="I20" s="165">
        <f>H20*100/$N20</f>
        <v>43.977505889505281</v>
      </c>
      <c r="J20" s="164">
        <f>'41abenpreGIII'!R20</f>
        <v>1923</v>
      </c>
      <c r="K20" s="165">
        <f>J20*100/$N20</f>
        <v>14.613572459913367</v>
      </c>
      <c r="L20" s="164">
        <f>'41abenpreGIII'!T20</f>
        <v>0</v>
      </c>
      <c r="M20" s="165">
        <f t="shared" si="3"/>
        <v>0</v>
      </c>
      <c r="N20" s="164">
        <f t="shared" si="5"/>
        <v>13159</v>
      </c>
      <c r="O20" s="165">
        <f t="shared" si="5"/>
        <v>100</v>
      </c>
      <c r="P20" s="166"/>
      <c r="Q20" s="166">
        <f t="shared" si="4"/>
        <v>1.1047770968012762</v>
      </c>
    </row>
    <row r="21" spans="2:25" s="162" customFormat="1" ht="18" customHeight="1" x14ac:dyDescent="0.2">
      <c r="B21" s="146" t="s">
        <v>35</v>
      </c>
      <c r="C21" s="159"/>
      <c r="D21" s="163">
        <f>'41abenpreGIII'!D21</f>
        <v>25951</v>
      </c>
      <c r="F21" s="164">
        <f>'41abenpreGIII'!F21+'41abenpreGIII'!H21+'41abenpreGIII'!J21+'41abenpreGIII'!L21+'41abenpreGIII'!N21</f>
        <v>19202</v>
      </c>
      <c r="G21" s="165">
        <f t="shared" si="0"/>
        <v>63.475587583881527</v>
      </c>
      <c r="H21" s="164">
        <f>'41abenpreGIII'!P21</f>
        <v>5901</v>
      </c>
      <c r="I21" s="165">
        <f>H21*100/$N21</f>
        <v>19.506793163862351</v>
      </c>
      <c r="J21" s="164">
        <f>'41abenpreGIII'!R21</f>
        <v>5062</v>
      </c>
      <c r="K21" s="165">
        <f>J21*100/$N21</f>
        <v>16.733331129549438</v>
      </c>
      <c r="L21" s="164">
        <f>'41abenpreGIII'!T21</f>
        <v>86</v>
      </c>
      <c r="M21" s="165">
        <f t="shared" si="3"/>
        <v>0.28428812270668741</v>
      </c>
      <c r="N21" s="164">
        <f t="shared" si="5"/>
        <v>30251</v>
      </c>
      <c r="O21" s="165">
        <f t="shared" si="5"/>
        <v>100</v>
      </c>
      <c r="P21" s="166"/>
      <c r="Q21" s="166">
        <f t="shared" si="4"/>
        <v>1.165696890293245</v>
      </c>
    </row>
    <row r="22" spans="2:25" s="162" customFormat="1" ht="21" customHeight="1" x14ac:dyDescent="0.2">
      <c r="B22" s="146" t="s">
        <v>42</v>
      </c>
      <c r="C22" s="159"/>
      <c r="D22" s="163">
        <f>'41abenpreGIII'!D22</f>
        <v>60761</v>
      </c>
      <c r="F22" s="164">
        <f>'41abenpreGIII'!F22+'41abenpreGIII'!H22+'41abenpreGIII'!J22+'41abenpreGIII'!L22+'41abenpreGIII'!N22</f>
        <v>53295</v>
      </c>
      <c r="G22" s="165">
        <f t="shared" si="0"/>
        <v>65.131313625087074</v>
      </c>
      <c r="H22" s="164">
        <f>'41abenpreGIII'!P22</f>
        <v>13042</v>
      </c>
      <c r="I22" s="165">
        <f>H22*100/$N22</f>
        <v>15.938504405636282</v>
      </c>
      <c r="J22" s="164">
        <f>'41abenpreGIII'!R22</f>
        <v>15424</v>
      </c>
      <c r="K22" s="165">
        <f>J22*100/$N22</f>
        <v>18.849523995747123</v>
      </c>
      <c r="L22" s="164">
        <f>'41abenpreGIII'!T22</f>
        <v>66</v>
      </c>
      <c r="M22" s="165">
        <f t="shared" si="3"/>
        <v>8.0657973529519603E-2</v>
      </c>
      <c r="N22" s="164">
        <f t="shared" si="5"/>
        <v>81827</v>
      </c>
      <c r="O22" s="165">
        <f t="shared" si="5"/>
        <v>100</v>
      </c>
      <c r="P22" s="166"/>
      <c r="Q22" s="166">
        <f t="shared" si="4"/>
        <v>1.3467026546633531</v>
      </c>
    </row>
    <row r="23" spans="2:25" s="162" customFormat="1" ht="18" customHeight="1" x14ac:dyDescent="0.2">
      <c r="B23" s="146" t="s">
        <v>43</v>
      </c>
      <c r="C23" s="159"/>
      <c r="D23" s="163">
        <f>'41abenpreGIII'!D23</f>
        <v>13224</v>
      </c>
      <c r="F23" s="164">
        <f>'41abenpreGIII'!F23+'41abenpreGIII'!H23+'41abenpreGIII'!J23+'41abenpreGIII'!L23+'41abenpreGIII'!N23</f>
        <v>7917</v>
      </c>
      <c r="G23" s="165">
        <f t="shared" si="0"/>
        <v>48.903576502563467</v>
      </c>
      <c r="H23" s="164">
        <f>'41abenpreGIII'!P23</f>
        <v>765</v>
      </c>
      <c r="I23" s="165">
        <f>H23*100/$N23</f>
        <v>4.7254308481067389</v>
      </c>
      <c r="J23" s="164">
        <f>'41abenpreGIII'!R23</f>
        <v>7505</v>
      </c>
      <c r="K23" s="165">
        <f>J23*100/$N23</f>
        <v>46.358638581753041</v>
      </c>
      <c r="L23" s="164">
        <f>'41abenpreGIII'!T23</f>
        <v>2</v>
      </c>
      <c r="M23" s="165">
        <f t="shared" si="3"/>
        <v>1.2354067576749644E-2</v>
      </c>
      <c r="N23" s="164">
        <f t="shared" si="5"/>
        <v>16189</v>
      </c>
      <c r="O23" s="165">
        <f t="shared" si="5"/>
        <v>100</v>
      </c>
      <c r="P23" s="166"/>
      <c r="Q23" s="166">
        <f t="shared" si="4"/>
        <v>1.2242135511191772</v>
      </c>
    </row>
    <row r="24" spans="2:25" s="162" customFormat="1" ht="22.5" customHeight="1" x14ac:dyDescent="0.2">
      <c r="B24" s="146" t="s">
        <v>44</v>
      </c>
      <c r="C24" s="159"/>
      <c r="D24" s="163">
        <f>'41abenpreGIII'!D24</f>
        <v>3368</v>
      </c>
      <c r="F24" s="164">
        <f>'41abenpreGIII'!F24+'41abenpreGIII'!H24+'41abenpreGIII'!J24+'41abenpreGIII'!L24+'41abenpreGIII'!N24</f>
        <v>1999</v>
      </c>
      <c r="G24" s="167">
        <f t="shared" si="0"/>
        <v>47.403367322741282</v>
      </c>
      <c r="H24" s="163">
        <f>'41abenpreGIII'!P24</f>
        <v>739</v>
      </c>
      <c r="I24" s="165">
        <f t="shared" si="1"/>
        <v>17.524306378942377</v>
      </c>
      <c r="J24" s="164">
        <f>'41abenpreGIII'!R24</f>
        <v>1468</v>
      </c>
      <c r="K24" s="165">
        <f t="shared" si="2"/>
        <v>34.81147735356889</v>
      </c>
      <c r="L24" s="164">
        <f>'41abenpreGIII'!T24</f>
        <v>11</v>
      </c>
      <c r="M24" s="165">
        <f t="shared" si="3"/>
        <v>0.26084894474745079</v>
      </c>
      <c r="N24" s="163">
        <f t="shared" si="5"/>
        <v>4217</v>
      </c>
      <c r="O24" s="165">
        <f t="shared" si="5"/>
        <v>100</v>
      </c>
      <c r="P24" s="166"/>
      <c r="Q24" s="166">
        <f t="shared" si="4"/>
        <v>1.2520783847980999</v>
      </c>
    </row>
    <row r="25" spans="2:25" s="162" customFormat="1" ht="18" customHeight="1" x14ac:dyDescent="0.2">
      <c r="B25" s="146" t="s">
        <v>45</v>
      </c>
      <c r="C25" s="159"/>
      <c r="D25" s="163">
        <f>'41abenpreGIII'!D25</f>
        <v>17043</v>
      </c>
      <c r="F25" s="164">
        <f>'41abenpreGIII'!F25+'41abenpreGIII'!H25+'41abenpreGIII'!J25+'41abenpreGIII'!L25+'41abenpreGIII'!N25</f>
        <v>13720</v>
      </c>
      <c r="G25" s="167">
        <f t="shared" si="0"/>
        <v>57.931849850103447</v>
      </c>
      <c r="H25" s="163">
        <f>'41abenpreGIII'!P25</f>
        <v>663</v>
      </c>
      <c r="I25" s="165">
        <f t="shared" si="1"/>
        <v>2.7994764176835707</v>
      </c>
      <c r="J25" s="164">
        <f>'41abenpreGIII'!R25</f>
        <v>7233</v>
      </c>
      <c r="K25" s="165">
        <f t="shared" si="2"/>
        <v>30.540894312375965</v>
      </c>
      <c r="L25" s="164">
        <f>'41abenpreGIII'!T25</f>
        <v>2067</v>
      </c>
      <c r="M25" s="165">
        <f t="shared" si="3"/>
        <v>8.7277794198370131</v>
      </c>
      <c r="N25" s="163">
        <f t="shared" si="5"/>
        <v>23683</v>
      </c>
      <c r="O25" s="165">
        <f t="shared" si="5"/>
        <v>100</v>
      </c>
      <c r="P25" s="166"/>
      <c r="Q25" s="166">
        <f t="shared" si="4"/>
        <v>1.3896027694654698</v>
      </c>
    </row>
    <row r="26" spans="2:25" s="162" customFormat="1" ht="18" customHeight="1" x14ac:dyDescent="0.2">
      <c r="B26" s="146" t="s">
        <v>46</v>
      </c>
      <c r="C26" s="159"/>
      <c r="D26" s="163">
        <f>'41abenpreGIII'!D26</f>
        <v>2364</v>
      </c>
      <c r="F26" s="164">
        <f>'41abenpreGIII'!F26+'41abenpreGIII'!H26+'41abenpreGIII'!J26+'41abenpreGIII'!L26+'41abenpreGIII'!N26</f>
        <v>2725</v>
      </c>
      <c r="G26" s="167">
        <f t="shared" si="0"/>
        <v>73.628748986760328</v>
      </c>
      <c r="H26" s="163">
        <f>'41abenpreGIII'!P26</f>
        <v>477</v>
      </c>
      <c r="I26" s="165">
        <f t="shared" si="1"/>
        <v>12.888408538232911</v>
      </c>
      <c r="J26" s="164">
        <f>'41abenpreGIII'!R26</f>
        <v>499</v>
      </c>
      <c r="K26" s="165">
        <f t="shared" si="2"/>
        <v>13.482842475006755</v>
      </c>
      <c r="L26" s="164">
        <f>'41abenpreGIII'!T26</f>
        <v>0</v>
      </c>
      <c r="M26" s="165">
        <f t="shared" si="3"/>
        <v>0</v>
      </c>
      <c r="N26" s="163">
        <f t="shared" si="5"/>
        <v>3701</v>
      </c>
      <c r="O26" s="165">
        <f t="shared" si="5"/>
        <v>100</v>
      </c>
      <c r="P26" s="166"/>
      <c r="Q26" s="166">
        <f t="shared" si="4"/>
        <v>1.5655668358714043</v>
      </c>
    </row>
    <row r="27" spans="2:25" s="162" customFormat="1" ht="18" customHeight="1" x14ac:dyDescent="0.2">
      <c r="B27" s="146" t="s">
        <v>1</v>
      </c>
      <c r="C27" s="159"/>
      <c r="D27" s="163">
        <f>'41abenpreGIII'!D27</f>
        <v>1185</v>
      </c>
      <c r="F27" s="164">
        <f>'41abenpreGIII'!F27+'41abenpreGIII'!H27+'41abenpreGIII'!J27+'41abenpreGIII'!L27+'41abenpreGIII'!N27</f>
        <v>872</v>
      </c>
      <c r="G27" s="167">
        <f t="shared" si="0"/>
        <v>56.403622250970244</v>
      </c>
      <c r="H27" s="163">
        <f>'41abenpreGIII'!P27</f>
        <v>1</v>
      </c>
      <c r="I27" s="165">
        <f t="shared" si="1"/>
        <v>6.4683053040103494E-2</v>
      </c>
      <c r="J27" s="164">
        <f>'41abenpreGIII'!R27</f>
        <v>673</v>
      </c>
      <c r="K27" s="165">
        <f t="shared" si="2"/>
        <v>43.53169469598965</v>
      </c>
      <c r="L27" s="164">
        <f>'41abenpreGIII'!T27</f>
        <v>0</v>
      </c>
      <c r="M27" s="165">
        <f t="shared" si="3"/>
        <v>0</v>
      </c>
      <c r="N27" s="164">
        <f t="shared" si="5"/>
        <v>1546</v>
      </c>
      <c r="O27" s="165">
        <f t="shared" si="5"/>
        <v>100</v>
      </c>
      <c r="P27" s="166"/>
      <c r="Q27" s="166">
        <f t="shared" si="4"/>
        <v>1.3046413502109704</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403669</v>
      </c>
      <c r="E30" s="174"/>
      <c r="F30" s="147">
        <f>SUM(F10:F27)</f>
        <v>311858</v>
      </c>
      <c r="G30" s="175">
        <f>F30*100/$N30</f>
        <v>57.800612001682914</v>
      </c>
      <c r="H30" s="147">
        <f>SUM(H10:H27)</f>
        <v>73398</v>
      </c>
      <c r="I30" s="175">
        <f>H30*100/$N30</f>
        <v>13.603785439846092</v>
      </c>
      <c r="J30" s="147">
        <f>SUM(J10:J27)</f>
        <v>151149</v>
      </c>
      <c r="K30" s="175">
        <f>J30*100/$N30</f>
        <v>28.01436776815849</v>
      </c>
      <c r="L30" s="147">
        <f>SUM(L10:L28)</f>
        <v>3136</v>
      </c>
      <c r="M30" s="175">
        <f>L30*100/$N30</f>
        <v>0.58123479031250636</v>
      </c>
      <c r="N30" s="147">
        <f>F30+H30+J30+L30</f>
        <v>539541</v>
      </c>
      <c r="O30" s="175">
        <f>G30+I30+K30+M30</f>
        <v>100</v>
      </c>
      <c r="P30" s="176"/>
      <c r="Q30" s="176">
        <f>(N30/D30)</f>
        <v>1.3365926043367213</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B43"/>
  <sheetViews>
    <sheetView topLeftCell="A15" zoomScale="90" zoomScaleNormal="90" workbookViewId="0">
      <selection activeCell="J8" sqref="J8"/>
    </sheetView>
  </sheetViews>
  <sheetFormatPr baseColWidth="10" defaultColWidth="11.42578125" defaultRowHeight="15" x14ac:dyDescent="0.25"/>
  <cols>
    <col min="1" max="1" width="1.85546875" style="220" customWidth="1"/>
    <col min="2" max="2" width="44.140625" style="220" customWidth="1"/>
    <col min="3" max="3" width="1.140625"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4" x14ac:dyDescent="0.25">
      <c r="A1" s="219"/>
      <c r="B1" s="219"/>
      <c r="C1" s="219"/>
      <c r="J1" s="221"/>
      <c r="K1" s="221"/>
    </row>
    <row r="2" spans="1:24" ht="48.75" customHeight="1" x14ac:dyDescent="0.25">
      <c r="A2" s="219"/>
      <c r="B2" s="219"/>
      <c r="C2" s="219"/>
      <c r="J2" s="221"/>
      <c r="K2" s="221"/>
    </row>
    <row r="3" spans="1:24" ht="24" customHeight="1" x14ac:dyDescent="0.25">
      <c r="A3" s="219"/>
      <c r="B3" s="1362" t="s">
        <v>338</v>
      </c>
      <c r="C3" s="1362"/>
      <c r="D3" s="1362"/>
      <c r="E3" s="1362"/>
      <c r="F3" s="1362"/>
      <c r="G3" s="1362"/>
      <c r="H3" s="1362"/>
      <c r="I3" s="1362"/>
      <c r="J3" s="1362"/>
      <c r="K3" s="1362"/>
      <c r="L3" s="1362"/>
      <c r="M3" s="1362"/>
      <c r="N3" s="1362"/>
      <c r="O3" s="1362"/>
      <c r="P3" s="1362"/>
      <c r="Q3" s="1362"/>
      <c r="R3" s="1362"/>
      <c r="S3" s="1362"/>
      <c r="T3" s="1362"/>
      <c r="U3" s="1362"/>
      <c r="V3" s="1362"/>
      <c r="W3" s="1362"/>
    </row>
    <row r="4" spans="1:24" ht="13.5" customHeight="1" x14ac:dyDescent="0.25">
      <c r="A4" s="219"/>
      <c r="B4" s="219"/>
      <c r="C4" s="219"/>
      <c r="J4" s="221"/>
      <c r="K4" s="221"/>
    </row>
    <row r="5" spans="1:24" x14ac:dyDescent="0.25">
      <c r="A5" s="219"/>
      <c r="B5" s="219"/>
      <c r="C5" s="219"/>
      <c r="D5" s="1363" t="s">
        <v>339</v>
      </c>
      <c r="E5" s="1363"/>
      <c r="F5" s="1363"/>
      <c r="G5" s="1363"/>
      <c r="H5" s="1363"/>
      <c r="I5" s="1363"/>
      <c r="J5" s="1363"/>
      <c r="K5" s="1363"/>
      <c r="L5" s="219"/>
      <c r="M5" s="1364" t="s">
        <v>340</v>
      </c>
      <c r="N5" s="1364"/>
      <c r="O5" s="1364"/>
      <c r="P5" s="1364"/>
      <c r="Q5" s="1364"/>
      <c r="R5" s="1364"/>
      <c r="S5" s="1364"/>
      <c r="T5" s="1364"/>
      <c r="U5" s="1364"/>
      <c r="V5" s="1364"/>
      <c r="W5" s="1364"/>
      <c r="X5" s="1364"/>
    </row>
    <row r="6" spans="1:24" ht="25.5" customHeight="1" x14ac:dyDescent="0.25">
      <c r="A6" s="219"/>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v>45382</v>
      </c>
      <c r="X6" s="1370"/>
    </row>
    <row r="7" spans="1:24" x14ac:dyDescent="0.25">
      <c r="B7" s="225"/>
      <c r="C7" s="219"/>
      <c r="D7" s="226">
        <v>43465</v>
      </c>
      <c r="E7" s="227">
        <v>43830</v>
      </c>
      <c r="F7" s="228">
        <v>44196</v>
      </c>
      <c r="G7" s="228">
        <v>44561</v>
      </c>
      <c r="H7" s="228">
        <v>44926</v>
      </c>
      <c r="I7" s="228">
        <v>45291</v>
      </c>
      <c r="J7" s="228">
        <v>45382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4" ht="6.75" customHeight="1" x14ac:dyDescent="0.25">
      <c r="B8" s="225"/>
      <c r="C8" s="219"/>
      <c r="D8" s="234"/>
      <c r="E8" s="234"/>
      <c r="F8" s="234"/>
      <c r="G8" s="234"/>
      <c r="H8" s="234"/>
      <c r="I8" s="234"/>
      <c r="J8" s="234"/>
      <c r="K8" s="234"/>
      <c r="L8" s="219"/>
      <c r="M8" s="234"/>
      <c r="N8" s="234"/>
      <c r="O8" s="234"/>
      <c r="P8" s="234"/>
      <c r="Q8" s="234"/>
      <c r="R8" s="234"/>
      <c r="S8" s="234"/>
      <c r="T8" s="234"/>
      <c r="U8" s="234"/>
      <c r="V8" s="234"/>
      <c r="W8" s="234"/>
      <c r="X8" s="234"/>
    </row>
    <row r="9" spans="1:24" x14ac:dyDescent="0.25">
      <c r="B9" s="235" t="s">
        <v>29</v>
      </c>
      <c r="C9" s="219"/>
      <c r="D9" s="236">
        <v>1767186</v>
      </c>
      <c r="E9" s="237">
        <v>1894744</v>
      </c>
      <c r="F9" s="237">
        <v>1850950</v>
      </c>
      <c r="G9" s="237">
        <v>1892604</v>
      </c>
      <c r="H9" s="237">
        <v>1982018</v>
      </c>
      <c r="I9" s="237">
        <v>2061372</v>
      </c>
      <c r="J9" s="238">
        <v>2083069</v>
      </c>
      <c r="K9" s="239"/>
      <c r="L9" s="222"/>
      <c r="M9" s="240">
        <v>7.2181422894930236E-2</v>
      </c>
      <c r="N9" s="241">
        <v>127558</v>
      </c>
      <c r="O9" s="242">
        <v>-2.3113412682663204E-2</v>
      </c>
      <c r="P9" s="243">
        <v>-43794</v>
      </c>
      <c r="Q9" s="242">
        <f>G9/F9-1</f>
        <v>2.250411950619946E-2</v>
      </c>
      <c r="R9" s="243">
        <f t="shared" ref="R9:R23" si="0">G9-F9</f>
        <v>41654</v>
      </c>
      <c r="S9" s="242">
        <f>H9/G9-1</f>
        <v>4.7243903109155383E-2</v>
      </c>
      <c r="T9" s="243">
        <f>H9-G9</f>
        <v>89414</v>
      </c>
      <c r="U9" s="242">
        <f>I9/H9-1</f>
        <v>4.003697241901949E-2</v>
      </c>
      <c r="V9" s="243">
        <f>I9-H9</f>
        <v>79354</v>
      </c>
      <c r="W9" s="242">
        <v>3.6403783071902618E-2</v>
      </c>
      <c r="X9" s="243">
        <v>73168</v>
      </c>
    </row>
    <row r="10" spans="1:24" x14ac:dyDescent="0.25">
      <c r="B10" s="244" t="s">
        <v>244</v>
      </c>
      <c r="C10" s="219"/>
      <c r="D10" s="245">
        <v>1638618</v>
      </c>
      <c r="E10" s="246">
        <v>1735551</v>
      </c>
      <c r="F10" s="246">
        <v>1709394</v>
      </c>
      <c r="G10" s="246">
        <v>1768008</v>
      </c>
      <c r="H10" s="246">
        <v>1850208</v>
      </c>
      <c r="I10" s="246">
        <v>1944185</v>
      </c>
      <c r="J10" s="247">
        <v>1954635</v>
      </c>
      <c r="K10" s="248"/>
      <c r="L10" s="219"/>
      <c r="M10" s="249">
        <v>5.9155336997396502E-2</v>
      </c>
      <c r="N10" s="250">
        <v>96933</v>
      </c>
      <c r="O10" s="251">
        <v>-1.507129436127197E-2</v>
      </c>
      <c r="P10" s="250">
        <v>-26157</v>
      </c>
      <c r="Q10" s="251">
        <f t="shared" ref="Q10:Q23" si="1">G10/F10-1</f>
        <v>3.4289344644944375E-2</v>
      </c>
      <c r="R10" s="250">
        <f t="shared" si="0"/>
        <v>58614</v>
      </c>
      <c r="S10" s="251">
        <f t="shared" ref="S10:S23" si="2">H10/G10-1</f>
        <v>4.6493002294107244E-2</v>
      </c>
      <c r="T10" s="250">
        <f t="shared" ref="T10:T23" si="3">H10-G10</f>
        <v>82200</v>
      </c>
      <c r="U10" s="251">
        <f t="shared" ref="U10:U23" si="4">I10/H10-1</f>
        <v>5.0792667635206401E-2</v>
      </c>
      <c r="V10" s="250">
        <f t="shared" ref="V10:V23" si="5">I10-H10</f>
        <v>93977</v>
      </c>
      <c r="W10" s="251">
        <v>4.3028281750266739E-2</v>
      </c>
      <c r="X10" s="250">
        <v>80635</v>
      </c>
    </row>
    <row r="11" spans="1:24" x14ac:dyDescent="0.25">
      <c r="B11" s="252" t="s">
        <v>342</v>
      </c>
      <c r="C11" s="219"/>
      <c r="D11" s="253">
        <v>334306</v>
      </c>
      <c r="E11" s="254">
        <v>350514</v>
      </c>
      <c r="F11" s="254">
        <v>352921</v>
      </c>
      <c r="G11" s="254">
        <v>352430</v>
      </c>
      <c r="H11" s="254">
        <v>359348</v>
      </c>
      <c r="I11" s="254">
        <v>377078</v>
      </c>
      <c r="J11" s="255">
        <v>379692</v>
      </c>
      <c r="L11" s="222"/>
      <c r="M11" s="256">
        <v>4.8482527983344514E-2</v>
      </c>
      <c r="N11" s="257">
        <v>16208</v>
      </c>
      <c r="O11" s="258">
        <v>6.8670580918308577E-3</v>
      </c>
      <c r="P11" s="257">
        <v>2407</v>
      </c>
      <c r="Q11" s="258">
        <f t="shared" si="1"/>
        <v>-1.3912461995744252E-3</v>
      </c>
      <c r="R11" s="257">
        <f t="shared" si="0"/>
        <v>-491</v>
      </c>
      <c r="S11" s="258">
        <f t="shared" si="2"/>
        <v>1.9629429957722211E-2</v>
      </c>
      <c r="T11" s="257">
        <f t="shared" si="3"/>
        <v>6918</v>
      </c>
      <c r="U11" s="258">
        <f t="shared" si="4"/>
        <v>4.9339359061411292E-2</v>
      </c>
      <c r="V11" s="257">
        <f t="shared" si="5"/>
        <v>17730</v>
      </c>
      <c r="W11" s="258">
        <v>5.1935746621378343E-2</v>
      </c>
      <c r="X11" s="257">
        <v>18746</v>
      </c>
    </row>
    <row r="12" spans="1:24" x14ac:dyDescent="0.25">
      <c r="B12" s="303" t="s">
        <v>343</v>
      </c>
      <c r="C12" s="219"/>
      <c r="D12" s="1209">
        <v>1304312</v>
      </c>
      <c r="E12" s="1210">
        <v>1385037</v>
      </c>
      <c r="F12" s="1212">
        <v>1356473</v>
      </c>
      <c r="G12" s="1212">
        <v>1415578</v>
      </c>
      <c r="H12" s="1210">
        <v>1490860</v>
      </c>
      <c r="I12" s="1210">
        <v>1567107</v>
      </c>
      <c r="J12" s="1213">
        <v>1574943</v>
      </c>
      <c r="K12" s="1214"/>
      <c r="L12" s="219"/>
      <c r="M12" s="1216">
        <v>6.1890866602469341E-2</v>
      </c>
      <c r="N12" s="1215">
        <v>80725</v>
      </c>
      <c r="O12" s="1218">
        <v>-2.0623275768084204E-2</v>
      </c>
      <c r="P12" s="1220">
        <v>-28564</v>
      </c>
      <c r="Q12" s="1222">
        <f t="shared" si="1"/>
        <v>4.3572559129448241E-2</v>
      </c>
      <c r="R12" s="1220">
        <f t="shared" si="0"/>
        <v>59105</v>
      </c>
      <c r="S12" s="1218">
        <f t="shared" si="2"/>
        <v>5.3181103407936581E-2</v>
      </c>
      <c r="T12" s="1220">
        <f t="shared" si="3"/>
        <v>75282</v>
      </c>
      <c r="U12" s="1218">
        <f t="shared" si="4"/>
        <v>5.1142964463464002E-2</v>
      </c>
      <c r="V12" s="1220">
        <f t="shared" si="5"/>
        <v>76247</v>
      </c>
      <c r="W12" s="1222">
        <v>4.0903364982346924E-2</v>
      </c>
      <c r="X12" s="1220">
        <v>61889</v>
      </c>
    </row>
    <row r="13" spans="1:24" x14ac:dyDescent="0.25">
      <c r="B13" s="1208" t="s">
        <v>344</v>
      </c>
      <c r="C13" s="219"/>
      <c r="D13" s="253">
        <v>429437</v>
      </c>
      <c r="E13" s="1211">
        <v>467298</v>
      </c>
      <c r="F13" s="254">
        <v>473559</v>
      </c>
      <c r="G13" s="254">
        <v>487549</v>
      </c>
      <c r="H13" s="1211">
        <v>515590</v>
      </c>
      <c r="I13" s="1211">
        <v>543298</v>
      </c>
      <c r="J13" s="255">
        <v>553711</v>
      </c>
      <c r="K13" s="269"/>
      <c r="L13" s="219"/>
      <c r="M13" s="1217">
        <v>8.8164270894217411E-2</v>
      </c>
      <c r="N13" s="257">
        <v>37861</v>
      </c>
      <c r="O13" s="1219">
        <v>1.3398302582078303E-2</v>
      </c>
      <c r="P13" s="1221">
        <v>6261</v>
      </c>
      <c r="Q13" s="258">
        <f t="shared" si="1"/>
        <v>2.9542253446772193E-2</v>
      </c>
      <c r="R13" s="1221">
        <f t="shared" si="0"/>
        <v>13990</v>
      </c>
      <c r="S13" s="1219">
        <f t="shared" si="2"/>
        <v>5.7514219083620421E-2</v>
      </c>
      <c r="T13" s="1221">
        <f t="shared" si="3"/>
        <v>28041</v>
      </c>
      <c r="U13" s="1219">
        <f t="shared" si="4"/>
        <v>5.374037510424956E-2</v>
      </c>
      <c r="V13" s="1221">
        <f t="shared" si="5"/>
        <v>27708</v>
      </c>
      <c r="W13" s="258">
        <v>5.4926735774394553E-2</v>
      </c>
      <c r="X13" s="1221">
        <v>28830</v>
      </c>
    </row>
    <row r="14" spans="1:24" x14ac:dyDescent="0.25">
      <c r="B14" s="252" t="s">
        <v>345</v>
      </c>
      <c r="C14" s="219"/>
      <c r="D14" s="253">
        <v>490680</v>
      </c>
      <c r="E14" s="254">
        <v>515590</v>
      </c>
      <c r="F14" s="254">
        <v>506355</v>
      </c>
      <c r="G14" s="254">
        <v>529632</v>
      </c>
      <c r="H14" s="254">
        <v>560619</v>
      </c>
      <c r="I14" s="254">
        <v>592130</v>
      </c>
      <c r="J14" s="255">
        <v>593931</v>
      </c>
      <c r="L14" s="222"/>
      <c r="M14" s="256">
        <v>5.076628352490431E-2</v>
      </c>
      <c r="N14" s="257">
        <v>24910</v>
      </c>
      <c r="O14" s="258">
        <v>-1.7911518842491092E-2</v>
      </c>
      <c r="P14" s="257">
        <v>-9235</v>
      </c>
      <c r="Q14" s="258">
        <f t="shared" si="1"/>
        <v>4.5969724797819689E-2</v>
      </c>
      <c r="R14" s="257">
        <f t="shared" si="0"/>
        <v>23277</v>
      </c>
      <c r="S14" s="258">
        <f t="shared" si="2"/>
        <v>5.8506661228928669E-2</v>
      </c>
      <c r="T14" s="257">
        <f t="shared" si="3"/>
        <v>30987</v>
      </c>
      <c r="U14" s="258">
        <f t="shared" si="4"/>
        <v>5.6207513480634796E-2</v>
      </c>
      <c r="V14" s="257">
        <f t="shared" si="5"/>
        <v>31511</v>
      </c>
      <c r="W14" s="258">
        <v>4.3146312119642038E-2</v>
      </c>
      <c r="X14" s="257">
        <v>24566</v>
      </c>
    </row>
    <row r="15" spans="1:24" x14ac:dyDescent="0.25">
      <c r="B15" s="259" t="s">
        <v>346</v>
      </c>
      <c r="C15" s="219"/>
      <c r="D15" s="260">
        <v>384195</v>
      </c>
      <c r="E15" s="261">
        <v>402149</v>
      </c>
      <c r="F15" s="261">
        <v>376559</v>
      </c>
      <c r="G15" s="261">
        <v>398397</v>
      </c>
      <c r="H15" s="261">
        <v>414651</v>
      </c>
      <c r="I15" s="261">
        <v>431679</v>
      </c>
      <c r="J15" s="262">
        <v>427301</v>
      </c>
      <c r="K15" s="263"/>
      <c r="L15" s="222"/>
      <c r="M15" s="264">
        <v>4.67314775049128E-2</v>
      </c>
      <c r="N15" s="265">
        <v>17954</v>
      </c>
      <c r="O15" s="266">
        <v>-6.363313100368273E-2</v>
      </c>
      <c r="P15" s="265">
        <v>-25590</v>
      </c>
      <c r="Q15" s="266">
        <f t="shared" si="1"/>
        <v>5.7993568072997936E-2</v>
      </c>
      <c r="R15" s="265">
        <f t="shared" si="0"/>
        <v>21838</v>
      </c>
      <c r="S15" s="266">
        <f t="shared" si="2"/>
        <v>4.0798499988704773E-2</v>
      </c>
      <c r="T15" s="265">
        <f t="shared" si="3"/>
        <v>16254</v>
      </c>
      <c r="U15" s="266">
        <f t="shared" si="4"/>
        <v>4.1065860205329319E-2</v>
      </c>
      <c r="V15" s="265">
        <f t="shared" si="5"/>
        <v>17028</v>
      </c>
      <c r="W15" s="266">
        <v>2.0278982254398281E-2</v>
      </c>
      <c r="X15" s="265">
        <v>8493</v>
      </c>
    </row>
    <row r="16" spans="1:24" x14ac:dyDescent="0.25">
      <c r="B16" s="244" t="s">
        <v>347</v>
      </c>
      <c r="C16" s="219"/>
      <c r="D16" s="245">
        <v>1054275</v>
      </c>
      <c r="E16" s="246">
        <v>1115183</v>
      </c>
      <c r="F16" s="246">
        <v>1124230</v>
      </c>
      <c r="G16" s="246">
        <v>1222142</v>
      </c>
      <c r="H16" s="246">
        <v>1313437</v>
      </c>
      <c r="I16" s="246">
        <v>1411866</v>
      </c>
      <c r="J16" s="247">
        <v>1424322</v>
      </c>
      <c r="K16" s="267"/>
      <c r="L16" s="222"/>
      <c r="M16" s="249">
        <v>5.7772402836072212E-2</v>
      </c>
      <c r="N16" s="250">
        <v>60908</v>
      </c>
      <c r="O16" s="268">
        <v>8.1125698652149136E-3</v>
      </c>
      <c r="P16" s="250">
        <v>9047</v>
      </c>
      <c r="Q16" s="268">
        <f t="shared" si="1"/>
        <v>8.7092498865890322E-2</v>
      </c>
      <c r="R16" s="250">
        <f t="shared" si="0"/>
        <v>97912</v>
      </c>
      <c r="S16" s="268">
        <f t="shared" si="2"/>
        <v>7.4700812180581222E-2</v>
      </c>
      <c r="T16" s="250">
        <f t="shared" si="3"/>
        <v>91295</v>
      </c>
      <c r="U16" s="268">
        <f t="shared" si="4"/>
        <v>7.4940023769697328E-2</v>
      </c>
      <c r="V16" s="250">
        <f t="shared" si="5"/>
        <v>98429</v>
      </c>
      <c r="W16" s="268">
        <v>7.0678900517026966E-2</v>
      </c>
      <c r="X16" s="250">
        <v>94024</v>
      </c>
    </row>
    <row r="17" spans="2:24" x14ac:dyDescent="0.25">
      <c r="B17" s="252" t="s">
        <v>344</v>
      </c>
      <c r="C17" s="219"/>
      <c r="D17" s="253">
        <v>277636</v>
      </c>
      <c r="E17" s="254">
        <v>310719</v>
      </c>
      <c r="F17" s="254">
        <v>337667</v>
      </c>
      <c r="G17" s="254">
        <v>378893</v>
      </c>
      <c r="H17" s="254">
        <v>419029</v>
      </c>
      <c r="I17" s="254">
        <v>459833</v>
      </c>
      <c r="J17" s="255">
        <v>472725</v>
      </c>
      <c r="L17" s="222"/>
      <c r="M17" s="256">
        <v>0.11915961906957317</v>
      </c>
      <c r="N17" s="257">
        <v>33083</v>
      </c>
      <c r="O17" s="258">
        <v>8.6727879531023122E-2</v>
      </c>
      <c r="P17" s="257">
        <v>26948</v>
      </c>
      <c r="Q17" s="258">
        <f t="shared" si="1"/>
        <v>0.12209069882458157</v>
      </c>
      <c r="R17" s="257">
        <f t="shared" si="0"/>
        <v>41226</v>
      </c>
      <c r="S17" s="258">
        <f t="shared" si="2"/>
        <v>0.10592964240563951</v>
      </c>
      <c r="T17" s="257">
        <f t="shared" si="3"/>
        <v>40136</v>
      </c>
      <c r="U17" s="258">
        <f t="shared" si="4"/>
        <v>9.7377508477933583E-2</v>
      </c>
      <c r="V17" s="257">
        <f t="shared" si="5"/>
        <v>40804</v>
      </c>
      <c r="W17" s="258">
        <v>0.1095502651091067</v>
      </c>
      <c r="X17" s="257">
        <v>46674</v>
      </c>
    </row>
    <row r="18" spans="2:24" x14ac:dyDescent="0.25">
      <c r="B18" s="252" t="s">
        <v>345</v>
      </c>
      <c r="C18" s="219"/>
      <c r="D18" s="253">
        <v>427294</v>
      </c>
      <c r="E18" s="254">
        <v>442658</v>
      </c>
      <c r="F18" s="254">
        <v>443395</v>
      </c>
      <c r="G18" s="254">
        <v>474372</v>
      </c>
      <c r="H18" s="254">
        <v>508082</v>
      </c>
      <c r="I18" s="254">
        <v>544804</v>
      </c>
      <c r="J18" s="255">
        <v>547928</v>
      </c>
      <c r="K18" s="269"/>
      <c r="L18" s="219"/>
      <c r="M18" s="256">
        <v>3.5956507697276319E-2</v>
      </c>
      <c r="N18" s="257">
        <v>15364</v>
      </c>
      <c r="O18" s="258">
        <v>1.6649422353147703E-3</v>
      </c>
      <c r="P18" s="257">
        <v>737</v>
      </c>
      <c r="Q18" s="258">
        <f t="shared" si="1"/>
        <v>6.9863214515274219E-2</v>
      </c>
      <c r="R18" s="257">
        <f t="shared" si="0"/>
        <v>30977</v>
      </c>
      <c r="S18" s="258">
        <f t="shared" si="2"/>
        <v>7.1062372989974198E-2</v>
      </c>
      <c r="T18" s="257">
        <f t="shared" si="3"/>
        <v>33710</v>
      </c>
      <c r="U18" s="258">
        <f t="shared" si="4"/>
        <v>7.2275735019150522E-2</v>
      </c>
      <c r="V18" s="257">
        <f t="shared" si="5"/>
        <v>36722</v>
      </c>
      <c r="W18" s="258">
        <v>6.5388033031368975E-2</v>
      </c>
      <c r="X18" s="257">
        <v>33629</v>
      </c>
    </row>
    <row r="19" spans="2:24" x14ac:dyDescent="0.25">
      <c r="B19" s="259" t="s">
        <v>346</v>
      </c>
      <c r="C19" s="219"/>
      <c r="D19" s="260">
        <v>349345</v>
      </c>
      <c r="E19" s="261">
        <v>361806</v>
      </c>
      <c r="F19" s="261">
        <v>343168</v>
      </c>
      <c r="G19" s="261">
        <v>368877</v>
      </c>
      <c r="H19" s="261">
        <v>386326</v>
      </c>
      <c r="I19" s="261">
        <v>407229</v>
      </c>
      <c r="J19" s="262">
        <v>403669</v>
      </c>
      <c r="K19" s="270"/>
      <c r="L19" s="219"/>
      <c r="M19" s="264">
        <v>3.5669610270649299E-2</v>
      </c>
      <c r="N19" s="265">
        <v>12461</v>
      </c>
      <c r="O19" s="266">
        <v>-5.151379468554973E-2</v>
      </c>
      <c r="P19" s="265">
        <v>-18638</v>
      </c>
      <c r="Q19" s="266">
        <f t="shared" si="1"/>
        <v>7.4916658895934463E-2</v>
      </c>
      <c r="R19" s="265">
        <f t="shared" si="0"/>
        <v>25709</v>
      </c>
      <c r="S19" s="266">
        <f t="shared" si="2"/>
        <v>4.7303030549478597E-2</v>
      </c>
      <c r="T19" s="265">
        <f t="shared" si="3"/>
        <v>17449</v>
      </c>
      <c r="U19" s="266">
        <f t="shared" si="4"/>
        <v>5.4107153026200727E-2</v>
      </c>
      <c r="V19" s="265">
        <f t="shared" si="5"/>
        <v>20903</v>
      </c>
      <c r="W19" s="266">
        <v>3.5186742847764352E-2</v>
      </c>
      <c r="X19" s="265">
        <v>13721</v>
      </c>
    </row>
    <row r="20" spans="2:24" ht="15" customHeight="1" x14ac:dyDescent="0.25">
      <c r="B20" s="244" t="s">
        <v>348</v>
      </c>
      <c r="C20" s="219"/>
      <c r="D20" s="245">
        <v>250037</v>
      </c>
      <c r="E20" s="246">
        <v>269854</v>
      </c>
      <c r="F20" s="246">
        <v>232243</v>
      </c>
      <c r="G20" s="246">
        <v>193436</v>
      </c>
      <c r="H20" s="246">
        <v>177423</v>
      </c>
      <c r="I20" s="246">
        <v>155241</v>
      </c>
      <c r="J20" s="247">
        <v>150621</v>
      </c>
      <c r="K20" s="267"/>
      <c r="L20" s="222"/>
      <c r="M20" s="249">
        <v>7.92562700720294E-2</v>
      </c>
      <c r="N20" s="250">
        <v>19817</v>
      </c>
      <c r="O20" s="268">
        <v>-0.13937536593861866</v>
      </c>
      <c r="P20" s="250">
        <v>-37611</v>
      </c>
      <c r="Q20" s="268">
        <f t="shared" si="1"/>
        <v>-0.16709653251120593</v>
      </c>
      <c r="R20" s="250">
        <f>G20-F20</f>
        <v>-38807</v>
      </c>
      <c r="S20" s="268">
        <f t="shared" si="2"/>
        <v>-8.2781902024442244E-2</v>
      </c>
      <c r="T20" s="250">
        <f t="shared" si="3"/>
        <v>-16013</v>
      </c>
      <c r="U20" s="268">
        <f t="shared" si="4"/>
        <v>-0.12502324952232802</v>
      </c>
      <c r="V20" s="250">
        <f t="shared" si="5"/>
        <v>-22182</v>
      </c>
      <c r="W20" s="268">
        <v>-0.17583554028321913</v>
      </c>
      <c r="X20" s="250">
        <v>-32135</v>
      </c>
    </row>
    <row r="21" spans="2:24" x14ac:dyDescent="0.25">
      <c r="B21" s="252" t="s">
        <v>344</v>
      </c>
      <c r="C21" s="219"/>
      <c r="D21" s="253">
        <v>151801</v>
      </c>
      <c r="E21" s="254">
        <v>156579</v>
      </c>
      <c r="F21" s="254">
        <v>135892</v>
      </c>
      <c r="G21" s="254">
        <v>108656</v>
      </c>
      <c r="H21" s="254">
        <v>96561</v>
      </c>
      <c r="I21" s="254">
        <v>83465</v>
      </c>
      <c r="J21" s="255">
        <v>80986</v>
      </c>
      <c r="L21" s="222"/>
      <c r="M21" s="256">
        <v>3.1475418475504169E-2</v>
      </c>
      <c r="N21" s="257">
        <v>4778</v>
      </c>
      <c r="O21" s="258">
        <v>-0.13211861105256772</v>
      </c>
      <c r="P21" s="257">
        <v>-20687</v>
      </c>
      <c r="Q21" s="258">
        <f t="shared" si="1"/>
        <v>-0.20042386601124418</v>
      </c>
      <c r="R21" s="257">
        <f t="shared" si="0"/>
        <v>-27236</v>
      </c>
      <c r="S21" s="258">
        <f t="shared" si="2"/>
        <v>-0.11131460756884115</v>
      </c>
      <c r="T21" s="257">
        <f t="shared" si="3"/>
        <v>-12095</v>
      </c>
      <c r="U21" s="258">
        <f t="shared" si="4"/>
        <v>-0.1356241132548337</v>
      </c>
      <c r="V21" s="257">
        <f t="shared" si="5"/>
        <v>-13096</v>
      </c>
      <c r="W21" s="258">
        <v>-0.18055246382677326</v>
      </c>
      <c r="X21" s="257">
        <v>-17844</v>
      </c>
    </row>
    <row r="22" spans="2:24" x14ac:dyDescent="0.25">
      <c r="B22" s="252" t="s">
        <v>345</v>
      </c>
      <c r="C22" s="219"/>
      <c r="D22" s="253">
        <v>63386</v>
      </c>
      <c r="E22" s="254">
        <v>72932</v>
      </c>
      <c r="F22" s="254">
        <v>62960</v>
      </c>
      <c r="G22" s="254">
        <v>55260</v>
      </c>
      <c r="H22" s="254">
        <v>52537</v>
      </c>
      <c r="I22" s="254">
        <v>47326</v>
      </c>
      <c r="J22" s="255">
        <v>46003</v>
      </c>
      <c r="L22" s="222"/>
      <c r="M22" s="256">
        <v>0.15060107910264087</v>
      </c>
      <c r="N22" s="257">
        <v>9546</v>
      </c>
      <c r="O22" s="258">
        <v>-0.13673010475511438</v>
      </c>
      <c r="P22" s="257">
        <v>-9972</v>
      </c>
      <c r="Q22" s="258">
        <f t="shared" si="1"/>
        <v>-0.12229987293519695</v>
      </c>
      <c r="R22" s="257">
        <f t="shared" si="0"/>
        <v>-7700</v>
      </c>
      <c r="S22" s="258">
        <f t="shared" si="2"/>
        <v>-4.9276149113282708E-2</v>
      </c>
      <c r="T22" s="257">
        <f t="shared" si="3"/>
        <v>-2723</v>
      </c>
      <c r="U22" s="258">
        <f t="shared" si="4"/>
        <v>-9.9187239469326394E-2</v>
      </c>
      <c r="V22" s="257">
        <f t="shared" si="5"/>
        <v>-5211</v>
      </c>
      <c r="W22" s="258">
        <v>-0.16458431700141651</v>
      </c>
      <c r="X22" s="257">
        <v>-9063</v>
      </c>
    </row>
    <row r="23" spans="2:24" x14ac:dyDescent="0.25">
      <c r="B23" s="259" t="s">
        <v>346</v>
      </c>
      <c r="C23" s="219"/>
      <c r="D23" s="260">
        <v>34850</v>
      </c>
      <c r="E23" s="261">
        <v>40343</v>
      </c>
      <c r="F23" s="261">
        <v>33391</v>
      </c>
      <c r="G23" s="261">
        <v>29520</v>
      </c>
      <c r="H23" s="261">
        <v>28325</v>
      </c>
      <c r="I23" s="261">
        <v>24450</v>
      </c>
      <c r="J23" s="262">
        <v>23632</v>
      </c>
      <c r="K23" s="263"/>
      <c r="L23" s="222"/>
      <c r="M23" s="264">
        <f t="shared" ref="M23" si="6">E23/D23-1</f>
        <v>0.15761836441893839</v>
      </c>
      <c r="N23" s="265">
        <f t="shared" ref="N23" si="7">E23-D23</f>
        <v>5493</v>
      </c>
      <c r="O23" s="266">
        <f t="shared" ref="O23" si="8">F23/E23-1</f>
        <v>-0.17232233596906521</v>
      </c>
      <c r="P23" s="265">
        <f t="shared" ref="P23" si="9">F23-E23</f>
        <v>-6952</v>
      </c>
      <c r="Q23" s="266">
        <f t="shared" si="1"/>
        <v>-0.11592944206522715</v>
      </c>
      <c r="R23" s="265">
        <f t="shared" si="0"/>
        <v>-3871</v>
      </c>
      <c r="S23" s="266">
        <f t="shared" si="2"/>
        <v>-4.0481029810298108E-2</v>
      </c>
      <c r="T23" s="265">
        <f t="shared" si="3"/>
        <v>-1195</v>
      </c>
      <c r="U23" s="266">
        <f t="shared" si="4"/>
        <v>-0.13680494263018539</v>
      </c>
      <c r="V23" s="265">
        <f t="shared" si="5"/>
        <v>-3875</v>
      </c>
      <c r="W23" s="266">
        <v>-0.18115038115038118</v>
      </c>
      <c r="X23" s="265">
        <v>-5228</v>
      </c>
    </row>
    <row r="24" spans="2:24" x14ac:dyDescent="0.25">
      <c r="L24" s="219"/>
    </row>
    <row r="25" spans="2:24" x14ac:dyDescent="0.25">
      <c r="B25" s="219"/>
      <c r="C25" s="219"/>
      <c r="D25" s="1363" t="s">
        <v>339</v>
      </c>
      <c r="E25" s="1363"/>
      <c r="F25" s="1363"/>
      <c r="G25" s="1363"/>
      <c r="H25" s="1363"/>
      <c r="I25" s="1363"/>
      <c r="J25" s="1363"/>
      <c r="K25" s="1363"/>
      <c r="L25" s="219"/>
      <c r="M25" s="1364" t="s">
        <v>340</v>
      </c>
      <c r="N25" s="1364"/>
      <c r="O25" s="1364"/>
      <c r="P25" s="1364"/>
      <c r="Q25" s="1364"/>
      <c r="R25" s="1364"/>
      <c r="S25" s="1364"/>
      <c r="T25" s="1364"/>
      <c r="U25" s="1364"/>
      <c r="V25" s="1364"/>
      <c r="W25" s="1364"/>
      <c r="X25" s="1364"/>
    </row>
    <row r="26" spans="2:24" ht="24" customHeight="1" x14ac:dyDescent="0.25">
      <c r="B26" s="219"/>
      <c r="C26" s="219"/>
      <c r="D26" s="1364"/>
      <c r="E26" s="1364"/>
      <c r="F26" s="1364"/>
      <c r="G26" s="1364"/>
      <c r="H26" s="1364"/>
      <c r="I26" s="1364"/>
      <c r="J26" s="1364"/>
      <c r="K26" s="1364"/>
      <c r="L26" s="219"/>
      <c r="M26" s="1365">
        <v>43830</v>
      </c>
      <c r="N26" s="1366"/>
      <c r="O26" s="1367">
        <v>44196</v>
      </c>
      <c r="P26" s="1368"/>
      <c r="Q26" s="1367">
        <v>44561</v>
      </c>
      <c r="R26" s="1368"/>
      <c r="S26" s="1371">
        <v>44926</v>
      </c>
      <c r="T26" s="1372"/>
      <c r="U26" s="1369">
        <v>44926</v>
      </c>
      <c r="V26" s="1373"/>
      <c r="W26" s="1369">
        <f>W6</f>
        <v>45382</v>
      </c>
      <c r="X26" s="1370"/>
    </row>
    <row r="27" spans="2:24" x14ac:dyDescent="0.25">
      <c r="B27" s="225"/>
      <c r="C27" s="225"/>
      <c r="D27" s="226">
        <v>43465</v>
      </c>
      <c r="E27" s="227">
        <v>43830</v>
      </c>
      <c r="F27" s="228">
        <v>44196</v>
      </c>
      <c r="G27" s="228">
        <v>44561</v>
      </c>
      <c r="H27" s="228">
        <v>44926</v>
      </c>
      <c r="I27" s="228">
        <v>45291</v>
      </c>
      <c r="J27" s="228">
        <v>45382</v>
      </c>
      <c r="K27" s="229"/>
      <c r="L27" s="219"/>
      <c r="M27" s="230" t="s">
        <v>28</v>
      </c>
      <c r="N27" s="231" t="s">
        <v>341</v>
      </c>
      <c r="O27" s="232" t="s">
        <v>28</v>
      </c>
      <c r="P27" s="233" t="s">
        <v>341</v>
      </c>
      <c r="Q27" s="231" t="s">
        <v>28</v>
      </c>
      <c r="R27" s="232" t="s">
        <v>341</v>
      </c>
      <c r="S27" s="232" t="s">
        <v>28</v>
      </c>
      <c r="T27" s="232" t="s">
        <v>341</v>
      </c>
      <c r="U27" s="232" t="s">
        <v>28</v>
      </c>
      <c r="V27" s="227" t="s">
        <v>341</v>
      </c>
      <c r="W27" s="231" t="s">
        <v>28</v>
      </c>
      <c r="X27" s="229" t="s">
        <v>341</v>
      </c>
    </row>
    <row r="28" spans="2:24" x14ac:dyDescent="0.25">
      <c r="B28" s="235" t="s">
        <v>69</v>
      </c>
      <c r="C28" s="219"/>
      <c r="D28" s="236">
        <v>1320659</v>
      </c>
      <c r="E28" s="237">
        <v>1411021</v>
      </c>
      <c r="F28" s="237">
        <v>1427207</v>
      </c>
      <c r="G28" s="237">
        <v>1569205</v>
      </c>
      <c r="H28" s="237">
        <v>1727429</v>
      </c>
      <c r="I28" s="237">
        <v>1906051</v>
      </c>
      <c r="J28" s="238">
        <v>1951925</v>
      </c>
      <c r="K28" s="239"/>
      <c r="L28" s="223"/>
      <c r="M28" s="271">
        <v>6.842190149008931E-2</v>
      </c>
      <c r="N28" s="272">
        <v>90362</v>
      </c>
      <c r="O28" s="273">
        <v>1.1471126227037054E-2</v>
      </c>
      <c r="P28" s="237">
        <v>16186</v>
      </c>
      <c r="Q28" s="273">
        <f>G28/F28-1</f>
        <v>9.9493626362538778E-2</v>
      </c>
      <c r="R28" s="237">
        <f>G28-F28</f>
        <v>141998</v>
      </c>
      <c r="S28" s="273">
        <f>H28/G28-1</f>
        <v>0.10083067540569912</v>
      </c>
      <c r="T28" s="237">
        <f>H28-G28</f>
        <v>158224</v>
      </c>
      <c r="U28" s="273">
        <f>I28/H28-1</f>
        <v>0.10340338155721596</v>
      </c>
      <c r="V28" s="237">
        <f>I28-H28</f>
        <v>178622</v>
      </c>
      <c r="W28" s="273">
        <v>0.10316516576936863</v>
      </c>
      <c r="X28" s="243">
        <v>182539</v>
      </c>
    </row>
    <row r="29" spans="2:24" ht="15" customHeight="1" x14ac:dyDescent="0.25">
      <c r="B29" s="274" t="s">
        <v>349</v>
      </c>
      <c r="C29" s="219"/>
      <c r="D29" s="275">
        <v>52274</v>
      </c>
      <c r="E29" s="276">
        <v>60438</v>
      </c>
      <c r="F29" s="276">
        <v>61411</v>
      </c>
      <c r="G29" s="276">
        <v>62214</v>
      </c>
      <c r="H29" s="276">
        <v>65642</v>
      </c>
      <c r="I29" s="276">
        <v>69697</v>
      </c>
      <c r="J29" s="277">
        <v>70123</v>
      </c>
      <c r="K29" s="267"/>
      <c r="L29" s="222"/>
      <c r="M29" s="278">
        <v>0.15617706699315148</v>
      </c>
      <c r="N29" s="279">
        <v>8164</v>
      </c>
      <c r="O29" s="280">
        <v>1.6099142923326371E-2</v>
      </c>
      <c r="P29" s="279">
        <v>973</v>
      </c>
      <c r="Q29" s="281">
        <f t="shared" ref="Q29:Q42" si="10">G29/F29-1</f>
        <v>1.3075833319763586E-2</v>
      </c>
      <c r="R29" s="276">
        <f t="shared" ref="R29:R43" si="11">G29-F29</f>
        <v>803</v>
      </c>
      <c r="S29" s="280">
        <f t="shared" ref="S29:S43" si="12">H29/G29-1</f>
        <v>5.510013823255222E-2</v>
      </c>
      <c r="T29" s="279">
        <f t="shared" ref="T29:T42" si="13">H29-G29</f>
        <v>3428</v>
      </c>
      <c r="U29" s="280">
        <f t="shared" ref="U29:U43" si="14">I29/H29-1</f>
        <v>6.1774473660156648E-2</v>
      </c>
      <c r="V29" s="279">
        <f t="shared" ref="V29:V43" si="15">I29-H29</f>
        <v>4055</v>
      </c>
      <c r="W29" s="281">
        <v>5.7710001960872948E-2</v>
      </c>
      <c r="X29" s="279">
        <v>3826</v>
      </c>
    </row>
    <row r="30" spans="2:24" x14ac:dyDescent="0.25">
      <c r="B30" s="252" t="s">
        <v>350</v>
      </c>
      <c r="C30" s="219"/>
      <c r="D30" s="253">
        <v>224714</v>
      </c>
      <c r="E30" s="254">
        <v>246617</v>
      </c>
      <c r="F30" s="254">
        <v>254644</v>
      </c>
      <c r="G30" s="254">
        <v>292469</v>
      </c>
      <c r="H30" s="254">
        <v>351993</v>
      </c>
      <c r="I30" s="254">
        <v>427677</v>
      </c>
      <c r="J30" s="255">
        <v>461608</v>
      </c>
      <c r="K30" s="269"/>
      <c r="L30" s="219"/>
      <c r="M30" s="256">
        <v>9.747056258177067E-2</v>
      </c>
      <c r="N30" s="257">
        <v>21903</v>
      </c>
      <c r="O30" s="258">
        <v>3.2548445565390827E-2</v>
      </c>
      <c r="P30" s="257">
        <v>8027</v>
      </c>
      <c r="Q30" s="282">
        <f t="shared" si="10"/>
        <v>0.14854070781169004</v>
      </c>
      <c r="R30" s="254">
        <f t="shared" si="11"/>
        <v>37825</v>
      </c>
      <c r="S30" s="258">
        <f t="shared" si="12"/>
        <v>0.20352242459884629</v>
      </c>
      <c r="T30" s="257">
        <f t="shared" si="13"/>
        <v>59524</v>
      </c>
      <c r="U30" s="258">
        <f t="shared" si="14"/>
        <v>0.21501563951555847</v>
      </c>
      <c r="V30" s="257">
        <f t="shared" si="15"/>
        <v>75684</v>
      </c>
      <c r="W30" s="282">
        <v>0.23652397063038588</v>
      </c>
      <c r="X30" s="257">
        <v>88297</v>
      </c>
    </row>
    <row r="31" spans="2:24" x14ac:dyDescent="0.25">
      <c r="B31" s="252" t="s">
        <v>351</v>
      </c>
      <c r="C31" s="219"/>
      <c r="D31" s="253">
        <v>235924</v>
      </c>
      <c r="E31" s="254">
        <v>250318</v>
      </c>
      <c r="F31" s="254">
        <v>253202</v>
      </c>
      <c r="G31" s="254">
        <v>291129</v>
      </c>
      <c r="H31" s="254">
        <v>322595</v>
      </c>
      <c r="I31" s="254">
        <v>343152</v>
      </c>
      <c r="J31" s="255">
        <v>343645</v>
      </c>
      <c r="K31" s="269"/>
      <c r="L31" s="219"/>
      <c r="M31" s="256">
        <v>6.1011173089638993E-2</v>
      </c>
      <c r="N31" s="257">
        <v>14394</v>
      </c>
      <c r="O31" s="258">
        <v>1.1521344849351633E-2</v>
      </c>
      <c r="P31" s="257">
        <v>2884</v>
      </c>
      <c r="Q31" s="282">
        <f t="shared" si="10"/>
        <v>0.14978949613352177</v>
      </c>
      <c r="R31" s="254">
        <f t="shared" si="11"/>
        <v>37927</v>
      </c>
      <c r="S31" s="258">
        <f t="shared" si="12"/>
        <v>0.1080826712556977</v>
      </c>
      <c r="T31" s="257">
        <f t="shared" si="13"/>
        <v>31466</v>
      </c>
      <c r="U31" s="258">
        <f t="shared" si="14"/>
        <v>6.3723864288039112E-2</v>
      </c>
      <c r="V31" s="257">
        <f t="shared" si="15"/>
        <v>20557</v>
      </c>
      <c r="W31" s="282">
        <v>5.4973629112968103E-2</v>
      </c>
      <c r="X31" s="257">
        <v>17907</v>
      </c>
    </row>
    <row r="32" spans="2:24" x14ac:dyDescent="0.25">
      <c r="B32" s="252" t="s">
        <v>352</v>
      </c>
      <c r="C32" s="219"/>
      <c r="D32" s="253">
        <v>94802</v>
      </c>
      <c r="E32" s="254">
        <v>96748</v>
      </c>
      <c r="F32" s="254">
        <v>88465</v>
      </c>
      <c r="G32" s="254">
        <v>91795</v>
      </c>
      <c r="H32" s="254">
        <v>97929</v>
      </c>
      <c r="I32" s="254">
        <v>104917</v>
      </c>
      <c r="J32" s="255">
        <v>105410</v>
      </c>
      <c r="L32" s="222"/>
      <c r="M32" s="256">
        <v>2.0526993101411373E-2</v>
      </c>
      <c r="N32" s="257">
        <v>1946</v>
      </c>
      <c r="O32" s="258">
        <v>-8.5614172902799046E-2</v>
      </c>
      <c r="P32" s="257">
        <v>-8283</v>
      </c>
      <c r="Q32" s="282">
        <f t="shared" si="10"/>
        <v>3.764200531283568E-2</v>
      </c>
      <c r="R32" s="254">
        <f t="shared" si="11"/>
        <v>3330</v>
      </c>
      <c r="S32" s="258">
        <f t="shared" si="12"/>
        <v>6.6822811699983609E-2</v>
      </c>
      <c r="T32" s="257">
        <f t="shared" si="13"/>
        <v>6134</v>
      </c>
      <c r="U32" s="258">
        <f t="shared" si="14"/>
        <v>7.1357820461763088E-2</v>
      </c>
      <c r="V32" s="257">
        <f t="shared" si="15"/>
        <v>6988</v>
      </c>
      <c r="W32" s="282">
        <v>6.2697220513957985E-2</v>
      </c>
      <c r="X32" s="257">
        <v>6219</v>
      </c>
    </row>
    <row r="33" spans="2:28" x14ac:dyDescent="0.25">
      <c r="B33" s="252" t="s">
        <v>353</v>
      </c>
      <c r="C33" s="219"/>
      <c r="D33" s="253">
        <v>166579</v>
      </c>
      <c r="E33" s="254">
        <v>170785</v>
      </c>
      <c r="F33" s="254">
        <v>156437</v>
      </c>
      <c r="G33" s="254">
        <v>169990</v>
      </c>
      <c r="H33" s="254">
        <v>175956</v>
      </c>
      <c r="I33" s="254">
        <v>181817</v>
      </c>
      <c r="J33" s="255">
        <v>180634</v>
      </c>
      <c r="K33" s="269"/>
      <c r="L33" s="219"/>
      <c r="M33" s="256">
        <v>2.5249281121870082E-2</v>
      </c>
      <c r="N33" s="257">
        <v>4206</v>
      </c>
      <c r="O33" s="258">
        <v>-8.4012061949234385E-2</v>
      </c>
      <c r="P33" s="257">
        <v>-14348</v>
      </c>
      <c r="Q33" s="282">
        <f t="shared" si="10"/>
        <v>8.6635514616107523E-2</v>
      </c>
      <c r="R33" s="254">
        <f t="shared" si="11"/>
        <v>13553</v>
      </c>
      <c r="S33" s="258">
        <f t="shared" si="12"/>
        <v>3.5096182128360409E-2</v>
      </c>
      <c r="T33" s="257">
        <f t="shared" si="13"/>
        <v>5966</v>
      </c>
      <c r="U33" s="258">
        <f t="shared" si="14"/>
        <v>3.3309463729568778E-2</v>
      </c>
      <c r="V33" s="257">
        <f t="shared" si="15"/>
        <v>5861</v>
      </c>
      <c r="W33" s="282">
        <v>1.3897776131299278E-2</v>
      </c>
      <c r="X33" s="257">
        <v>2476</v>
      </c>
      <c r="Z33" s="224"/>
    </row>
    <row r="34" spans="2:28" x14ac:dyDescent="0.25">
      <c r="B34" s="252" t="s">
        <v>354</v>
      </c>
      <c r="C34" s="219"/>
      <c r="D34" s="253">
        <v>132491</v>
      </c>
      <c r="E34" s="254">
        <v>151340</v>
      </c>
      <c r="F34" s="254">
        <v>154547</v>
      </c>
      <c r="G34" s="254">
        <v>170517</v>
      </c>
      <c r="H34" s="254">
        <v>187214</v>
      </c>
      <c r="I34" s="254">
        <v>210403</v>
      </c>
      <c r="J34" s="255">
        <v>211220</v>
      </c>
      <c r="L34" s="222"/>
      <c r="M34" s="256">
        <v>0.14226626714267376</v>
      </c>
      <c r="N34" s="257">
        <v>18849</v>
      </c>
      <c r="O34" s="258">
        <v>2.1190696445090529E-2</v>
      </c>
      <c r="P34" s="257">
        <v>3207</v>
      </c>
      <c r="Q34" s="282">
        <f t="shared" si="10"/>
        <v>0.10333426077503938</v>
      </c>
      <c r="R34" s="254">
        <f t="shared" si="11"/>
        <v>15970</v>
      </c>
      <c r="S34" s="258">
        <f t="shared" si="12"/>
        <v>9.7919855498278752E-2</v>
      </c>
      <c r="T34" s="257">
        <f t="shared" si="13"/>
        <v>16697</v>
      </c>
      <c r="U34" s="258">
        <f t="shared" si="14"/>
        <v>0.12386359994444862</v>
      </c>
      <c r="V34" s="257">
        <f t="shared" si="15"/>
        <v>23189</v>
      </c>
      <c r="W34" s="282">
        <v>0.10566705403226662</v>
      </c>
      <c r="X34" s="257">
        <v>20186</v>
      </c>
    </row>
    <row r="35" spans="2:28" x14ac:dyDescent="0.25">
      <c r="B35" s="252" t="s">
        <v>355</v>
      </c>
      <c r="C35" s="219"/>
      <c r="D35" s="253">
        <v>7022</v>
      </c>
      <c r="E35" s="254">
        <v>9202</v>
      </c>
      <c r="F35" s="254">
        <v>11820</v>
      </c>
      <c r="G35" s="254">
        <v>15678</v>
      </c>
      <c r="H35" s="254">
        <v>19892</v>
      </c>
      <c r="I35" s="254">
        <v>22322</v>
      </c>
      <c r="J35" s="255">
        <v>22511</v>
      </c>
      <c r="K35" s="269"/>
      <c r="L35" s="219"/>
      <c r="M35" s="256">
        <v>0.31045286243235548</v>
      </c>
      <c r="N35" s="257">
        <v>2180</v>
      </c>
      <c r="O35" s="258">
        <v>0.28450336883286242</v>
      </c>
      <c r="P35" s="257">
        <v>2618</v>
      </c>
      <c r="Q35" s="282">
        <f t="shared" si="10"/>
        <v>0.3263959390862945</v>
      </c>
      <c r="R35" s="254">
        <f t="shared" si="11"/>
        <v>3858</v>
      </c>
      <c r="S35" s="258">
        <f t="shared" si="12"/>
        <v>0.26878428370965679</v>
      </c>
      <c r="T35" s="257">
        <f t="shared" si="13"/>
        <v>4214</v>
      </c>
      <c r="U35" s="258">
        <f t="shared" si="14"/>
        <v>0.12215966217574903</v>
      </c>
      <c r="V35" s="257">
        <f t="shared" si="15"/>
        <v>2430</v>
      </c>
      <c r="W35" s="282">
        <v>0.1182256221747553</v>
      </c>
      <c r="X35" s="257">
        <v>2380</v>
      </c>
    </row>
    <row r="36" spans="2:28" x14ac:dyDescent="0.25">
      <c r="B36" s="252" t="s">
        <v>356</v>
      </c>
      <c r="C36" s="219"/>
      <c r="D36" s="253">
        <v>171</v>
      </c>
      <c r="E36" s="254">
        <v>236</v>
      </c>
      <c r="F36" s="254">
        <v>293</v>
      </c>
      <c r="G36" s="254">
        <v>388</v>
      </c>
      <c r="H36" s="254">
        <v>233</v>
      </c>
      <c r="I36" s="254">
        <v>197</v>
      </c>
      <c r="J36" s="255">
        <v>218</v>
      </c>
      <c r="L36" s="222"/>
      <c r="M36" s="256">
        <v>0.38011695906432741</v>
      </c>
      <c r="N36" s="257">
        <v>65</v>
      </c>
      <c r="O36" s="258">
        <v>0.24152542372881358</v>
      </c>
      <c r="P36" s="257">
        <v>57</v>
      </c>
      <c r="Q36" s="282">
        <f t="shared" si="10"/>
        <v>0.32423208191126274</v>
      </c>
      <c r="R36" s="254">
        <f t="shared" si="11"/>
        <v>95</v>
      </c>
      <c r="S36" s="258">
        <f t="shared" si="12"/>
        <v>-0.39948453608247425</v>
      </c>
      <c r="T36" s="257">
        <f t="shared" si="13"/>
        <v>-155</v>
      </c>
      <c r="U36" s="258">
        <f t="shared" si="14"/>
        <v>-0.15450643776824036</v>
      </c>
      <c r="V36" s="257">
        <f t="shared" si="15"/>
        <v>-36</v>
      </c>
      <c r="W36" s="282">
        <v>0.13541666666666674</v>
      </c>
      <c r="X36" s="257">
        <v>26</v>
      </c>
    </row>
    <row r="37" spans="2:28" x14ac:dyDescent="0.25">
      <c r="B37" s="252" t="s">
        <v>357</v>
      </c>
      <c r="C37" s="219"/>
      <c r="D37" s="253">
        <v>29845</v>
      </c>
      <c r="E37" s="254">
        <v>37073</v>
      </c>
      <c r="F37" s="254">
        <v>46805</v>
      </c>
      <c r="G37" s="254">
        <v>56289</v>
      </c>
      <c r="H37" s="254">
        <v>61732</v>
      </c>
      <c r="I37" s="254">
        <v>67194</v>
      </c>
      <c r="J37" s="255">
        <v>67855</v>
      </c>
      <c r="K37" s="269"/>
      <c r="L37" s="219"/>
      <c r="M37" s="256">
        <v>0.24218462053945378</v>
      </c>
      <c r="N37" s="257">
        <v>7228</v>
      </c>
      <c r="O37" s="258">
        <v>0.26250910366034574</v>
      </c>
      <c r="P37" s="257">
        <v>9732</v>
      </c>
      <c r="Q37" s="282">
        <f t="shared" si="10"/>
        <v>0.20262792436705479</v>
      </c>
      <c r="R37" s="254">
        <f t="shared" si="11"/>
        <v>9484</v>
      </c>
      <c r="S37" s="258">
        <f t="shared" si="12"/>
        <v>9.6697400913144715E-2</v>
      </c>
      <c r="T37" s="257">
        <f t="shared" si="13"/>
        <v>5443</v>
      </c>
      <c r="U37" s="258">
        <f t="shared" si="14"/>
        <v>8.8479232812803676E-2</v>
      </c>
      <c r="V37" s="257">
        <f t="shared" si="15"/>
        <v>5462</v>
      </c>
      <c r="W37" s="282">
        <v>7.4403065425296067E-2</v>
      </c>
      <c r="X37" s="257">
        <v>4699</v>
      </c>
    </row>
    <row r="38" spans="2:28" x14ac:dyDescent="0.25">
      <c r="B38" s="252" t="s">
        <v>358</v>
      </c>
      <c r="C38" s="219"/>
      <c r="D38" s="253">
        <v>21423</v>
      </c>
      <c r="E38" s="254">
        <v>24365</v>
      </c>
      <c r="F38" s="254">
        <v>24374</v>
      </c>
      <c r="G38" s="254">
        <v>23330</v>
      </c>
      <c r="H38" s="254">
        <v>22270</v>
      </c>
      <c r="I38" s="254">
        <v>27295</v>
      </c>
      <c r="J38" s="255">
        <v>28095</v>
      </c>
      <c r="K38" s="269"/>
      <c r="L38" s="219"/>
      <c r="M38" s="256">
        <v>0.13732903888344294</v>
      </c>
      <c r="N38" s="257">
        <v>2942</v>
      </c>
      <c r="O38" s="258">
        <v>3.6938231069161276E-4</v>
      </c>
      <c r="P38" s="257">
        <v>9</v>
      </c>
      <c r="Q38" s="282">
        <f t="shared" si="10"/>
        <v>-4.2832526462624143E-2</v>
      </c>
      <c r="R38" s="254">
        <f t="shared" si="11"/>
        <v>-1044</v>
      </c>
      <c r="S38" s="258">
        <f t="shared" si="12"/>
        <v>-4.5435062151735983E-2</v>
      </c>
      <c r="T38" s="257">
        <f t="shared" si="13"/>
        <v>-1060</v>
      </c>
      <c r="U38" s="258">
        <f t="shared" si="14"/>
        <v>0.22563987427031873</v>
      </c>
      <c r="V38" s="257">
        <f t="shared" si="15"/>
        <v>5025</v>
      </c>
      <c r="W38" s="282">
        <v>0.21423632120321545</v>
      </c>
      <c r="X38" s="257">
        <v>4957</v>
      </c>
    </row>
    <row r="39" spans="2:28" x14ac:dyDescent="0.25">
      <c r="B39" s="252" t="s">
        <v>359</v>
      </c>
      <c r="C39" s="219"/>
      <c r="D39" s="253">
        <v>73552</v>
      </c>
      <c r="E39" s="254">
        <v>80417</v>
      </c>
      <c r="F39" s="254">
        <v>71239</v>
      </c>
      <c r="G39" s="254">
        <v>74832</v>
      </c>
      <c r="H39" s="254">
        <v>83087</v>
      </c>
      <c r="I39" s="254">
        <v>93395</v>
      </c>
      <c r="J39" s="255">
        <v>92541</v>
      </c>
      <c r="K39" s="269"/>
      <c r="L39" s="219"/>
      <c r="M39" s="256">
        <v>9.333532738742667E-2</v>
      </c>
      <c r="N39" s="257">
        <v>6865</v>
      </c>
      <c r="O39" s="258">
        <v>-0.11413009687006481</v>
      </c>
      <c r="P39" s="257">
        <v>-9178</v>
      </c>
      <c r="Q39" s="282">
        <f t="shared" si="10"/>
        <v>5.0435856763851206E-2</v>
      </c>
      <c r="R39" s="254">
        <f t="shared" si="11"/>
        <v>3593</v>
      </c>
      <c r="S39" s="258">
        <f t="shared" si="12"/>
        <v>0.11031376951036997</v>
      </c>
      <c r="T39" s="257">
        <f t="shared" si="13"/>
        <v>8255</v>
      </c>
      <c r="U39" s="258">
        <f t="shared" si="14"/>
        <v>0.12406272942818974</v>
      </c>
      <c r="V39" s="257">
        <f t="shared" si="15"/>
        <v>10308</v>
      </c>
      <c r="W39" s="282">
        <v>9.6236540033405538E-2</v>
      </c>
      <c r="X39" s="257">
        <v>8124</v>
      </c>
    </row>
    <row r="40" spans="2:28" x14ac:dyDescent="0.25">
      <c r="B40" s="252" t="s">
        <v>360</v>
      </c>
      <c r="C40" s="219"/>
      <c r="D40" s="253">
        <v>478</v>
      </c>
      <c r="E40" s="254">
        <v>47</v>
      </c>
      <c r="F40" s="254">
        <v>16</v>
      </c>
      <c r="G40" s="254">
        <v>0</v>
      </c>
      <c r="H40" s="254">
        <v>0</v>
      </c>
      <c r="I40" s="254">
        <v>0</v>
      </c>
      <c r="J40" s="255">
        <v>0</v>
      </c>
      <c r="L40" s="222"/>
      <c r="M40" s="256">
        <v>-0.90167364016736395</v>
      </c>
      <c r="N40" s="257">
        <v>-431</v>
      </c>
      <c r="O40" s="258">
        <v>-0.65957446808510634</v>
      </c>
      <c r="P40" s="257">
        <v>-31</v>
      </c>
      <c r="Q40" s="282">
        <f t="shared" si="10"/>
        <v>-1</v>
      </c>
      <c r="R40" s="254">
        <f t="shared" si="11"/>
        <v>-16</v>
      </c>
      <c r="S40" s="283" t="str">
        <f>IFERROR((H40/G40-1),"-")</f>
        <v>-</v>
      </c>
      <c r="T40" s="257">
        <f t="shared" si="13"/>
        <v>0</v>
      </c>
      <c r="U40" s="283" t="s">
        <v>364</v>
      </c>
      <c r="V40" s="257">
        <f t="shared" si="15"/>
        <v>0</v>
      </c>
      <c r="W40" s="284" t="s">
        <v>364</v>
      </c>
      <c r="X40" s="257">
        <v>0</v>
      </c>
    </row>
    <row r="41" spans="2:28" x14ac:dyDescent="0.25">
      <c r="B41" s="252" t="s">
        <v>361</v>
      </c>
      <c r="C41" s="219"/>
      <c r="D41" s="253">
        <v>406849</v>
      </c>
      <c r="E41" s="254">
        <v>426938</v>
      </c>
      <c r="F41" s="254">
        <v>450517</v>
      </c>
      <c r="G41" s="254">
        <v>482545</v>
      </c>
      <c r="H41" s="254">
        <v>517053</v>
      </c>
      <c r="I41" s="254">
        <v>558234</v>
      </c>
      <c r="J41" s="255">
        <v>569015</v>
      </c>
      <c r="L41" s="222"/>
      <c r="M41" s="256">
        <v>4.9377041605116467E-2</v>
      </c>
      <c r="N41" s="257">
        <v>20089</v>
      </c>
      <c r="O41" s="258">
        <v>5.5228159592259241E-2</v>
      </c>
      <c r="P41" s="257">
        <v>23579</v>
      </c>
      <c r="Q41" s="282">
        <f t="shared" si="10"/>
        <v>7.109165691860686E-2</v>
      </c>
      <c r="R41" s="254">
        <f t="shared" si="11"/>
        <v>32028</v>
      </c>
      <c r="S41" s="258">
        <f t="shared" si="12"/>
        <v>7.1512501424737529E-2</v>
      </c>
      <c r="T41" s="257">
        <f t="shared" si="13"/>
        <v>34508</v>
      </c>
      <c r="U41" s="258">
        <f t="shared" si="14"/>
        <v>7.9645606930043966E-2</v>
      </c>
      <c r="V41" s="257">
        <f t="shared" si="15"/>
        <v>41181</v>
      </c>
      <c r="W41" s="282">
        <v>8.1261603303366625E-2</v>
      </c>
      <c r="X41" s="257">
        <v>42764</v>
      </c>
    </row>
    <row r="42" spans="2:28" x14ac:dyDescent="0.25">
      <c r="B42" s="259" t="s">
        <v>362</v>
      </c>
      <c r="C42" s="219"/>
      <c r="D42" s="260">
        <v>7026</v>
      </c>
      <c r="E42" s="261">
        <v>7837</v>
      </c>
      <c r="F42" s="254">
        <v>7984</v>
      </c>
      <c r="G42" s="261">
        <v>8546</v>
      </c>
      <c r="H42" s="261">
        <v>9047</v>
      </c>
      <c r="I42" s="261">
        <v>10154</v>
      </c>
      <c r="J42" s="262">
        <v>10270</v>
      </c>
      <c r="K42" s="263"/>
      <c r="L42" s="222"/>
      <c r="M42" s="264">
        <v>0.11542840876743532</v>
      </c>
      <c r="N42" s="265">
        <v>811</v>
      </c>
      <c r="O42" s="266">
        <v>1.8757177491387056E-2</v>
      </c>
      <c r="P42" s="265">
        <v>147</v>
      </c>
      <c r="Q42" s="285">
        <f t="shared" si="10"/>
        <v>7.039078156312617E-2</v>
      </c>
      <c r="R42" s="261">
        <f t="shared" si="11"/>
        <v>562</v>
      </c>
      <c r="S42" s="266">
        <f t="shared" si="12"/>
        <v>5.8623917622279365E-2</v>
      </c>
      <c r="T42" s="265">
        <f t="shared" si="13"/>
        <v>501</v>
      </c>
      <c r="U42" s="266">
        <f t="shared" si="14"/>
        <v>0.12236100364761793</v>
      </c>
      <c r="V42" s="265">
        <f t="shared" si="15"/>
        <v>1107</v>
      </c>
      <c r="W42" s="285">
        <v>9.1856261960450825E-2</v>
      </c>
      <c r="X42" s="265">
        <v>864</v>
      </c>
      <c r="Z42" s="224"/>
      <c r="AA42" s="224"/>
      <c r="AB42" s="286"/>
    </row>
    <row r="43" spans="2:28" x14ac:dyDescent="0.25">
      <c r="B43" s="287" t="s">
        <v>363</v>
      </c>
      <c r="C43" s="219"/>
      <c r="D43" s="288">
        <v>1.2526703184652961</v>
      </c>
      <c r="E43" s="288">
        <v>1.2652820209777229</v>
      </c>
      <c r="F43" s="289">
        <v>1.2694973448493636</v>
      </c>
      <c r="G43" s="288">
        <v>1.2839792757306434</v>
      </c>
      <c r="H43" s="288">
        <v>1.31519745522625</v>
      </c>
      <c r="I43" s="288">
        <v>1.3500225942121986</v>
      </c>
      <c r="J43" s="288">
        <v>1.3704239631206989</v>
      </c>
      <c r="K43" s="239"/>
      <c r="L43" s="223"/>
      <c r="M43" s="290">
        <f>E43/D43-1</f>
        <v>1.0067854507703089E-2</v>
      </c>
      <c r="N43" s="291">
        <f t="shared" ref="N43" si="16">E43-D43</f>
        <v>1.2611702512426826E-2</v>
      </c>
      <c r="O43" s="290">
        <f>F43/E43-1</f>
        <v>3.3315290992463886E-3</v>
      </c>
      <c r="P43" s="292">
        <f t="shared" ref="P43" si="17">F43-E43</f>
        <v>4.2153238716406971E-3</v>
      </c>
      <c r="Q43" s="293">
        <f>G43/F43-1</f>
        <v>1.1407610216780828E-2</v>
      </c>
      <c r="R43" s="291">
        <f t="shared" si="11"/>
        <v>1.4481930881279803E-2</v>
      </c>
      <c r="S43" s="290">
        <f t="shared" si="12"/>
        <v>2.4313616337648503E-2</v>
      </c>
      <c r="T43" s="291">
        <f>H43-G43</f>
        <v>3.1218179495606568E-2</v>
      </c>
      <c r="U43" s="294">
        <f t="shared" si="14"/>
        <v>2.6479019441197016E-2</v>
      </c>
      <c r="V43" s="291">
        <f t="shared" si="15"/>
        <v>3.4825138985948634E-2</v>
      </c>
      <c r="W43" s="290">
        <v>4.2153238716406971E-3</v>
      </c>
      <c r="X43" s="295">
        <v>3.2907944470249362E-2</v>
      </c>
    </row>
  </sheetData>
  <mergeCells count="17">
    <mergeCell ref="D25:K26"/>
    <mergeCell ref="M25:X25"/>
    <mergeCell ref="M26:N26"/>
    <mergeCell ref="O26:P26"/>
    <mergeCell ref="W26:X26"/>
    <mergeCell ref="Q26:R26"/>
    <mergeCell ref="S26:T26"/>
    <mergeCell ref="U26:V26"/>
    <mergeCell ref="B3:W3"/>
    <mergeCell ref="D5:K6"/>
    <mergeCell ref="M5:X5"/>
    <mergeCell ref="M6:N6"/>
    <mergeCell ref="O6:P6"/>
    <mergeCell ref="W6:X6"/>
    <mergeCell ref="Q6:R6"/>
    <mergeCell ref="S6:T6"/>
    <mergeCell ref="U6:V6"/>
  </mergeCells>
  <pageMargins left="0.7" right="0.7" top="0.75" bottom="0.75" header="0.3" footer="0.3"/>
  <pageSetup paperSize="9" scale="69"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K9</xm:sqref>
            </x14:sparkline>
            <x14:sparkline>
              <xm:f>EVO!D10:J10</xm:f>
              <xm:sqref>K10</xm:sqref>
            </x14:sparkline>
            <x14:sparkline>
              <xm:f>EVO!D11:J11</xm:f>
              <xm:sqref>K11</xm:sqref>
            </x14:sparkline>
            <x14:sparkline>
              <xm:f>EVO!D12:J12</xm:f>
              <xm:sqref>K12</xm:sqref>
            </x14:sparkline>
            <x14:sparkline>
              <xm:f>EVO!D13:J13</xm:f>
              <xm:sqref>K13</xm:sqref>
            </x14:sparkline>
            <x14:sparkline>
              <xm:f>EVO!D14:J14</xm:f>
              <xm:sqref>K14</xm:sqref>
            </x14:sparkline>
            <x14:sparkline>
              <xm:f>EVO!D15:J15</xm:f>
              <xm:sqref>K15</xm:sqref>
            </x14:sparkline>
            <x14:sparkline>
              <xm:f>EVO!D16:J16</xm:f>
              <xm:sqref>K16</xm:sqref>
            </x14:sparkline>
            <x14:sparkline>
              <xm:f>EVO!D17:J17</xm:f>
              <xm:sqref>K17</xm:sqref>
            </x14:sparkline>
            <x14:sparkline>
              <xm:f>EVO!D18:J18</xm:f>
              <xm:sqref>K18</xm:sqref>
            </x14:sparkline>
            <x14:sparkline>
              <xm:f>EVO!D19:J19</xm:f>
              <xm:sqref>K19</xm:sqref>
            </x14:sparkline>
            <x14:sparkline>
              <xm:f>EVO!D20:J20</xm:f>
              <xm:sqref>K20</xm:sqref>
            </x14:sparkline>
            <x14:sparkline>
              <xm:f>EVO!D21:J21</xm:f>
              <xm:sqref>K21</xm:sqref>
            </x14:sparkline>
            <x14:sparkline>
              <xm:f>EVO!D22:J22</xm:f>
              <xm:sqref>K22</xm:sqref>
            </x14:sparkline>
            <x14:sparkline>
              <xm:f>EVO!D23:J23</xm:f>
              <xm:sqref>K23</xm:sqref>
            </x14:sparkline>
          </x14:sparklines>
        </x14:sparklineGroup>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K28</xm:sqref>
            </x14:sparkline>
            <x14:sparkline>
              <xm:f>EVO!D29:J29</xm:f>
              <xm:sqref>K29</xm:sqref>
            </x14:sparkline>
            <x14:sparkline>
              <xm:f>EVO!D30:J30</xm:f>
              <xm:sqref>K30</xm:sqref>
            </x14:sparkline>
            <x14:sparkline>
              <xm:f>EVO!D31:J31</xm:f>
              <xm:sqref>K31</xm:sqref>
            </x14:sparkline>
            <x14:sparkline>
              <xm:f>EVO!D32:J32</xm:f>
              <xm:sqref>K32</xm:sqref>
            </x14:sparkline>
            <x14:sparkline>
              <xm:f>EVO!D33:J33</xm:f>
              <xm:sqref>K33</xm:sqref>
            </x14:sparkline>
            <x14:sparkline>
              <xm:f>EVO!D34:J34</xm:f>
              <xm:sqref>K34</xm:sqref>
            </x14:sparkline>
            <x14:sparkline>
              <xm:f>EVO!D35:J35</xm:f>
              <xm:sqref>K35</xm:sqref>
            </x14:sparkline>
            <x14:sparkline>
              <xm:f>EVO!D36:J36</xm:f>
              <xm:sqref>K36</xm:sqref>
            </x14:sparkline>
            <x14:sparkline>
              <xm:f>EVO!D37:J37</xm:f>
              <xm:sqref>K37</xm:sqref>
            </x14:sparkline>
            <x14:sparkline>
              <xm:f>EVO!D38:J38</xm:f>
              <xm:sqref>K38</xm:sqref>
            </x14:sparkline>
            <x14:sparkline>
              <xm:f>EVO!D39:J39</xm:f>
              <xm:sqref>K39</xm:sqref>
            </x14:sparkline>
            <x14:sparkline>
              <xm:f>EVO!D40:J40</xm:f>
              <xm:sqref>K40</xm:sqref>
            </x14:sparkline>
            <x14:sparkline>
              <xm:f>EVO!D41:J41</xm:f>
              <xm:sqref>K41</xm:sqref>
            </x14:sparkline>
            <x14:sparkline>
              <xm:f>EVO!D42:J42</xm:f>
              <xm:sqref>K42</xm:sqref>
            </x14:sparkline>
            <x14:sparkline>
              <xm:f>EVO!D43:J43</xm:f>
              <xm:sqref>K43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2578125" defaultRowHeight="15" x14ac:dyDescent="0.2"/>
  <cols>
    <col min="1" max="1" width="0.7109375" style="616" customWidth="1"/>
    <col min="2" max="2" width="21.7109375" style="616" customWidth="1"/>
    <col min="3" max="3" width="0.5703125" style="616" customWidth="1"/>
    <col min="4" max="4" width="9.7109375" style="616" customWidth="1"/>
    <col min="5" max="5" width="0.7109375" style="616" customWidth="1"/>
    <col min="6" max="6" width="6.42578125" style="616" customWidth="1"/>
    <col min="7" max="7" width="5.5703125" style="616" customWidth="1"/>
    <col min="8" max="8" width="7.5703125" style="616" customWidth="1"/>
    <col min="9" max="9" width="6.140625" style="616" bestFit="1" customWidth="1"/>
    <col min="10" max="10" width="7.5703125" style="616" customWidth="1"/>
    <col min="11" max="11" width="6.140625" style="616" bestFit="1" customWidth="1"/>
    <col min="12" max="12" width="7.28515625" style="616" customWidth="1"/>
    <col min="13" max="13" width="5.7109375" style="616" customWidth="1"/>
    <col min="14" max="14" width="7.42578125" style="616" customWidth="1"/>
    <col min="15" max="15" width="6.140625" style="616" bestFit="1" customWidth="1"/>
    <col min="16" max="16" width="7.140625" style="616" customWidth="1"/>
    <col min="17" max="17" width="6" style="616" customWidth="1"/>
    <col min="18" max="18" width="7.28515625" style="616" customWidth="1"/>
    <col min="19" max="19" width="6.140625" style="616" bestFit="1" customWidth="1"/>
    <col min="20" max="20" width="6.85546875" style="616" customWidth="1"/>
    <col min="21" max="21" width="5.42578125" style="616" customWidth="1"/>
    <col min="22" max="22" width="8.5703125" style="616" customWidth="1"/>
    <col min="23" max="23" width="6.7109375" style="616" customWidth="1"/>
    <col min="24" max="24" width="0.5703125" style="735" customWidth="1"/>
    <col min="25" max="25" width="10.42578125" style="735" customWidth="1"/>
    <col min="26" max="26" width="1.42578125" style="616" customWidth="1"/>
    <col min="27" max="16384" width="11.42578125" style="616"/>
  </cols>
  <sheetData>
    <row r="1" spans="2:30" s="614" customFormat="1" ht="9" customHeight="1" x14ac:dyDescent="0.2">
      <c r="B1" s="614" t="s">
        <v>33</v>
      </c>
      <c r="C1" s="618"/>
      <c r="D1" s="618"/>
      <c r="E1" s="618"/>
      <c r="F1" s="719" t="s">
        <v>64</v>
      </c>
      <c r="G1" s="719"/>
      <c r="H1" s="719" t="s">
        <v>55</v>
      </c>
      <c r="I1" s="719"/>
      <c r="J1" s="719" t="s">
        <v>56</v>
      </c>
      <c r="K1" s="719"/>
      <c r="L1" s="719" t="s">
        <v>63</v>
      </c>
      <c r="M1" s="719"/>
      <c r="N1" s="719" t="s">
        <v>58</v>
      </c>
      <c r="O1" s="719"/>
      <c r="P1" s="719" t="s">
        <v>67</v>
      </c>
      <c r="Q1" s="719"/>
      <c r="R1" s="719" t="s">
        <v>66</v>
      </c>
      <c r="S1" s="719"/>
      <c r="T1" s="719" t="s">
        <v>65</v>
      </c>
      <c r="U1" s="719"/>
      <c r="X1" s="720"/>
      <c r="Y1" s="720"/>
    </row>
    <row r="2" spans="2:30" s="620" customFormat="1" ht="49.5" customHeight="1" x14ac:dyDescent="0.25">
      <c r="B2" s="721"/>
      <c r="C2" s="721"/>
      <c r="D2" s="721"/>
      <c r="E2" s="721"/>
      <c r="F2" s="721"/>
      <c r="G2" s="721"/>
      <c r="H2" s="721"/>
      <c r="I2" s="721"/>
      <c r="J2" s="721"/>
      <c r="K2" s="721"/>
      <c r="X2" s="668"/>
      <c r="Y2" s="668"/>
    </row>
    <row r="3" spans="2:30" s="622" customFormat="1" ht="18.75" customHeight="1" x14ac:dyDescent="0.2">
      <c r="B3" s="1478" t="s">
        <v>419</v>
      </c>
      <c r="C3" s="1478"/>
      <c r="D3" s="1478"/>
      <c r="E3" s="1478"/>
      <c r="F3" s="1478"/>
      <c r="G3" s="1478"/>
      <c r="H3" s="1478"/>
      <c r="I3" s="1478"/>
      <c r="J3" s="1478"/>
      <c r="K3" s="1478"/>
      <c r="L3" s="1478"/>
      <c r="M3" s="1478"/>
      <c r="N3" s="1478"/>
      <c r="O3" s="1478"/>
      <c r="P3" s="1478"/>
      <c r="Q3" s="1478"/>
      <c r="R3" s="1478"/>
      <c r="S3" s="1478"/>
      <c r="T3" s="1478"/>
      <c r="U3" s="1478"/>
      <c r="V3" s="1478"/>
      <c r="W3" s="1478"/>
      <c r="X3" s="1478"/>
      <c r="Y3" s="824"/>
    </row>
    <row r="4" spans="2:30" s="622" customFormat="1" ht="14.25" customHeight="1" x14ac:dyDescent="0.2">
      <c r="B4" s="1415" t="str">
        <f>porsaad!$B$6</f>
        <v>Situación a 31 de marzo de 2024</v>
      </c>
      <c r="C4" s="1415"/>
      <c r="D4" s="1415"/>
      <c r="E4" s="1415"/>
      <c r="F4" s="1415"/>
      <c r="G4" s="1415"/>
      <c r="H4" s="1415"/>
      <c r="I4" s="1415"/>
      <c r="J4" s="1415"/>
      <c r="K4" s="1415"/>
      <c r="L4" s="1415"/>
      <c r="M4" s="1415"/>
      <c r="N4" s="1415"/>
      <c r="O4" s="1415"/>
      <c r="P4" s="1415"/>
      <c r="Q4" s="1415"/>
      <c r="R4" s="1415"/>
      <c r="S4" s="1415"/>
      <c r="T4" s="1415"/>
      <c r="U4" s="1415"/>
      <c r="V4" s="1415"/>
      <c r="W4" s="1415"/>
      <c r="X4" s="623"/>
      <c r="Y4" s="825"/>
    </row>
    <row r="5" spans="2:30" s="622" customFormat="1" ht="5.25" customHeight="1" x14ac:dyDescent="0.2">
      <c r="B5" s="826"/>
      <c r="C5" s="826"/>
      <c r="D5" s="826"/>
      <c r="E5" s="826"/>
      <c r="F5" s="826"/>
      <c r="G5" s="826"/>
      <c r="H5" s="826"/>
      <c r="I5" s="826"/>
      <c r="J5" s="826"/>
      <c r="K5" s="826"/>
      <c r="L5" s="826"/>
      <c r="M5" s="826"/>
      <c r="N5" s="826"/>
      <c r="O5" s="826"/>
      <c r="P5" s="826"/>
      <c r="Q5" s="826"/>
      <c r="R5" s="826"/>
      <c r="S5" s="826"/>
      <c r="T5" s="826"/>
      <c r="U5" s="826"/>
      <c r="V5" s="826"/>
      <c r="W5" s="826"/>
      <c r="X5" s="827"/>
      <c r="Y5" s="724"/>
    </row>
    <row r="6" spans="2:30" s="622" customFormat="1" ht="19.5" customHeight="1" x14ac:dyDescent="0.2">
      <c r="B6" s="624"/>
      <c r="C6" s="624"/>
      <c r="D6" s="669"/>
      <c r="E6" s="624"/>
      <c r="F6" s="1530" t="s">
        <v>52</v>
      </c>
      <c r="G6" s="1531"/>
      <c r="H6" s="1531"/>
      <c r="I6" s="1531"/>
      <c r="J6" s="1531"/>
      <c r="K6" s="1531"/>
      <c r="L6" s="1531"/>
      <c r="M6" s="1531"/>
      <c r="N6" s="1531"/>
      <c r="O6" s="1531"/>
      <c r="P6" s="1531"/>
      <c r="Q6" s="1531"/>
      <c r="R6" s="1531"/>
      <c r="S6" s="1531"/>
      <c r="T6" s="1531"/>
      <c r="U6" s="1531"/>
      <c r="V6" s="1531"/>
      <c r="W6" s="1532"/>
      <c r="X6" s="828"/>
      <c r="Y6" s="829"/>
    </row>
    <row r="7" spans="2:30" s="622" customFormat="1" ht="64.5" customHeight="1" x14ac:dyDescent="0.2">
      <c r="B7" s="1492" t="s">
        <v>12</v>
      </c>
      <c r="C7" s="626"/>
      <c r="D7" s="874" t="s">
        <v>248</v>
      </c>
      <c r="E7" s="626"/>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8"/>
      <c r="Y7" s="858" t="s">
        <v>249</v>
      </c>
      <c r="AD7" s="830"/>
    </row>
    <row r="8" spans="2:30" s="627" customFormat="1" ht="20.25" customHeight="1" x14ac:dyDescent="0.2">
      <c r="B8" s="1493"/>
      <c r="C8" s="629"/>
      <c r="D8" s="865" t="s">
        <v>9</v>
      </c>
      <c r="E8" s="615"/>
      <c r="F8" s="866" t="s">
        <v>9</v>
      </c>
      <c r="G8" s="867" t="s">
        <v>28</v>
      </c>
      <c r="H8" s="868" t="s">
        <v>9</v>
      </c>
      <c r="I8" s="869" t="s">
        <v>28</v>
      </c>
      <c r="J8" s="867" t="s">
        <v>9</v>
      </c>
      <c r="K8" s="867" t="s">
        <v>28</v>
      </c>
      <c r="L8" s="867" t="s">
        <v>9</v>
      </c>
      <c r="M8" s="867" t="s">
        <v>28</v>
      </c>
      <c r="N8" s="862" t="s">
        <v>9</v>
      </c>
      <c r="O8" s="867" t="s">
        <v>28</v>
      </c>
      <c r="P8" s="867" t="s">
        <v>9</v>
      </c>
      <c r="Q8" s="868" t="s">
        <v>28</v>
      </c>
      <c r="R8" s="868" t="s">
        <v>9</v>
      </c>
      <c r="S8" s="869" t="s">
        <v>28</v>
      </c>
      <c r="T8" s="867" t="s">
        <v>9</v>
      </c>
      <c r="U8" s="870" t="s">
        <v>28</v>
      </c>
      <c r="V8" s="867" t="s">
        <v>9</v>
      </c>
      <c r="W8" s="871" t="s">
        <v>28</v>
      </c>
      <c r="X8" s="872"/>
      <c r="Y8" s="873" t="s">
        <v>9</v>
      </c>
    </row>
    <row r="9" spans="2:30" s="627" customFormat="1" ht="8.25" customHeight="1" x14ac:dyDescent="0.2">
      <c r="B9" s="631"/>
      <c r="C9" s="632"/>
      <c r="E9" s="632"/>
      <c r="F9" s="631"/>
      <c r="G9" s="631"/>
      <c r="H9" s="631"/>
      <c r="I9" s="631"/>
      <c r="J9" s="631"/>
      <c r="K9" s="631"/>
      <c r="L9" s="631"/>
      <c r="M9" s="631"/>
      <c r="N9" s="864"/>
      <c r="O9" s="631"/>
      <c r="P9" s="631"/>
      <c r="Q9" s="631"/>
      <c r="R9" s="631"/>
      <c r="S9" s="631"/>
      <c r="T9" s="631"/>
      <c r="U9" s="631"/>
      <c r="V9" s="831"/>
      <c r="W9" s="832"/>
      <c r="X9" s="631"/>
      <c r="Y9" s="631"/>
    </row>
    <row r="10" spans="2:30" s="632" customFormat="1" ht="18" customHeight="1" x14ac:dyDescent="0.2">
      <c r="B10" s="675" t="s">
        <v>8</v>
      </c>
      <c r="C10" s="634"/>
      <c r="D10" s="833">
        <v>131317</v>
      </c>
      <c r="E10" s="634"/>
      <c r="F10" s="676">
        <v>32</v>
      </c>
      <c r="G10" s="677">
        <v>0.10980645769756742</v>
      </c>
      <c r="H10" s="676">
        <v>59060</v>
      </c>
      <c r="I10" s="677">
        <v>28.272131390500057</v>
      </c>
      <c r="J10" s="676">
        <v>69972</v>
      </c>
      <c r="K10" s="677">
        <v>32.258846830096402</v>
      </c>
      <c r="L10" s="676">
        <v>8198</v>
      </c>
      <c r="M10" s="677">
        <v>4.8732510121730224</v>
      </c>
      <c r="N10" s="676">
        <v>16000</v>
      </c>
      <c r="O10" s="677">
        <v>8.4901275236959641</v>
      </c>
      <c r="P10" s="676">
        <v>2092</v>
      </c>
      <c r="Q10" s="677">
        <v>1.0178991262639532</v>
      </c>
      <c r="R10" s="676">
        <v>38660</v>
      </c>
      <c r="S10" s="677">
        <v>24.976590341073678</v>
      </c>
      <c r="T10" s="676">
        <v>3</v>
      </c>
      <c r="U10" s="677">
        <v>1.3473184993566553E-3</v>
      </c>
      <c r="V10" s="834">
        <f>F10+H10+J10+L10+N10+P10+R10+T10</f>
        <v>194017</v>
      </c>
      <c r="W10" s="677">
        <f t="shared" ref="V10:W27" si="0">G10+I10+K10+M10+O10+Q10+S10+U10</f>
        <v>100</v>
      </c>
      <c r="X10" s="679"/>
      <c r="Y10" s="835">
        <f t="shared" ref="Y10:Y27" si="1">V10/D10</f>
        <v>1.4774705483676904</v>
      </c>
    </row>
    <row r="11" spans="2:30" s="634" customFormat="1" ht="18" customHeight="1" x14ac:dyDescent="0.2">
      <c r="B11" s="683" t="s">
        <v>7</v>
      </c>
      <c r="D11" s="836">
        <v>14591</v>
      </c>
      <c r="F11" s="684">
        <v>1163</v>
      </c>
      <c r="G11" s="685">
        <v>6.7192847663616684</v>
      </c>
      <c r="H11" s="684">
        <v>2082</v>
      </c>
      <c r="I11" s="685">
        <v>7.4806174477893412</v>
      </c>
      <c r="J11" s="684">
        <v>1573</v>
      </c>
      <c r="K11" s="685">
        <v>9.4083956136062028</v>
      </c>
      <c r="L11" s="684">
        <v>667</v>
      </c>
      <c r="M11" s="685">
        <v>4.4632255360759938</v>
      </c>
      <c r="N11" s="684">
        <v>1217</v>
      </c>
      <c r="O11" s="685">
        <v>7.9346231752462106</v>
      </c>
      <c r="P11" s="684">
        <v>3610</v>
      </c>
      <c r="Q11" s="685">
        <v>21.121743381993433</v>
      </c>
      <c r="R11" s="684">
        <v>7493</v>
      </c>
      <c r="S11" s="685">
        <v>42.87211007892715</v>
      </c>
      <c r="T11" s="684">
        <v>0</v>
      </c>
      <c r="U11" s="685">
        <v>0</v>
      </c>
      <c r="V11" s="837">
        <f t="shared" si="0"/>
        <v>17805</v>
      </c>
      <c r="W11" s="685">
        <f t="shared" si="0"/>
        <v>100</v>
      </c>
      <c r="X11" s="679"/>
      <c r="Y11" s="838">
        <f t="shared" si="1"/>
        <v>1.2202727708861627</v>
      </c>
    </row>
    <row r="12" spans="2:30" s="634" customFormat="1" ht="22.5" customHeight="1" x14ac:dyDescent="0.2">
      <c r="B12" s="683" t="s">
        <v>37</v>
      </c>
      <c r="D12" s="836">
        <v>10583</v>
      </c>
      <c r="F12" s="686">
        <v>2760</v>
      </c>
      <c r="G12" s="685">
        <v>23.348325837081461</v>
      </c>
      <c r="H12" s="686">
        <v>1109</v>
      </c>
      <c r="I12" s="685">
        <v>3.2783608195902048</v>
      </c>
      <c r="J12" s="686">
        <v>1926</v>
      </c>
      <c r="K12" s="685">
        <v>9.9050474762618688</v>
      </c>
      <c r="L12" s="686">
        <v>894</v>
      </c>
      <c r="M12" s="685">
        <v>9.3253373313343335</v>
      </c>
      <c r="N12" s="686">
        <v>1922</v>
      </c>
      <c r="O12" s="685">
        <v>15.282358820589705</v>
      </c>
      <c r="P12" s="686">
        <v>1644</v>
      </c>
      <c r="Q12" s="685">
        <v>7.6761619190404797</v>
      </c>
      <c r="R12" s="686">
        <v>4171</v>
      </c>
      <c r="S12" s="685">
        <v>31.174412793603199</v>
      </c>
      <c r="T12" s="686">
        <v>4</v>
      </c>
      <c r="U12" s="685">
        <v>9.9950024987506252E-3</v>
      </c>
      <c r="V12" s="837">
        <f t="shared" si="0"/>
        <v>14430</v>
      </c>
      <c r="W12" s="685">
        <f t="shared" si="0"/>
        <v>100</v>
      </c>
      <c r="X12" s="679"/>
      <c r="Y12" s="838">
        <f t="shared" si="1"/>
        <v>1.3635075120476234</v>
      </c>
    </row>
    <row r="13" spans="2:30" s="634" customFormat="1" ht="18" customHeight="1" x14ac:dyDescent="0.2">
      <c r="B13" s="683" t="s">
        <v>38</v>
      </c>
      <c r="D13" s="836">
        <v>9915</v>
      </c>
      <c r="F13" s="684">
        <v>968</v>
      </c>
      <c r="G13" s="685">
        <v>4.3208578637510513</v>
      </c>
      <c r="H13" s="684">
        <v>4884</v>
      </c>
      <c r="I13" s="685">
        <v>17.29394449116905</v>
      </c>
      <c r="J13" s="684">
        <v>755</v>
      </c>
      <c r="K13" s="685">
        <v>2.6913372582001682</v>
      </c>
      <c r="L13" s="684">
        <v>901</v>
      </c>
      <c r="M13" s="685">
        <v>5.1198486122792266</v>
      </c>
      <c r="N13" s="684">
        <v>828</v>
      </c>
      <c r="O13" s="685">
        <v>9.8927670311185878</v>
      </c>
      <c r="P13" s="684">
        <v>345</v>
      </c>
      <c r="Q13" s="685">
        <v>3.4798149705634986</v>
      </c>
      <c r="R13" s="684">
        <v>7567</v>
      </c>
      <c r="S13" s="685">
        <v>57.201429772918416</v>
      </c>
      <c r="T13" s="684">
        <v>0</v>
      </c>
      <c r="U13" s="685">
        <v>0</v>
      </c>
      <c r="V13" s="837">
        <f t="shared" si="0"/>
        <v>16248</v>
      </c>
      <c r="W13" s="685">
        <f t="shared" si="0"/>
        <v>100</v>
      </c>
      <c r="X13" s="679"/>
      <c r="Y13" s="838">
        <f t="shared" si="1"/>
        <v>1.6387291981845689</v>
      </c>
    </row>
    <row r="14" spans="2:30" s="634" customFormat="1" ht="18" customHeight="1" x14ac:dyDescent="0.2">
      <c r="B14" s="683" t="s">
        <v>6</v>
      </c>
      <c r="D14" s="836">
        <v>14170</v>
      </c>
      <c r="F14" s="684">
        <v>477</v>
      </c>
      <c r="G14" s="685">
        <v>0.42908762420957541</v>
      </c>
      <c r="H14" s="684">
        <v>893</v>
      </c>
      <c r="I14" s="685">
        <v>4.9683830171635046</v>
      </c>
      <c r="J14" s="684">
        <v>190</v>
      </c>
      <c r="K14" s="685">
        <v>4.5167118337850046E-2</v>
      </c>
      <c r="L14" s="684">
        <v>1907</v>
      </c>
      <c r="M14" s="685">
        <v>21.081752484191508</v>
      </c>
      <c r="N14" s="684">
        <v>1860</v>
      </c>
      <c r="O14" s="685">
        <v>16.700542005420054</v>
      </c>
      <c r="P14" s="684">
        <v>4422</v>
      </c>
      <c r="Q14" s="685">
        <v>17.626467931345982</v>
      </c>
      <c r="R14" s="684">
        <v>6287</v>
      </c>
      <c r="S14" s="685">
        <v>39.14859981933153</v>
      </c>
      <c r="T14" s="684">
        <v>0</v>
      </c>
      <c r="U14" s="685">
        <v>0</v>
      </c>
      <c r="V14" s="837">
        <f t="shared" si="0"/>
        <v>16036</v>
      </c>
      <c r="W14" s="685">
        <f t="shared" si="0"/>
        <v>100</v>
      </c>
      <c r="X14" s="679"/>
      <c r="Y14" s="838">
        <f t="shared" si="1"/>
        <v>1.1316866619618913</v>
      </c>
    </row>
    <row r="15" spans="2:30" s="634" customFormat="1" ht="18" customHeight="1" x14ac:dyDescent="0.2">
      <c r="B15" s="683" t="s">
        <v>5</v>
      </c>
      <c r="D15" s="836">
        <v>7237</v>
      </c>
      <c r="F15" s="686">
        <v>3016</v>
      </c>
      <c r="G15" s="685">
        <v>0</v>
      </c>
      <c r="H15" s="686">
        <v>1312</v>
      </c>
      <c r="I15" s="685">
        <v>11.413246850442809</v>
      </c>
      <c r="J15" s="686">
        <v>530</v>
      </c>
      <c r="K15" s="685">
        <v>6.1619059498565552</v>
      </c>
      <c r="L15" s="686">
        <v>722</v>
      </c>
      <c r="M15" s="685">
        <v>9.0931769988773858</v>
      </c>
      <c r="N15" s="686">
        <v>2463</v>
      </c>
      <c r="O15" s="685">
        <v>28.888611700137208</v>
      </c>
      <c r="P15" s="686">
        <v>73</v>
      </c>
      <c r="Q15" s="685">
        <v>0</v>
      </c>
      <c r="R15" s="686">
        <v>3526</v>
      </c>
      <c r="S15" s="685">
        <v>44.443058500686043</v>
      </c>
      <c r="T15" s="686">
        <v>0</v>
      </c>
      <c r="U15" s="685">
        <v>0</v>
      </c>
      <c r="V15" s="837">
        <f t="shared" si="0"/>
        <v>11642</v>
      </c>
      <c r="W15" s="685">
        <f t="shared" si="0"/>
        <v>100</v>
      </c>
      <c r="X15" s="679"/>
      <c r="Y15" s="838">
        <f t="shared" si="1"/>
        <v>1.6086776288517342</v>
      </c>
    </row>
    <row r="16" spans="2:30" s="745" customFormat="1" ht="18" customHeight="1" x14ac:dyDescent="0.2">
      <c r="B16" s="839" t="s">
        <v>4</v>
      </c>
      <c r="D16" s="840">
        <v>40649</v>
      </c>
      <c r="E16" s="823"/>
      <c r="F16" s="841">
        <v>4479</v>
      </c>
      <c r="G16" s="842">
        <v>10.020679338261175</v>
      </c>
      <c r="H16" s="841">
        <v>8855</v>
      </c>
      <c r="I16" s="842">
        <v>9.329901443153819</v>
      </c>
      <c r="J16" s="841">
        <v>7085</v>
      </c>
      <c r="K16" s="842">
        <v>17.52243928194298</v>
      </c>
      <c r="L16" s="841">
        <v>2428</v>
      </c>
      <c r="M16" s="842">
        <v>6.0366068285814851</v>
      </c>
      <c r="N16" s="841">
        <v>3175</v>
      </c>
      <c r="O16" s="842">
        <v>6.7053854276663145</v>
      </c>
      <c r="P16" s="841">
        <v>17109</v>
      </c>
      <c r="Q16" s="842">
        <v>27.28132699753608</v>
      </c>
      <c r="R16" s="841">
        <v>12453</v>
      </c>
      <c r="S16" s="842">
        <v>22.32268567405843</v>
      </c>
      <c r="T16" s="841">
        <v>787</v>
      </c>
      <c r="U16" s="842">
        <v>0.78097500879971837</v>
      </c>
      <c r="V16" s="843">
        <f t="shared" si="0"/>
        <v>56371</v>
      </c>
      <c r="W16" s="842">
        <f t="shared" si="0"/>
        <v>100</v>
      </c>
      <c r="X16" s="844"/>
      <c r="Y16" s="838">
        <f t="shared" si="1"/>
        <v>1.3867745824005511</v>
      </c>
    </row>
    <row r="17" spans="2:25" s="745" customFormat="1" ht="18" customHeight="1" x14ac:dyDescent="0.2">
      <c r="B17" s="839" t="s">
        <v>40</v>
      </c>
      <c r="D17" s="840">
        <v>23623</v>
      </c>
      <c r="E17" s="823"/>
      <c r="F17" s="841">
        <v>2325</v>
      </c>
      <c r="G17" s="842">
        <v>6.2973598149477548</v>
      </c>
      <c r="H17" s="841">
        <v>8465</v>
      </c>
      <c r="I17" s="842">
        <v>14.552923346893197</v>
      </c>
      <c r="J17" s="841">
        <v>4512</v>
      </c>
      <c r="K17" s="842">
        <v>18.975831538645608</v>
      </c>
      <c r="L17" s="841">
        <v>1428</v>
      </c>
      <c r="M17" s="842">
        <v>5.4997208263539923</v>
      </c>
      <c r="N17" s="841">
        <v>3984</v>
      </c>
      <c r="O17" s="842">
        <v>17.08542713567839</v>
      </c>
      <c r="P17" s="841">
        <v>3873</v>
      </c>
      <c r="Q17" s="842">
        <v>12.363404323203318</v>
      </c>
      <c r="R17" s="841">
        <v>7092</v>
      </c>
      <c r="S17" s="842">
        <v>25.201403844619925</v>
      </c>
      <c r="T17" s="841">
        <v>5</v>
      </c>
      <c r="U17" s="842">
        <v>2.3929169657812874E-2</v>
      </c>
      <c r="V17" s="843">
        <f t="shared" si="0"/>
        <v>31684</v>
      </c>
      <c r="W17" s="842">
        <f t="shared" si="0"/>
        <v>99.999999999999986</v>
      </c>
      <c r="X17" s="844"/>
      <c r="Y17" s="838">
        <f t="shared" si="1"/>
        <v>1.3412352368454472</v>
      </c>
    </row>
    <row r="18" spans="2:25" s="745" customFormat="1" ht="18" customHeight="1" x14ac:dyDescent="0.2">
      <c r="B18" s="839" t="s">
        <v>41</v>
      </c>
      <c r="D18" s="840">
        <v>83778</v>
      </c>
      <c r="E18" s="823"/>
      <c r="F18" s="841">
        <v>6</v>
      </c>
      <c r="G18" s="842">
        <v>0.42117310443490702</v>
      </c>
      <c r="H18" s="841">
        <v>10792</v>
      </c>
      <c r="I18" s="842">
        <v>9.6183118741058653</v>
      </c>
      <c r="J18" s="841">
        <v>12880</v>
      </c>
      <c r="K18" s="842">
        <v>13.866666666666667</v>
      </c>
      <c r="L18" s="841">
        <v>6997</v>
      </c>
      <c r="M18" s="842">
        <v>8.0606580829756798</v>
      </c>
      <c r="N18" s="841">
        <v>19708</v>
      </c>
      <c r="O18" s="842">
        <v>18.894420600858368</v>
      </c>
      <c r="P18" s="841">
        <v>11052</v>
      </c>
      <c r="Q18" s="842">
        <v>7.6623748211731044</v>
      </c>
      <c r="R18" s="841">
        <v>43010</v>
      </c>
      <c r="S18" s="842">
        <v>41.460371959942776</v>
      </c>
      <c r="T18" s="841">
        <v>22</v>
      </c>
      <c r="U18" s="842">
        <v>1.602288984263233E-2</v>
      </c>
      <c r="V18" s="843">
        <f t="shared" si="0"/>
        <v>104467</v>
      </c>
      <c r="W18" s="842">
        <f t="shared" si="0"/>
        <v>99.999999999999986</v>
      </c>
      <c r="X18" s="844"/>
      <c r="Y18" s="838">
        <f t="shared" si="1"/>
        <v>1.2469502733414499</v>
      </c>
    </row>
    <row r="19" spans="2:25" s="745" customFormat="1" ht="18" customHeight="1" x14ac:dyDescent="0.2">
      <c r="B19" s="839" t="s">
        <v>3</v>
      </c>
      <c r="D19" s="840">
        <v>56534</v>
      </c>
      <c r="E19" s="823"/>
      <c r="F19" s="841">
        <v>295</v>
      </c>
      <c r="G19" s="842">
        <v>0.3575259206292456</v>
      </c>
      <c r="H19" s="841">
        <v>28298</v>
      </c>
      <c r="I19" s="842">
        <v>6.0600643546657134</v>
      </c>
      <c r="J19" s="841">
        <v>1827</v>
      </c>
      <c r="K19" s="842">
        <v>9.8319628173042545E-2</v>
      </c>
      <c r="L19" s="841">
        <v>4162</v>
      </c>
      <c r="M19" s="842">
        <v>10.001787629603147</v>
      </c>
      <c r="N19" s="841">
        <v>6450</v>
      </c>
      <c r="O19" s="842">
        <v>14.864140150160887</v>
      </c>
      <c r="P19" s="841">
        <v>8500</v>
      </c>
      <c r="Q19" s="842">
        <v>14.593016327017041</v>
      </c>
      <c r="R19" s="841">
        <v>36312</v>
      </c>
      <c r="S19" s="842">
        <v>54.019187224407105</v>
      </c>
      <c r="T19" s="841">
        <v>266</v>
      </c>
      <c r="U19" s="842">
        <v>5.9587653438207605E-3</v>
      </c>
      <c r="V19" s="843">
        <f t="shared" si="0"/>
        <v>86110</v>
      </c>
      <c r="W19" s="842">
        <f t="shared" si="0"/>
        <v>100</v>
      </c>
      <c r="X19" s="844"/>
      <c r="Y19" s="838">
        <f t="shared" si="1"/>
        <v>1.5231542080871687</v>
      </c>
    </row>
    <row r="20" spans="2:25" s="634" customFormat="1" ht="18" customHeight="1" x14ac:dyDescent="0.2">
      <c r="B20" s="839" t="s">
        <v>2</v>
      </c>
      <c r="D20" s="836">
        <v>11650</v>
      </c>
      <c r="F20" s="684">
        <v>295</v>
      </c>
      <c r="G20" s="685">
        <v>1.8696778970751573</v>
      </c>
      <c r="H20" s="684">
        <v>1969</v>
      </c>
      <c r="I20" s="685">
        <v>6.5808959644576079</v>
      </c>
      <c r="J20" s="684">
        <v>298</v>
      </c>
      <c r="K20" s="685">
        <v>2.4157719363198815</v>
      </c>
      <c r="L20" s="684">
        <v>883</v>
      </c>
      <c r="M20" s="685">
        <v>7.2102924842650866</v>
      </c>
      <c r="N20" s="684">
        <v>1732</v>
      </c>
      <c r="O20" s="685">
        <v>12.865605331358756</v>
      </c>
      <c r="P20" s="684">
        <v>6024</v>
      </c>
      <c r="Q20" s="685">
        <v>43.169196593854132</v>
      </c>
      <c r="R20" s="684">
        <v>2491</v>
      </c>
      <c r="S20" s="685">
        <v>25.888559792669383</v>
      </c>
      <c r="T20" s="684">
        <v>0</v>
      </c>
      <c r="U20" s="685">
        <v>0</v>
      </c>
      <c r="V20" s="837">
        <f t="shared" si="0"/>
        <v>13692</v>
      </c>
      <c r="W20" s="685">
        <f t="shared" si="0"/>
        <v>100</v>
      </c>
      <c r="X20" s="679"/>
      <c r="Y20" s="838">
        <f t="shared" si="1"/>
        <v>1.1752789699570816</v>
      </c>
    </row>
    <row r="21" spans="2:25" s="634" customFormat="1" ht="18" customHeight="1" x14ac:dyDescent="0.2">
      <c r="B21" s="683" t="s">
        <v>35</v>
      </c>
      <c r="D21" s="836">
        <v>25674</v>
      </c>
      <c r="F21" s="684">
        <v>2179</v>
      </c>
      <c r="G21" s="685">
        <v>6.8877841448142387</v>
      </c>
      <c r="H21" s="684">
        <v>3973</v>
      </c>
      <c r="I21" s="685">
        <v>7.9655421046639594</v>
      </c>
      <c r="J21" s="684">
        <v>8845</v>
      </c>
      <c r="K21" s="685">
        <v>32.791924405145913</v>
      </c>
      <c r="L21" s="684">
        <v>3167</v>
      </c>
      <c r="M21" s="685">
        <v>12.428370839816326</v>
      </c>
      <c r="N21" s="684">
        <v>2575</v>
      </c>
      <c r="O21" s="685">
        <v>10.219726006603166</v>
      </c>
      <c r="P21" s="684">
        <v>4875</v>
      </c>
      <c r="Q21" s="685">
        <v>11.248149975333005</v>
      </c>
      <c r="R21" s="684">
        <v>6379</v>
      </c>
      <c r="S21" s="685">
        <v>18.30670562786991</v>
      </c>
      <c r="T21" s="684">
        <v>46</v>
      </c>
      <c r="U21" s="685">
        <v>0.15179689575348185</v>
      </c>
      <c r="V21" s="837">
        <f t="shared" si="0"/>
        <v>32039</v>
      </c>
      <c r="W21" s="685">
        <f t="shared" si="0"/>
        <v>100</v>
      </c>
      <c r="X21" s="679"/>
      <c r="Y21" s="838">
        <f t="shared" si="1"/>
        <v>1.2479161797927865</v>
      </c>
    </row>
    <row r="22" spans="2:25" s="634" customFormat="1" ht="21" customHeight="1" x14ac:dyDescent="0.2">
      <c r="B22" s="683" t="s">
        <v>42</v>
      </c>
      <c r="D22" s="836">
        <v>67135</v>
      </c>
      <c r="F22" s="684">
        <v>2373</v>
      </c>
      <c r="G22" s="685">
        <v>2.5204128338771832</v>
      </c>
      <c r="H22" s="684">
        <v>27342</v>
      </c>
      <c r="I22" s="685">
        <v>25.114060861990048</v>
      </c>
      <c r="J22" s="684">
        <v>20179</v>
      </c>
      <c r="K22" s="685">
        <v>22.629084412420454</v>
      </c>
      <c r="L22" s="684">
        <v>7703</v>
      </c>
      <c r="M22" s="685">
        <v>9.9753421825859707</v>
      </c>
      <c r="N22" s="684">
        <v>8179</v>
      </c>
      <c r="O22" s="685">
        <v>9.2193659840240976</v>
      </c>
      <c r="P22" s="684">
        <v>9290</v>
      </c>
      <c r="Q22" s="685">
        <v>9.4349373218952568</v>
      </c>
      <c r="R22" s="684">
        <v>18922</v>
      </c>
      <c r="S22" s="685">
        <v>21.083172147001935</v>
      </c>
      <c r="T22" s="684">
        <v>16</v>
      </c>
      <c r="U22" s="685">
        <v>2.3624256205058543E-2</v>
      </c>
      <c r="V22" s="837">
        <f t="shared" si="0"/>
        <v>94004</v>
      </c>
      <c r="W22" s="685">
        <f t="shared" si="0"/>
        <v>100</v>
      </c>
      <c r="X22" s="679"/>
      <c r="Y22" s="838">
        <f t="shared" si="1"/>
        <v>1.40022343040143</v>
      </c>
    </row>
    <row r="23" spans="2:25" s="634" customFormat="1" ht="18" customHeight="1" x14ac:dyDescent="0.2">
      <c r="B23" s="683" t="s">
        <v>43</v>
      </c>
      <c r="D23" s="836">
        <v>16518</v>
      </c>
      <c r="F23" s="684">
        <v>1931</v>
      </c>
      <c r="G23" s="685">
        <v>10.863942058975686</v>
      </c>
      <c r="H23" s="684">
        <v>3545</v>
      </c>
      <c r="I23" s="685">
        <v>12.81945162959131</v>
      </c>
      <c r="J23" s="684">
        <v>1046</v>
      </c>
      <c r="K23" s="685">
        <v>1.5468184169684429</v>
      </c>
      <c r="L23" s="684">
        <v>2010</v>
      </c>
      <c r="M23" s="685">
        <v>10.57941024314537</v>
      </c>
      <c r="N23" s="684">
        <v>2404</v>
      </c>
      <c r="O23" s="685">
        <v>11.810657009829281</v>
      </c>
      <c r="P23" s="684">
        <v>499</v>
      </c>
      <c r="Q23" s="685">
        <v>2.7728918779099843</v>
      </c>
      <c r="R23" s="684">
        <v>9707</v>
      </c>
      <c r="S23" s="685">
        <v>49.606828763579927</v>
      </c>
      <c r="T23" s="684">
        <v>0</v>
      </c>
      <c r="U23" s="685">
        <v>0</v>
      </c>
      <c r="V23" s="837">
        <f>F23+H23+J23+L23+N23+P23+R23+T23</f>
        <v>21142</v>
      </c>
      <c r="W23" s="685">
        <f t="shared" si="0"/>
        <v>100</v>
      </c>
      <c r="X23" s="679"/>
      <c r="Y23" s="838">
        <f t="shared" si="1"/>
        <v>1.2799370383823707</v>
      </c>
    </row>
    <row r="24" spans="2:25" s="634" customFormat="1" ht="22.5" customHeight="1" x14ac:dyDescent="0.2">
      <c r="B24" s="683" t="s">
        <v>44</v>
      </c>
      <c r="D24" s="836">
        <v>6221</v>
      </c>
      <c r="F24" s="686">
        <v>536</v>
      </c>
      <c r="G24" s="687">
        <v>3.1306171360095867</v>
      </c>
      <c r="H24" s="686">
        <v>1098</v>
      </c>
      <c r="I24" s="685">
        <v>11.593768723786699</v>
      </c>
      <c r="J24" s="686">
        <v>306</v>
      </c>
      <c r="K24" s="685">
        <v>5.0179748352306772</v>
      </c>
      <c r="L24" s="686">
        <v>304</v>
      </c>
      <c r="M24" s="685">
        <v>1.6776512881965249</v>
      </c>
      <c r="N24" s="686">
        <v>1448</v>
      </c>
      <c r="O24" s="685">
        <v>14.679448771719592</v>
      </c>
      <c r="P24" s="686">
        <v>1333</v>
      </c>
      <c r="Q24" s="685">
        <v>12.732174955062911</v>
      </c>
      <c r="R24" s="686">
        <v>3136</v>
      </c>
      <c r="S24" s="685">
        <v>51.078490113840623</v>
      </c>
      <c r="T24" s="686">
        <v>16</v>
      </c>
      <c r="U24" s="685">
        <v>8.9874176153385263E-2</v>
      </c>
      <c r="V24" s="845">
        <f t="shared" si="0"/>
        <v>8177</v>
      </c>
      <c r="W24" s="685">
        <f t="shared" si="0"/>
        <v>100</v>
      </c>
      <c r="X24" s="679"/>
      <c r="Y24" s="838">
        <f t="shared" si="1"/>
        <v>1.3144189037132294</v>
      </c>
    </row>
    <row r="25" spans="2:25" s="634" customFormat="1" ht="18" customHeight="1" x14ac:dyDescent="0.2">
      <c r="B25" s="683" t="s">
        <v>45</v>
      </c>
      <c r="D25" s="836">
        <v>23146</v>
      </c>
      <c r="F25" s="686">
        <v>393</v>
      </c>
      <c r="G25" s="687">
        <v>0.32482446354747685</v>
      </c>
      <c r="H25" s="686">
        <v>8060</v>
      </c>
      <c r="I25" s="685">
        <v>17.120545967583176</v>
      </c>
      <c r="J25" s="686">
        <v>1825</v>
      </c>
      <c r="K25" s="685">
        <v>6.9394317212415517</v>
      </c>
      <c r="L25" s="686">
        <v>3209</v>
      </c>
      <c r="M25" s="685">
        <v>10.256578515650633</v>
      </c>
      <c r="N25" s="686">
        <v>4773</v>
      </c>
      <c r="O25" s="685">
        <v>14.54163659032745</v>
      </c>
      <c r="P25" s="686">
        <v>633</v>
      </c>
      <c r="Q25" s="685">
        <v>1.9030120086619857</v>
      </c>
      <c r="R25" s="686">
        <v>12317</v>
      </c>
      <c r="S25" s="685">
        <v>42.788240698208547</v>
      </c>
      <c r="T25" s="686">
        <v>2414</v>
      </c>
      <c r="U25" s="685">
        <v>6.1257300347791848</v>
      </c>
      <c r="V25" s="845">
        <f t="shared" si="0"/>
        <v>33624</v>
      </c>
      <c r="W25" s="685">
        <f t="shared" si="0"/>
        <v>100</v>
      </c>
      <c r="X25" s="679"/>
      <c r="Y25" s="838">
        <f t="shared" si="1"/>
        <v>1.4526916097813878</v>
      </c>
    </row>
    <row r="26" spans="2:25" s="634" customFormat="1" ht="18" customHeight="1" x14ac:dyDescent="0.2">
      <c r="B26" s="683" t="s">
        <v>46</v>
      </c>
      <c r="D26" s="836">
        <v>3940</v>
      </c>
      <c r="F26" s="686">
        <v>544</v>
      </c>
      <c r="G26" s="687">
        <v>7.345642247369466</v>
      </c>
      <c r="H26" s="686">
        <v>1263</v>
      </c>
      <c r="I26" s="685">
        <v>16.100853682747669</v>
      </c>
      <c r="J26" s="686">
        <v>1396</v>
      </c>
      <c r="K26" s="685">
        <v>24.200913242009133</v>
      </c>
      <c r="L26" s="686">
        <v>665</v>
      </c>
      <c r="M26" s="685">
        <v>8.9537423069287279</v>
      </c>
      <c r="N26" s="686">
        <v>1167</v>
      </c>
      <c r="O26" s="685">
        <v>17.272185824895772</v>
      </c>
      <c r="P26" s="686">
        <v>437</v>
      </c>
      <c r="Q26" s="685">
        <v>6.9088743299583086</v>
      </c>
      <c r="R26" s="686">
        <v>715</v>
      </c>
      <c r="S26" s="685">
        <v>19.217788366090929</v>
      </c>
      <c r="T26" s="686">
        <v>0</v>
      </c>
      <c r="U26" s="685">
        <v>0</v>
      </c>
      <c r="V26" s="845">
        <f t="shared" si="0"/>
        <v>6187</v>
      </c>
      <c r="W26" s="685">
        <f t="shared" si="0"/>
        <v>100</v>
      </c>
      <c r="X26" s="679"/>
      <c r="Y26" s="838">
        <f t="shared" si="1"/>
        <v>1.5703045685279189</v>
      </c>
    </row>
    <row r="27" spans="2:25" s="634" customFormat="1" ht="18" customHeight="1" x14ac:dyDescent="0.2">
      <c r="B27" s="683" t="s">
        <v>1</v>
      </c>
      <c r="D27" s="836">
        <v>1247</v>
      </c>
      <c r="F27" s="686">
        <v>224</v>
      </c>
      <c r="G27" s="687">
        <v>8.9026915113871627</v>
      </c>
      <c r="H27" s="686">
        <v>255</v>
      </c>
      <c r="I27" s="685">
        <v>14.699792960662526</v>
      </c>
      <c r="J27" s="686">
        <v>391</v>
      </c>
      <c r="K27" s="685">
        <v>20.496894409937887</v>
      </c>
      <c r="L27" s="686">
        <v>23</v>
      </c>
      <c r="M27" s="685">
        <v>2.8985507246376812</v>
      </c>
      <c r="N27" s="686">
        <v>110</v>
      </c>
      <c r="O27" s="685">
        <v>10.420979986197377</v>
      </c>
      <c r="P27" s="686">
        <v>2</v>
      </c>
      <c r="Q27" s="685">
        <v>0.34506556245686681</v>
      </c>
      <c r="R27" s="686">
        <v>663</v>
      </c>
      <c r="S27" s="685">
        <v>42.236024844720497</v>
      </c>
      <c r="T27" s="686">
        <v>0</v>
      </c>
      <c r="U27" s="685">
        <v>0</v>
      </c>
      <c r="V27" s="837">
        <f t="shared" si="0"/>
        <v>1668</v>
      </c>
      <c r="W27" s="685">
        <f t="shared" si="0"/>
        <v>100</v>
      </c>
      <c r="X27" s="679"/>
      <c r="Y27" s="838">
        <f t="shared" si="1"/>
        <v>1.3376102646351242</v>
      </c>
    </row>
    <row r="28" spans="2:25" s="634" customFormat="1" ht="8.25" customHeight="1" x14ac:dyDescent="0.2">
      <c r="B28" s="689"/>
      <c r="D28" s="846"/>
      <c r="F28" s="690"/>
      <c r="G28" s="847"/>
      <c r="H28" s="690"/>
      <c r="I28" s="848"/>
      <c r="J28" s="690"/>
      <c r="K28" s="848"/>
      <c r="L28" s="690"/>
      <c r="M28" s="848"/>
      <c r="N28" s="690"/>
      <c r="O28" s="847"/>
      <c r="P28" s="690"/>
      <c r="Q28" s="847"/>
      <c r="R28" s="690"/>
      <c r="S28" s="847"/>
      <c r="T28" s="690"/>
      <c r="U28" s="847"/>
      <c r="V28" s="692"/>
      <c r="W28" s="848"/>
      <c r="X28" s="679"/>
      <c r="Y28" s="849"/>
    </row>
    <row r="29" spans="2:25" s="634" customFormat="1" ht="3" customHeight="1" x14ac:dyDescent="0.2">
      <c r="B29" s="631"/>
      <c r="C29" s="632"/>
      <c r="D29" s="850"/>
      <c r="E29" s="632"/>
      <c r="F29" s="631"/>
      <c r="G29" s="631"/>
      <c r="H29" s="631"/>
      <c r="I29" s="631"/>
      <c r="J29" s="631"/>
      <c r="K29" s="631"/>
      <c r="L29" s="631"/>
      <c r="M29" s="631"/>
      <c r="N29" s="631"/>
      <c r="O29" s="631"/>
      <c r="P29" s="631"/>
      <c r="Q29" s="631"/>
      <c r="R29" s="631"/>
      <c r="S29" s="631"/>
      <c r="T29" s="631"/>
      <c r="U29" s="631"/>
      <c r="V29" s="851"/>
      <c r="W29" s="631"/>
      <c r="X29" s="631"/>
      <c r="Y29" s="631"/>
    </row>
    <row r="30" spans="2:25" s="922" customFormat="1" ht="20.25" customHeight="1" x14ac:dyDescent="0.2">
      <c r="B30" s="1258" t="s">
        <v>0</v>
      </c>
      <c r="C30" s="1278"/>
      <c r="D30" s="1279">
        <f>SUM(D10:D29)</f>
        <v>547928</v>
      </c>
      <c r="E30" s="1280"/>
      <c r="F30" s="1259">
        <f>SUM(F10:F27)</f>
        <v>23996</v>
      </c>
      <c r="G30" s="1260">
        <f>F30*100/$V30</f>
        <v>3.1601002445535151</v>
      </c>
      <c r="H30" s="1259">
        <f>SUM(H10:H27)</f>
        <v>173255</v>
      </c>
      <c r="I30" s="1260">
        <f>H30*100/$V30</f>
        <v>22.81643473371059</v>
      </c>
      <c r="J30" s="1259">
        <f>SUM(J10:J27)</f>
        <v>135536</v>
      </c>
      <c r="K30" s="1260">
        <f>J30*100/$V30</f>
        <v>17.84911430012524</v>
      </c>
      <c r="L30" s="1259">
        <f>SUM(L10:L27)</f>
        <v>46268</v>
      </c>
      <c r="M30" s="1260">
        <f>L30*100/$V30</f>
        <v>6.0931621151442759</v>
      </c>
      <c r="N30" s="1259">
        <f>SUM(N10:N27)</f>
        <v>79995</v>
      </c>
      <c r="O30" s="1260">
        <f>N30*100/$V30</f>
        <v>10.534764921781067</v>
      </c>
      <c r="P30" s="1259">
        <f>SUM(P10:P27)</f>
        <v>75813</v>
      </c>
      <c r="Q30" s="1260">
        <f>P30*100/$V30</f>
        <v>9.9840256642913676</v>
      </c>
      <c r="R30" s="1259">
        <f>SUM(R10:R27)</f>
        <v>220901</v>
      </c>
      <c r="S30" s="1260">
        <f>R30*100/$V30</f>
        <v>29.091069516674281</v>
      </c>
      <c r="T30" s="1259">
        <f>SUM(T10:T28)</f>
        <v>3579</v>
      </c>
      <c r="U30" s="1260">
        <f>T30*100/$V30</f>
        <v>0.47132850371966289</v>
      </c>
      <c r="V30" s="1259">
        <f>SUM(V10:V27)</f>
        <v>759343</v>
      </c>
      <c r="W30" s="1260">
        <f>G30+I30+K30+M30+O30+Q30+S30+U30</f>
        <v>100</v>
      </c>
      <c r="X30" s="1276"/>
      <c r="Y30" s="1277">
        <f>(V30/D30)</f>
        <v>1.3858444905170022</v>
      </c>
    </row>
    <row r="31" spans="2:25" s="632" customFormat="1" ht="5.25" customHeight="1" x14ac:dyDescent="0.2">
      <c r="B31" s="645"/>
      <c r="C31" s="646"/>
      <c r="D31" s="1228"/>
      <c r="E31" s="646"/>
      <c r="F31" s="647"/>
      <c r="G31" s="852"/>
      <c r="H31" s="647"/>
      <c r="I31" s="852"/>
      <c r="J31" s="647"/>
      <c r="K31" s="852"/>
      <c r="L31" s="647"/>
      <c r="M31" s="852"/>
      <c r="N31" s="647"/>
      <c r="O31" s="852"/>
      <c r="P31" s="647"/>
      <c r="Q31" s="852"/>
      <c r="R31" s="647"/>
      <c r="S31" s="852"/>
      <c r="T31" s="647"/>
      <c r="U31" s="852"/>
      <c r="V31" s="647"/>
      <c r="W31" s="852"/>
      <c r="X31" s="852"/>
      <c r="Y31" s="852"/>
    </row>
    <row r="32" spans="2:25" s="698" customFormat="1" ht="18.75" customHeight="1" x14ac:dyDescent="0.2">
      <c r="B32" s="853" t="s">
        <v>39</v>
      </c>
      <c r="C32" s="854"/>
      <c r="D32" s="854"/>
      <c r="E32" s="854"/>
      <c r="F32" s="854"/>
      <c r="G32" s="854"/>
      <c r="H32" s="854"/>
      <c r="I32" s="854"/>
      <c r="J32" s="854"/>
      <c r="K32" s="854"/>
      <c r="L32" s="854"/>
      <c r="N32" s="854"/>
      <c r="O32" s="854"/>
      <c r="P32" s="854"/>
      <c r="Q32" s="854"/>
      <c r="R32" s="854"/>
      <c r="S32" s="854"/>
      <c r="T32" s="854"/>
      <c r="U32" s="854"/>
      <c r="V32" s="854"/>
      <c r="W32" s="854"/>
    </row>
    <row r="33" spans="2:25" s="855" customFormat="1" x14ac:dyDescent="0.25">
      <c r="B33" s="699" t="s">
        <v>47</v>
      </c>
      <c r="X33" s="698"/>
      <c r="Y33" s="698"/>
    </row>
    <row r="34" spans="2:25" s="855" customFormat="1" x14ac:dyDescent="0.2">
      <c r="X34" s="698"/>
      <c r="Y34" s="698"/>
    </row>
    <row r="35" spans="2:25" s="855" customFormat="1" x14ac:dyDescent="0.2">
      <c r="B35" s="855" t="s">
        <v>39</v>
      </c>
      <c r="D35" s="855" t="e">
        <f>GETPIVOTDATA("Cuenta número de expedientes",#REF!,"CCAA",$B35,"Grado Resuelto",$B$1)</f>
        <v>#REF!</v>
      </c>
      <c r="N35" s="855" t="e">
        <f>GETPIVOTDATA("ID PRESTACION
COUNT",#REF!,"
CCAA",$B35,"
Tipo Prestación",N$1,"Grado Resuelto",$B$1)</f>
        <v>#REF!</v>
      </c>
      <c r="X35" s="698"/>
      <c r="Y35" s="698"/>
    </row>
    <row r="36" spans="2:25" s="855" customFormat="1" x14ac:dyDescent="0.2">
      <c r="B36" s="855" t="s">
        <v>47</v>
      </c>
      <c r="D36" s="856" t="e">
        <f>GETPIVOTDATA("Cuenta número de expedientes",#REF!,"CCAA",$B36,"Grado Resuelto",$B$1)</f>
        <v>#REF!</v>
      </c>
      <c r="N36" s="855" t="e">
        <f>GETPIVOTDATA("ID PRESTACION
COUNT",#REF!,"
CCAA",$B36,"
Tipo Prestación",N$1,"Grado Resuelto",$B$1)</f>
        <v>#REF!</v>
      </c>
      <c r="T36" s="698"/>
      <c r="U36" s="698"/>
    </row>
    <row r="37" spans="2:25" s="823" customFormat="1" x14ac:dyDescent="0.2">
      <c r="T37" s="922"/>
      <c r="U37" s="922"/>
    </row>
    <row r="38" spans="2:25" s="855" customFormat="1" x14ac:dyDescent="0.2">
      <c r="T38" s="698"/>
      <c r="U38" s="698"/>
    </row>
    <row r="39" spans="2:25" s="855" customFormat="1" x14ac:dyDescent="0.2">
      <c r="T39" s="698"/>
      <c r="U39" s="698"/>
    </row>
    <row r="40" spans="2:25" s="855" customFormat="1" x14ac:dyDescent="0.2">
      <c r="T40" s="698"/>
      <c r="U40" s="698"/>
    </row>
    <row r="41" spans="2:25" s="855" customFormat="1" x14ac:dyDescent="0.2">
      <c r="T41" s="698"/>
      <c r="U41" s="698"/>
    </row>
    <row r="42" spans="2:25" x14ac:dyDescent="0.2">
      <c r="T42" s="735"/>
      <c r="U42" s="735"/>
      <c r="X42" s="616"/>
      <c r="Y42" s="616"/>
    </row>
    <row r="43" spans="2:25" x14ac:dyDescent="0.2">
      <c r="T43" s="735"/>
      <c r="U43" s="735"/>
      <c r="X43" s="616"/>
      <c r="Y43" s="616"/>
    </row>
    <row r="44" spans="2:25" x14ac:dyDescent="0.2">
      <c r="T44" s="735"/>
      <c r="U44" s="735"/>
      <c r="X44" s="616"/>
      <c r="Y44" s="616"/>
    </row>
    <row r="45" spans="2:25" x14ac:dyDescent="0.2">
      <c r="T45" s="735"/>
      <c r="U45" s="735"/>
      <c r="X45" s="616"/>
      <c r="Y45" s="616"/>
    </row>
    <row r="46" spans="2:25" x14ac:dyDescent="0.2">
      <c r="T46" s="735"/>
      <c r="U46" s="735"/>
      <c r="X46" s="616"/>
      <c r="Y46" s="616"/>
    </row>
    <row r="47" spans="2:25" x14ac:dyDescent="0.2">
      <c r="T47" s="735"/>
      <c r="U47" s="735"/>
      <c r="X47" s="616"/>
      <c r="Y47" s="616"/>
    </row>
    <row r="48" spans="2:25" x14ac:dyDescent="0.2">
      <c r="T48" s="735"/>
      <c r="U48" s="735"/>
      <c r="X48" s="616"/>
      <c r="Y48" s="616"/>
    </row>
    <row r="49" spans="20:25" x14ac:dyDescent="0.2">
      <c r="T49" s="735"/>
      <c r="U49" s="735"/>
      <c r="X49" s="616"/>
      <c r="Y49" s="616"/>
    </row>
    <row r="50" spans="20:25" x14ac:dyDescent="0.2">
      <c r="T50" s="735"/>
      <c r="U50" s="735"/>
      <c r="X50" s="616"/>
      <c r="Y50" s="616"/>
    </row>
    <row r="51" spans="20:25" x14ac:dyDescent="0.2">
      <c r="T51" s="735"/>
      <c r="U51" s="735"/>
      <c r="X51" s="616"/>
      <c r="Y51" s="616"/>
    </row>
    <row r="52" spans="20:25" x14ac:dyDescent="0.2">
      <c r="T52" s="735"/>
      <c r="U52" s="735"/>
      <c r="X52" s="616"/>
      <c r="Y52" s="616"/>
    </row>
    <row r="53" spans="20:25" x14ac:dyDescent="0.2">
      <c r="T53" s="735"/>
      <c r="U53" s="735"/>
      <c r="X53" s="616"/>
      <c r="Y53" s="616"/>
    </row>
    <row r="54" spans="20:25" x14ac:dyDescent="0.2">
      <c r="T54" s="735"/>
      <c r="U54" s="735"/>
      <c r="X54" s="616"/>
      <c r="Y54" s="616"/>
    </row>
    <row r="55" spans="20:25" x14ac:dyDescent="0.2">
      <c r="T55" s="735"/>
      <c r="U55" s="735"/>
      <c r="X55" s="616"/>
      <c r="Y55" s="616"/>
    </row>
    <row r="56" spans="20:25" x14ac:dyDescent="0.2">
      <c r="T56" s="735"/>
      <c r="U56" s="735"/>
      <c r="X56" s="616"/>
      <c r="Y56" s="616"/>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4" t="s">
        <v>418</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
      <c r="B4" s="1415" t="str">
        <f>porsaad!$B$6</f>
        <v>Situación a 31 de marzo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'41bbenpreGII'!D10</f>
        <v>131317</v>
      </c>
      <c r="F10" s="164">
        <f>'41bbenpreGII'!F10+'41bbenpreGII'!H10+'41bbenpreGII'!J10+'41bbenpreGII'!L10+'41bbenpreGII'!N10</f>
        <v>153262</v>
      </c>
      <c r="G10" s="165">
        <f t="shared" ref="G10:G27" si="0">F10*100/$N10</f>
        <v>78.994108763665039</v>
      </c>
      <c r="H10" s="164">
        <f>'41bbenpreGII'!P10</f>
        <v>2092</v>
      </c>
      <c r="I10" s="165">
        <f t="shared" ref="I10:I27" si="1">H10*100/$N10</f>
        <v>1.0782560291108512</v>
      </c>
      <c r="J10" s="164">
        <f>'41bbenpreGII'!R10</f>
        <v>38660</v>
      </c>
      <c r="K10" s="165">
        <f t="shared" ref="K10:K27" si="2">J10*100/$N10</f>
        <v>19.926088950968214</v>
      </c>
      <c r="L10" s="164">
        <f>'41bbenpreGII'!T10</f>
        <v>3</v>
      </c>
      <c r="M10" s="165">
        <f t="shared" ref="M10:M27" si="3">L10*100/$N10</f>
        <v>1.546256255895102E-3</v>
      </c>
      <c r="N10" s="164">
        <f>F10+H10+J10+L10</f>
        <v>194017</v>
      </c>
      <c r="O10" s="165">
        <f>G10+I10+K10+M10</f>
        <v>100</v>
      </c>
      <c r="P10" s="166"/>
      <c r="Q10" s="166">
        <f t="shared" ref="Q10:Q27" si="4">N10/D10</f>
        <v>1.4774705483676904</v>
      </c>
    </row>
    <row r="11" spans="2:25" s="162" customFormat="1" ht="18" customHeight="1" x14ac:dyDescent="0.2">
      <c r="B11" s="146" t="s">
        <v>7</v>
      </c>
      <c r="C11" s="159"/>
      <c r="D11" s="163">
        <f>'41bbenpreGII'!D11</f>
        <v>14591</v>
      </c>
      <c r="F11" s="164">
        <f>'41bbenpreGII'!F11+'41bbenpreGII'!H11+'41bbenpreGII'!J11+'41bbenpreGII'!L11+'41bbenpreGII'!N11</f>
        <v>6702</v>
      </c>
      <c r="G11" s="165">
        <f t="shared" si="0"/>
        <v>37.641112047177756</v>
      </c>
      <c r="H11" s="164">
        <f>'41bbenpreGII'!P11</f>
        <v>3610</v>
      </c>
      <c r="I11" s="165">
        <f t="shared" si="1"/>
        <v>20.275203594495927</v>
      </c>
      <c r="J11" s="164">
        <f>'41bbenpreGII'!R11</f>
        <v>7493</v>
      </c>
      <c r="K11" s="165">
        <f t="shared" si="2"/>
        <v>42.083684358326316</v>
      </c>
      <c r="L11" s="164">
        <f>'41bbenpreGII'!T11</f>
        <v>0</v>
      </c>
      <c r="M11" s="165">
        <f t="shared" si="3"/>
        <v>0</v>
      </c>
      <c r="N11" s="164">
        <f t="shared" ref="N11:O27" si="5">F11+H11+J11+L11</f>
        <v>17805</v>
      </c>
      <c r="O11" s="165">
        <f t="shared" si="5"/>
        <v>100</v>
      </c>
      <c r="P11" s="166"/>
      <c r="Q11" s="166">
        <f t="shared" si="4"/>
        <v>1.2202727708861627</v>
      </c>
    </row>
    <row r="12" spans="2:25" s="162" customFormat="1" ht="22.5" customHeight="1" x14ac:dyDescent="0.2">
      <c r="B12" s="146" t="s">
        <v>37</v>
      </c>
      <c r="C12" s="159"/>
      <c r="D12" s="163">
        <f>'41bbenpreGII'!D12</f>
        <v>10583</v>
      </c>
      <c r="F12" s="164">
        <f>'41bbenpreGII'!F12+'41bbenpreGII'!H12+'41bbenpreGII'!J12+'41bbenpreGII'!L12+'41bbenpreGII'!N12</f>
        <v>8611</v>
      </c>
      <c r="G12" s="165">
        <f t="shared" si="0"/>
        <v>59.674289674289675</v>
      </c>
      <c r="H12" s="164">
        <f>'41bbenpreGII'!P12</f>
        <v>1644</v>
      </c>
      <c r="I12" s="165">
        <f t="shared" si="1"/>
        <v>11.392931392931393</v>
      </c>
      <c r="J12" s="164">
        <f>'41bbenpreGII'!R12</f>
        <v>4171</v>
      </c>
      <c r="K12" s="165">
        <f t="shared" si="2"/>
        <v>28.905058905058905</v>
      </c>
      <c r="L12" s="164">
        <f>'41bbenpreGII'!T12</f>
        <v>4</v>
      </c>
      <c r="M12" s="165">
        <f t="shared" si="3"/>
        <v>2.7720027720027719E-2</v>
      </c>
      <c r="N12" s="164">
        <f t="shared" si="5"/>
        <v>14430</v>
      </c>
      <c r="O12" s="165">
        <f t="shared" si="5"/>
        <v>100</v>
      </c>
      <c r="P12" s="166"/>
      <c r="Q12" s="166">
        <f t="shared" si="4"/>
        <v>1.3635075120476234</v>
      </c>
    </row>
    <row r="13" spans="2:25" s="162" customFormat="1" ht="18" customHeight="1" x14ac:dyDescent="0.2">
      <c r="B13" s="146" t="s">
        <v>38</v>
      </c>
      <c r="C13" s="159"/>
      <c r="D13" s="163">
        <f>'41bbenpreGII'!D13</f>
        <v>9915</v>
      </c>
      <c r="F13" s="164">
        <f>'41bbenpreGII'!F13+'41bbenpreGII'!H13+'41bbenpreGII'!J13+'41bbenpreGII'!L13+'41bbenpreGII'!N13</f>
        <v>8336</v>
      </c>
      <c r="G13" s="165">
        <f t="shared" si="0"/>
        <v>51.304775972427379</v>
      </c>
      <c r="H13" s="164">
        <f>'41bbenpreGII'!P13</f>
        <v>345</v>
      </c>
      <c r="I13" s="165">
        <f t="shared" si="1"/>
        <v>2.1233382570162482</v>
      </c>
      <c r="J13" s="164">
        <f>'41bbenpreGII'!R13</f>
        <v>7567</v>
      </c>
      <c r="K13" s="165">
        <f t="shared" si="2"/>
        <v>46.571885770556378</v>
      </c>
      <c r="L13" s="164">
        <f>'41bbenpreGII'!T13</f>
        <v>0</v>
      </c>
      <c r="M13" s="165">
        <f t="shared" si="3"/>
        <v>0</v>
      </c>
      <c r="N13" s="164">
        <f t="shared" si="5"/>
        <v>16248</v>
      </c>
      <c r="O13" s="165">
        <f t="shared" si="5"/>
        <v>100</v>
      </c>
      <c r="P13" s="166"/>
      <c r="Q13" s="166">
        <f t="shared" si="4"/>
        <v>1.6387291981845689</v>
      </c>
    </row>
    <row r="14" spans="2:25" s="162" customFormat="1" ht="18" customHeight="1" x14ac:dyDescent="0.2">
      <c r="B14" s="146" t="s">
        <v>6</v>
      </c>
      <c r="C14" s="159"/>
      <c r="D14" s="163">
        <f>'41bbenpreGII'!D14</f>
        <v>14170</v>
      </c>
      <c r="F14" s="164">
        <f>'41bbenpreGII'!F14+'41bbenpreGII'!H14+'41bbenpreGII'!J14+'41bbenpreGII'!L14+'41bbenpreGII'!N14</f>
        <v>5327</v>
      </c>
      <c r="G14" s="165">
        <f t="shared" si="0"/>
        <v>33.21900723372412</v>
      </c>
      <c r="H14" s="164">
        <f>'41bbenpreGII'!P14</f>
        <v>4422</v>
      </c>
      <c r="I14" s="165">
        <f t="shared" si="1"/>
        <v>27.575455225742079</v>
      </c>
      <c r="J14" s="164">
        <f>'41bbenpreGII'!R14</f>
        <v>6287</v>
      </c>
      <c r="K14" s="165">
        <f t="shared" si="2"/>
        <v>39.205537540533797</v>
      </c>
      <c r="L14" s="164">
        <f>'41bbenpreGII'!T14</f>
        <v>0</v>
      </c>
      <c r="M14" s="165">
        <f t="shared" si="3"/>
        <v>0</v>
      </c>
      <c r="N14" s="164">
        <f t="shared" si="5"/>
        <v>16036</v>
      </c>
      <c r="O14" s="165">
        <f t="shared" si="5"/>
        <v>100</v>
      </c>
      <c r="P14" s="166"/>
      <c r="Q14" s="166">
        <f t="shared" si="4"/>
        <v>1.1316866619618913</v>
      </c>
    </row>
    <row r="15" spans="2:25" s="162" customFormat="1" ht="18" customHeight="1" x14ac:dyDescent="0.2">
      <c r="B15" s="146" t="s">
        <v>5</v>
      </c>
      <c r="C15" s="159"/>
      <c r="D15" s="163">
        <f>'41bbenpreGII'!D15</f>
        <v>7237</v>
      </c>
      <c r="F15" s="164">
        <f>'41bbenpreGII'!F15+'41bbenpreGII'!H15+'41bbenpreGII'!J15+'41bbenpreGII'!L15+'41bbenpreGII'!N15</f>
        <v>8043</v>
      </c>
      <c r="G15" s="165">
        <f t="shared" si="0"/>
        <v>69.086067685964608</v>
      </c>
      <c r="H15" s="164">
        <f>'41bbenpreGII'!P15</f>
        <v>73</v>
      </c>
      <c r="I15" s="165">
        <f t="shared" si="1"/>
        <v>0.62704002748668619</v>
      </c>
      <c r="J15" s="164">
        <f>'41bbenpreGII'!R15</f>
        <v>3526</v>
      </c>
      <c r="K15" s="165">
        <f t="shared" si="2"/>
        <v>30.286892286548703</v>
      </c>
      <c r="L15" s="164">
        <f>'41bbenpreGII'!T15</f>
        <v>0</v>
      </c>
      <c r="M15" s="165">
        <f t="shared" si="3"/>
        <v>0</v>
      </c>
      <c r="N15" s="164">
        <f t="shared" si="5"/>
        <v>11642</v>
      </c>
      <c r="O15" s="165">
        <f t="shared" si="5"/>
        <v>100</v>
      </c>
      <c r="P15" s="166"/>
      <c r="Q15" s="166">
        <f t="shared" si="4"/>
        <v>1.6086776288517342</v>
      </c>
    </row>
    <row r="16" spans="2:25" s="162" customFormat="1" ht="18" customHeight="1" x14ac:dyDescent="0.2">
      <c r="B16" s="146" t="s">
        <v>4</v>
      </c>
      <c r="C16" s="159"/>
      <c r="D16" s="163">
        <f>'41bbenpreGII'!D16</f>
        <v>40649</v>
      </c>
      <c r="F16" s="164">
        <f>'41bbenpreGII'!F16+'41bbenpreGII'!H16+'41bbenpreGII'!J16+'41bbenpreGII'!L16+'41bbenpreGII'!N16</f>
        <v>26022</v>
      </c>
      <c r="G16" s="165">
        <f t="shared" si="0"/>
        <v>46.162033669794752</v>
      </c>
      <c r="H16" s="164">
        <f>'41bbenpreGII'!P16</f>
        <v>17109</v>
      </c>
      <c r="I16" s="165">
        <f t="shared" si="1"/>
        <v>30.350712245658229</v>
      </c>
      <c r="J16" s="164">
        <f>'41bbenpreGII'!R16</f>
        <v>12453</v>
      </c>
      <c r="K16" s="165">
        <f t="shared" si="2"/>
        <v>22.091146156711783</v>
      </c>
      <c r="L16" s="164">
        <f>'41bbenpreGII'!T16</f>
        <v>787</v>
      </c>
      <c r="M16" s="165">
        <f t="shared" si="3"/>
        <v>1.3961079278352344</v>
      </c>
      <c r="N16" s="164">
        <f t="shared" si="5"/>
        <v>56371</v>
      </c>
      <c r="O16" s="165">
        <f t="shared" si="5"/>
        <v>100</v>
      </c>
      <c r="P16" s="166"/>
      <c r="Q16" s="166">
        <f t="shared" si="4"/>
        <v>1.3867745824005511</v>
      </c>
    </row>
    <row r="17" spans="2:25" s="162" customFormat="1" ht="18" customHeight="1" x14ac:dyDescent="0.2">
      <c r="B17" s="146" t="s">
        <v>40</v>
      </c>
      <c r="C17" s="159"/>
      <c r="D17" s="163">
        <f>'41bbenpreGII'!D17</f>
        <v>23623</v>
      </c>
      <c r="F17" s="164">
        <f>'41bbenpreGII'!F17+'41bbenpreGII'!H17+'41bbenpreGII'!J17+'41bbenpreGII'!L17+'41bbenpreGII'!N17</f>
        <v>20714</v>
      </c>
      <c r="G17" s="165">
        <f t="shared" si="0"/>
        <v>65.376846357783108</v>
      </c>
      <c r="H17" s="164">
        <f>'41bbenpreGII'!P17</f>
        <v>3873</v>
      </c>
      <c r="I17" s="165">
        <f t="shared" si="1"/>
        <v>12.223835374321425</v>
      </c>
      <c r="J17" s="164">
        <f>'41bbenpreGII'!R17</f>
        <v>7092</v>
      </c>
      <c r="K17" s="165">
        <f t="shared" si="2"/>
        <v>22.383537432142408</v>
      </c>
      <c r="L17" s="164">
        <f>'41bbenpreGII'!T17</f>
        <v>5</v>
      </c>
      <c r="M17" s="165">
        <f t="shared" si="3"/>
        <v>1.5780835753061481E-2</v>
      </c>
      <c r="N17" s="164">
        <f t="shared" si="5"/>
        <v>31684</v>
      </c>
      <c r="O17" s="165">
        <f t="shared" si="5"/>
        <v>100</v>
      </c>
      <c r="P17" s="166"/>
      <c r="Q17" s="166">
        <f t="shared" si="4"/>
        <v>1.3412352368454472</v>
      </c>
    </row>
    <row r="18" spans="2:25" s="162" customFormat="1" ht="18" customHeight="1" x14ac:dyDescent="0.2">
      <c r="B18" s="146" t="s">
        <v>41</v>
      </c>
      <c r="C18" s="159"/>
      <c r="D18" s="163">
        <f>'41bbenpreGII'!D18</f>
        <v>83778</v>
      </c>
      <c r="F18" s="164">
        <f>'41bbenpreGII'!F18+'41bbenpreGII'!H18+'41bbenpreGII'!J18+'41bbenpreGII'!L18+'41bbenpreGII'!N18</f>
        <v>50383</v>
      </c>
      <c r="G18" s="165">
        <f t="shared" si="0"/>
        <v>48.228627221993548</v>
      </c>
      <c r="H18" s="164">
        <f>'41bbenpreGII'!P18</f>
        <v>11052</v>
      </c>
      <c r="I18" s="165">
        <f t="shared" si="1"/>
        <v>10.579417423684035</v>
      </c>
      <c r="J18" s="164">
        <f>'41bbenpreGII'!R18</f>
        <v>43010</v>
      </c>
      <c r="K18" s="165">
        <f t="shared" si="2"/>
        <v>41.170896072443931</v>
      </c>
      <c r="L18" s="164">
        <f>'41bbenpreGII'!T18</f>
        <v>22</v>
      </c>
      <c r="M18" s="165">
        <f t="shared" si="3"/>
        <v>2.1059281878487945E-2</v>
      </c>
      <c r="N18" s="164">
        <f t="shared" si="5"/>
        <v>104467</v>
      </c>
      <c r="O18" s="165">
        <f t="shared" si="5"/>
        <v>100.00000000000001</v>
      </c>
      <c r="P18" s="166"/>
      <c r="Q18" s="166">
        <f t="shared" si="4"/>
        <v>1.2469502733414499</v>
      </c>
    </row>
    <row r="19" spans="2:25" s="162" customFormat="1" ht="18" customHeight="1" x14ac:dyDescent="0.2">
      <c r="B19" s="146" t="s">
        <v>3</v>
      </c>
      <c r="C19" s="159"/>
      <c r="D19" s="163">
        <f>'41bbenpreGII'!D19</f>
        <v>56534</v>
      </c>
      <c r="F19" s="164">
        <f>'41bbenpreGII'!F19+'41bbenpreGII'!H19+'41bbenpreGII'!J19+'41bbenpreGII'!L19+'41bbenpreGII'!N19</f>
        <v>41032</v>
      </c>
      <c r="G19" s="165">
        <f t="shared" si="0"/>
        <v>47.650679363604695</v>
      </c>
      <c r="H19" s="164">
        <f>'41bbenpreGII'!P19</f>
        <v>8500</v>
      </c>
      <c r="I19" s="165">
        <f>H19*100/$N19</f>
        <v>9.8710951109046565</v>
      </c>
      <c r="J19" s="164">
        <f>'41bbenpreGII'!R19</f>
        <v>36312</v>
      </c>
      <c r="K19" s="165">
        <f>J19*100/$N19</f>
        <v>42.169318313784693</v>
      </c>
      <c r="L19" s="164">
        <f>'41bbenpreGII'!T19</f>
        <v>266</v>
      </c>
      <c r="M19" s="165">
        <f t="shared" si="3"/>
        <v>0.30890721170595747</v>
      </c>
      <c r="N19" s="164">
        <f t="shared" si="5"/>
        <v>86110</v>
      </c>
      <c r="O19" s="165">
        <f t="shared" si="5"/>
        <v>100</v>
      </c>
      <c r="P19" s="166"/>
      <c r="Q19" s="166">
        <f t="shared" si="4"/>
        <v>1.5231542080871687</v>
      </c>
    </row>
    <row r="20" spans="2:25" s="162" customFormat="1" ht="18" customHeight="1" x14ac:dyDescent="0.2">
      <c r="B20" s="146" t="s">
        <v>2</v>
      </c>
      <c r="C20" s="159"/>
      <c r="D20" s="163">
        <f>'41bbenpreGII'!D20</f>
        <v>11650</v>
      </c>
      <c r="F20" s="164">
        <f>'41bbenpreGII'!F20+'41bbenpreGII'!H20+'41bbenpreGII'!J20+'41bbenpreGII'!L20+'41bbenpreGII'!N20</f>
        <v>5177</v>
      </c>
      <c r="G20" s="165">
        <f t="shared" si="0"/>
        <v>37.810400233713118</v>
      </c>
      <c r="H20" s="164">
        <f>'41bbenpreGII'!P20</f>
        <v>6024</v>
      </c>
      <c r="I20" s="165">
        <f>H20*100/$N20</f>
        <v>43.99649430324277</v>
      </c>
      <c r="J20" s="164">
        <f>'41bbenpreGII'!R20</f>
        <v>2491</v>
      </c>
      <c r="K20" s="165">
        <f>J20*100/$N20</f>
        <v>18.193105463044112</v>
      </c>
      <c r="L20" s="164">
        <f>'41bbenpreGII'!T20</f>
        <v>0</v>
      </c>
      <c r="M20" s="165">
        <f t="shared" si="3"/>
        <v>0</v>
      </c>
      <c r="N20" s="164">
        <f t="shared" si="5"/>
        <v>13692</v>
      </c>
      <c r="O20" s="165">
        <f t="shared" si="5"/>
        <v>100</v>
      </c>
      <c r="P20" s="166"/>
      <c r="Q20" s="166">
        <f t="shared" si="4"/>
        <v>1.1752789699570816</v>
      </c>
    </row>
    <row r="21" spans="2:25" s="162" customFormat="1" ht="18" customHeight="1" x14ac:dyDescent="0.2">
      <c r="B21" s="146" t="s">
        <v>35</v>
      </c>
      <c r="C21" s="159"/>
      <c r="D21" s="163">
        <f>'41bbenpreGII'!D21</f>
        <v>25674</v>
      </c>
      <c r="F21" s="164">
        <f>'41bbenpreGII'!F21+'41bbenpreGII'!H21+'41bbenpreGII'!J21+'41bbenpreGII'!L21+'41bbenpreGII'!N21</f>
        <v>20739</v>
      </c>
      <c r="G21" s="165">
        <f t="shared" si="0"/>
        <v>64.73048472174537</v>
      </c>
      <c r="H21" s="164">
        <f>'41bbenpreGII'!P21</f>
        <v>4875</v>
      </c>
      <c r="I21" s="165">
        <f>H21*100/$N21</f>
        <v>15.215830706326665</v>
      </c>
      <c r="J21" s="164">
        <f>'41bbenpreGII'!R21</f>
        <v>6379</v>
      </c>
      <c r="K21" s="165">
        <f>J21*100/$N21</f>
        <v>19.910109553981087</v>
      </c>
      <c r="L21" s="164">
        <f>'41bbenpreGII'!T21</f>
        <v>46</v>
      </c>
      <c r="M21" s="165">
        <f t="shared" si="3"/>
        <v>0.14357501794687724</v>
      </c>
      <c r="N21" s="164">
        <f t="shared" si="5"/>
        <v>32039</v>
      </c>
      <c r="O21" s="165">
        <f t="shared" si="5"/>
        <v>100</v>
      </c>
      <c r="P21" s="166"/>
      <c r="Q21" s="166">
        <f t="shared" si="4"/>
        <v>1.2479161797927865</v>
      </c>
    </row>
    <row r="22" spans="2:25" s="162" customFormat="1" ht="21" customHeight="1" x14ac:dyDescent="0.2">
      <c r="B22" s="146" t="s">
        <v>42</v>
      </c>
      <c r="C22" s="159"/>
      <c r="D22" s="163">
        <f>'41bbenpreGII'!D22</f>
        <v>67135</v>
      </c>
      <c r="F22" s="164">
        <f>'41bbenpreGII'!F22+'41bbenpreGII'!H22+'41bbenpreGII'!J22+'41bbenpreGII'!L22+'41bbenpreGII'!N22</f>
        <v>65776</v>
      </c>
      <c r="G22" s="165">
        <f t="shared" si="0"/>
        <v>69.971490574869151</v>
      </c>
      <c r="H22" s="164">
        <f>'41bbenpreGII'!P22</f>
        <v>9290</v>
      </c>
      <c r="I22" s="165">
        <f>H22*100/$N22</f>
        <v>9.882558189013233</v>
      </c>
      <c r="J22" s="164">
        <f>'41bbenpreGII'!R22</f>
        <v>18922</v>
      </c>
      <c r="K22" s="165">
        <f>J22*100/$N22</f>
        <v>20.128930683800689</v>
      </c>
      <c r="L22" s="164">
        <f>'41bbenpreGII'!T22</f>
        <v>16</v>
      </c>
      <c r="M22" s="165">
        <f t="shared" si="3"/>
        <v>1.7020552316922684E-2</v>
      </c>
      <c r="N22" s="164">
        <f t="shared" si="5"/>
        <v>94004</v>
      </c>
      <c r="O22" s="165">
        <f t="shared" si="5"/>
        <v>100</v>
      </c>
      <c r="P22" s="166"/>
      <c r="Q22" s="166">
        <f t="shared" si="4"/>
        <v>1.40022343040143</v>
      </c>
    </row>
    <row r="23" spans="2:25" s="162" customFormat="1" ht="18" customHeight="1" x14ac:dyDescent="0.2">
      <c r="B23" s="146" t="s">
        <v>43</v>
      </c>
      <c r="C23" s="159"/>
      <c r="D23" s="163">
        <f>'41bbenpreGII'!D23</f>
        <v>16518</v>
      </c>
      <c r="F23" s="164">
        <f>'41bbenpreGII'!F23+'41bbenpreGII'!H23+'41bbenpreGII'!J23+'41bbenpreGII'!L23+'41bbenpreGII'!N23</f>
        <v>10936</v>
      </c>
      <c r="G23" s="165">
        <f t="shared" si="0"/>
        <v>51.726421341405732</v>
      </c>
      <c r="H23" s="164">
        <f>'41bbenpreGII'!P23</f>
        <v>499</v>
      </c>
      <c r="I23" s="165">
        <f>H23*100/$N23</f>
        <v>2.3602308201683853</v>
      </c>
      <c r="J23" s="164">
        <f>'41bbenpreGII'!R23</f>
        <v>9707</v>
      </c>
      <c r="K23" s="165">
        <f>J23*100/$N23</f>
        <v>45.913347838425885</v>
      </c>
      <c r="L23" s="164">
        <f>'41bbenpreGII'!T23</f>
        <v>0</v>
      </c>
      <c r="M23" s="165">
        <f t="shared" si="3"/>
        <v>0</v>
      </c>
      <c r="N23" s="164">
        <f t="shared" si="5"/>
        <v>21142</v>
      </c>
      <c r="O23" s="165">
        <f t="shared" si="5"/>
        <v>100</v>
      </c>
      <c r="P23" s="166"/>
      <c r="Q23" s="166">
        <f t="shared" si="4"/>
        <v>1.2799370383823707</v>
      </c>
    </row>
    <row r="24" spans="2:25" s="162" customFormat="1" ht="22.5" customHeight="1" x14ac:dyDescent="0.2">
      <c r="B24" s="146" t="s">
        <v>44</v>
      </c>
      <c r="C24" s="159"/>
      <c r="D24" s="163">
        <f>'41bbenpreGII'!D24</f>
        <v>6221</v>
      </c>
      <c r="F24" s="164">
        <f>'41bbenpreGII'!F24+'41bbenpreGII'!H24+'41bbenpreGII'!J24+'41bbenpreGII'!L24+'41bbenpreGII'!N24</f>
        <v>3692</v>
      </c>
      <c r="G24" s="167">
        <f t="shared" si="0"/>
        <v>45.151033386327505</v>
      </c>
      <c r="H24" s="164">
        <f>'41bbenpreGII'!P24</f>
        <v>1333</v>
      </c>
      <c r="I24" s="165">
        <f t="shared" si="1"/>
        <v>16.301822184175126</v>
      </c>
      <c r="J24" s="164">
        <f>'41bbenpreGII'!R24</f>
        <v>3136</v>
      </c>
      <c r="K24" s="165">
        <f t="shared" si="2"/>
        <v>38.351473645591291</v>
      </c>
      <c r="L24" s="164">
        <f>'41bbenpreGII'!T24</f>
        <v>16</v>
      </c>
      <c r="M24" s="165">
        <f t="shared" si="3"/>
        <v>0.19567078390607803</v>
      </c>
      <c r="N24" s="163">
        <f t="shared" si="5"/>
        <v>8177</v>
      </c>
      <c r="O24" s="165">
        <f t="shared" si="5"/>
        <v>100</v>
      </c>
      <c r="P24" s="166"/>
      <c r="Q24" s="166">
        <f t="shared" si="4"/>
        <v>1.3144189037132294</v>
      </c>
    </row>
    <row r="25" spans="2:25" s="162" customFormat="1" ht="18" customHeight="1" x14ac:dyDescent="0.2">
      <c r="B25" s="146" t="s">
        <v>45</v>
      </c>
      <c r="C25" s="159"/>
      <c r="D25" s="163">
        <f>'41bbenpreGII'!D25</f>
        <v>23146</v>
      </c>
      <c r="F25" s="164">
        <f>'41bbenpreGII'!F25+'41bbenpreGII'!H25+'41bbenpreGII'!J25+'41bbenpreGII'!L25+'41bbenpreGII'!N25</f>
        <v>18260</v>
      </c>
      <c r="G25" s="167">
        <f t="shared" si="0"/>
        <v>54.306447775398524</v>
      </c>
      <c r="H25" s="164">
        <f>'41bbenpreGII'!P25</f>
        <v>633</v>
      </c>
      <c r="I25" s="165">
        <f t="shared" si="1"/>
        <v>1.8825838686652392</v>
      </c>
      <c r="J25" s="164">
        <f>'41bbenpreGII'!R25</f>
        <v>12317</v>
      </c>
      <c r="K25" s="165">
        <f t="shared" si="2"/>
        <v>36.63157268617654</v>
      </c>
      <c r="L25" s="164">
        <f>'41bbenpreGII'!T25</f>
        <v>2414</v>
      </c>
      <c r="M25" s="165">
        <f t="shared" si="3"/>
        <v>7.1793956697596952</v>
      </c>
      <c r="N25" s="163">
        <f t="shared" si="5"/>
        <v>33624</v>
      </c>
      <c r="O25" s="165">
        <f t="shared" si="5"/>
        <v>100</v>
      </c>
      <c r="P25" s="166"/>
      <c r="Q25" s="166">
        <f t="shared" si="4"/>
        <v>1.4526916097813878</v>
      </c>
    </row>
    <row r="26" spans="2:25" s="162" customFormat="1" ht="18" customHeight="1" x14ac:dyDescent="0.2">
      <c r="B26" s="146" t="s">
        <v>46</v>
      </c>
      <c r="C26" s="159"/>
      <c r="D26" s="163">
        <f>'41bbenpreGII'!D26</f>
        <v>3940</v>
      </c>
      <c r="F26" s="164">
        <f>'41bbenpreGII'!F26+'41bbenpreGII'!H26+'41bbenpreGII'!J26+'41bbenpreGII'!L26+'41bbenpreGII'!N26</f>
        <v>5035</v>
      </c>
      <c r="G26" s="167">
        <f t="shared" si="0"/>
        <v>81.380313560691775</v>
      </c>
      <c r="H26" s="164">
        <f>'41bbenpreGII'!P26</f>
        <v>437</v>
      </c>
      <c r="I26" s="165">
        <f t="shared" si="1"/>
        <v>7.0631970260223049</v>
      </c>
      <c r="J26" s="164">
        <f>'41bbenpreGII'!R26</f>
        <v>715</v>
      </c>
      <c r="K26" s="165">
        <f t="shared" si="2"/>
        <v>11.556489413285922</v>
      </c>
      <c r="L26" s="164">
        <f>'41bbenpreGII'!T26</f>
        <v>0</v>
      </c>
      <c r="M26" s="165">
        <f t="shared" si="3"/>
        <v>0</v>
      </c>
      <c r="N26" s="163">
        <f t="shared" si="5"/>
        <v>6187</v>
      </c>
      <c r="O26" s="165">
        <f t="shared" si="5"/>
        <v>100</v>
      </c>
      <c r="P26" s="166"/>
      <c r="Q26" s="166">
        <f t="shared" si="4"/>
        <v>1.5703045685279189</v>
      </c>
    </row>
    <row r="27" spans="2:25" s="162" customFormat="1" ht="18" customHeight="1" x14ac:dyDescent="0.2">
      <c r="B27" s="146" t="s">
        <v>1</v>
      </c>
      <c r="C27" s="159"/>
      <c r="D27" s="163">
        <f>'41bbenpreGII'!D27</f>
        <v>1247</v>
      </c>
      <c r="F27" s="164">
        <f>'41bbenpreGII'!F27+'41bbenpreGII'!H27+'41bbenpreGII'!J27+'41bbenpreGII'!L27+'41bbenpreGII'!N27</f>
        <v>1003</v>
      </c>
      <c r="G27" s="167">
        <f t="shared" si="0"/>
        <v>60.13189448441247</v>
      </c>
      <c r="H27" s="164">
        <f>'41bbenpreGII'!P27</f>
        <v>2</v>
      </c>
      <c r="I27" s="165">
        <f t="shared" si="1"/>
        <v>0.11990407673860912</v>
      </c>
      <c r="J27" s="164">
        <f>'41bbenpreGII'!R27</f>
        <v>663</v>
      </c>
      <c r="K27" s="165">
        <f t="shared" si="2"/>
        <v>39.748201438848923</v>
      </c>
      <c r="L27" s="164">
        <f>'41bbenpreGII'!T27</f>
        <v>0</v>
      </c>
      <c r="M27" s="165">
        <f t="shared" si="3"/>
        <v>0</v>
      </c>
      <c r="N27" s="164">
        <f t="shared" si="5"/>
        <v>1668</v>
      </c>
      <c r="O27" s="165">
        <f t="shared" si="5"/>
        <v>100</v>
      </c>
      <c r="P27" s="166"/>
      <c r="Q27" s="166">
        <f t="shared" si="4"/>
        <v>1.3376102646351242</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547928</v>
      </c>
      <c r="E30" s="174"/>
      <c r="F30" s="147">
        <f>SUM(F10:F27)</f>
        <v>459050</v>
      </c>
      <c r="G30" s="175">
        <f>F30*100/$N30</f>
        <v>60.453576315314685</v>
      </c>
      <c r="H30" s="147">
        <f>SUM(H10:H27)</f>
        <v>75813</v>
      </c>
      <c r="I30" s="175">
        <f>H30*100/$N30</f>
        <v>9.9840256642913676</v>
      </c>
      <c r="J30" s="147">
        <f>SUM(J10:J27)</f>
        <v>220901</v>
      </c>
      <c r="K30" s="175">
        <f>J30*100/$N30</f>
        <v>29.091069516674281</v>
      </c>
      <c r="L30" s="147">
        <f>SUM(L10:L28)</f>
        <v>3579</v>
      </c>
      <c r="M30" s="175">
        <f>L30*100/$N30</f>
        <v>0.47132850371966289</v>
      </c>
      <c r="N30" s="147">
        <f>F30+H30+J30+L30</f>
        <v>759343</v>
      </c>
      <c r="O30" s="175">
        <f>G30+I30+K30+M30</f>
        <v>100</v>
      </c>
      <c r="P30" s="176"/>
      <c r="Q30" s="176">
        <f>(N30/D30)</f>
        <v>1.3858444905170022</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2578125" defaultRowHeight="15" x14ac:dyDescent="0.2"/>
  <cols>
    <col min="1" max="1" width="0.7109375" style="616" customWidth="1"/>
    <col min="2" max="2" width="21.7109375" style="616" customWidth="1"/>
    <col min="3" max="3" width="0.5703125" style="616" customWidth="1"/>
    <col min="4" max="4" width="9.7109375" style="616" customWidth="1"/>
    <col min="5" max="5" width="0.7109375" style="616" customWidth="1"/>
    <col min="6" max="6" width="6.42578125" style="616" customWidth="1"/>
    <col min="7" max="7" width="5.5703125" style="616" customWidth="1"/>
    <col min="8" max="8" width="7.5703125" style="616" customWidth="1"/>
    <col min="9" max="9" width="6.140625" style="616" bestFit="1" customWidth="1"/>
    <col min="10" max="10" width="7.5703125" style="616" customWidth="1"/>
    <col min="11" max="11" width="6.140625" style="616" bestFit="1" customWidth="1"/>
    <col min="12" max="12" width="7.28515625" style="616" customWidth="1"/>
    <col min="13" max="13" width="5.7109375" style="616" customWidth="1"/>
    <col min="14" max="14" width="7.42578125" style="616" customWidth="1"/>
    <col min="15" max="15" width="6.140625" style="616" bestFit="1" customWidth="1"/>
    <col min="16" max="16" width="7.140625" style="616" customWidth="1"/>
    <col min="17" max="17" width="6" style="616" customWidth="1"/>
    <col min="18" max="18" width="7.28515625" style="616" customWidth="1"/>
    <col min="19" max="19" width="6.140625" style="616" bestFit="1" customWidth="1"/>
    <col min="20" max="20" width="6.85546875" style="616" customWidth="1"/>
    <col min="21" max="21" width="5.42578125" style="616" customWidth="1"/>
    <col min="22" max="22" width="8.5703125" style="616" customWidth="1"/>
    <col min="23" max="23" width="6.7109375" style="616" customWidth="1"/>
    <col min="24" max="24" width="0.5703125" style="735" customWidth="1"/>
    <col min="25" max="25" width="10.42578125" style="735" customWidth="1"/>
    <col min="26" max="26" width="1.42578125" style="616" customWidth="1"/>
    <col min="27" max="16384" width="11.42578125" style="616"/>
  </cols>
  <sheetData>
    <row r="1" spans="2:30" s="614" customFormat="1" ht="9" customHeight="1" x14ac:dyDescent="0.2">
      <c r="B1" s="614" t="s">
        <v>48</v>
      </c>
      <c r="C1" s="618"/>
      <c r="D1" s="618"/>
      <c r="E1" s="618"/>
      <c r="F1" s="719" t="s">
        <v>64</v>
      </c>
      <c r="G1" s="719"/>
      <c r="H1" s="719" t="s">
        <v>55</v>
      </c>
      <c r="I1" s="719"/>
      <c r="J1" s="719" t="s">
        <v>56</v>
      </c>
      <c r="K1" s="719"/>
      <c r="L1" s="719" t="s">
        <v>63</v>
      </c>
      <c r="M1" s="719"/>
      <c r="N1" s="719" t="s">
        <v>58</v>
      </c>
      <c r="O1" s="719"/>
      <c r="P1" s="719" t="s">
        <v>67</v>
      </c>
      <c r="Q1" s="719"/>
      <c r="R1" s="719" t="s">
        <v>66</v>
      </c>
      <c r="S1" s="719"/>
      <c r="T1" s="719" t="s">
        <v>65</v>
      </c>
      <c r="U1" s="719"/>
      <c r="X1" s="720"/>
      <c r="Y1" s="720"/>
    </row>
    <row r="2" spans="2:30" s="620" customFormat="1" ht="49.5" customHeight="1" x14ac:dyDescent="0.25">
      <c r="B2" s="721"/>
      <c r="C2" s="721"/>
      <c r="D2" s="721"/>
      <c r="E2" s="721"/>
      <c r="F2" s="721"/>
      <c r="G2" s="721"/>
      <c r="H2" s="721"/>
      <c r="I2" s="721"/>
      <c r="J2" s="721"/>
      <c r="K2" s="721"/>
      <c r="X2" s="668"/>
      <c r="Y2" s="668"/>
    </row>
    <row r="3" spans="2:30" s="622" customFormat="1" ht="18.75" customHeight="1" x14ac:dyDescent="0.2">
      <c r="B3" s="1478" t="s">
        <v>417</v>
      </c>
      <c r="C3" s="1478"/>
      <c r="D3" s="1478"/>
      <c r="E3" s="1478"/>
      <c r="F3" s="1478"/>
      <c r="G3" s="1478"/>
      <c r="H3" s="1478"/>
      <c r="I3" s="1478"/>
      <c r="J3" s="1478"/>
      <c r="K3" s="1478"/>
      <c r="L3" s="1478"/>
      <c r="M3" s="1478"/>
      <c r="N3" s="1478"/>
      <c r="O3" s="1478"/>
      <c r="P3" s="1478"/>
      <c r="Q3" s="1478"/>
      <c r="R3" s="1478"/>
      <c r="S3" s="1478"/>
      <c r="T3" s="1478"/>
      <c r="U3" s="1478"/>
      <c r="V3" s="1478"/>
      <c r="W3" s="1478"/>
      <c r="X3" s="1478"/>
      <c r="Y3" s="824"/>
    </row>
    <row r="4" spans="2:30" s="622" customFormat="1" ht="14.25" customHeight="1" x14ac:dyDescent="0.2">
      <c r="B4" s="1415" t="str">
        <f>porsaad!$B$6</f>
        <v>Situación a 31 de marzo de 2024</v>
      </c>
      <c r="C4" s="1415"/>
      <c r="D4" s="1415"/>
      <c r="E4" s="1415"/>
      <c r="F4" s="1415"/>
      <c r="G4" s="1415"/>
      <c r="H4" s="1415"/>
      <c r="I4" s="1415"/>
      <c r="J4" s="1415"/>
      <c r="K4" s="1415"/>
      <c r="L4" s="1415"/>
      <c r="M4" s="1415"/>
      <c r="N4" s="1415"/>
      <c r="O4" s="1415"/>
      <c r="P4" s="1415"/>
      <c r="Q4" s="1415"/>
      <c r="R4" s="1415"/>
      <c r="S4" s="1415"/>
      <c r="T4" s="1415"/>
      <c r="U4" s="1415"/>
      <c r="V4" s="1415"/>
      <c r="W4" s="1415"/>
      <c r="X4" s="623"/>
      <c r="Y4" s="825"/>
    </row>
    <row r="5" spans="2:30" s="622" customFormat="1" ht="5.25" customHeight="1" x14ac:dyDescent="0.2">
      <c r="B5" s="826"/>
      <c r="C5" s="826"/>
      <c r="D5" s="826"/>
      <c r="E5" s="826"/>
      <c r="F5" s="826"/>
      <c r="G5" s="826"/>
      <c r="H5" s="826"/>
      <c r="I5" s="826"/>
      <c r="J5" s="826"/>
      <c r="K5" s="826"/>
      <c r="L5" s="826"/>
      <c r="M5" s="826"/>
      <c r="N5" s="826"/>
      <c r="O5" s="826"/>
      <c r="P5" s="826"/>
      <c r="Q5" s="826"/>
      <c r="R5" s="826"/>
      <c r="S5" s="826"/>
      <c r="T5" s="826"/>
      <c r="U5" s="826"/>
      <c r="V5" s="826"/>
      <c r="W5" s="826"/>
      <c r="X5" s="827"/>
      <c r="Y5" s="724"/>
    </row>
    <row r="6" spans="2:30" s="622" customFormat="1" ht="19.5" customHeight="1" x14ac:dyDescent="0.2">
      <c r="B6" s="624"/>
      <c r="C6" s="624"/>
      <c r="D6" s="669"/>
      <c r="E6" s="624"/>
      <c r="F6" s="1530" t="s">
        <v>52</v>
      </c>
      <c r="G6" s="1531"/>
      <c r="H6" s="1531"/>
      <c r="I6" s="1531"/>
      <c r="J6" s="1531"/>
      <c r="K6" s="1531"/>
      <c r="L6" s="1531"/>
      <c r="M6" s="1531"/>
      <c r="N6" s="1531"/>
      <c r="O6" s="1531"/>
      <c r="P6" s="1531"/>
      <c r="Q6" s="1531"/>
      <c r="R6" s="1531"/>
      <c r="S6" s="1531"/>
      <c r="T6" s="1531"/>
      <c r="U6" s="1531"/>
      <c r="V6" s="1531"/>
      <c r="W6" s="1532"/>
      <c r="X6" s="828"/>
      <c r="Y6" s="829"/>
    </row>
    <row r="7" spans="2:30" s="622" customFormat="1" ht="64.5" customHeight="1" x14ac:dyDescent="0.2">
      <c r="B7" s="1492" t="s">
        <v>12</v>
      </c>
      <c r="C7" s="626"/>
      <c r="D7" s="874" t="s">
        <v>250</v>
      </c>
      <c r="E7" s="626"/>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8"/>
      <c r="Y7" s="858" t="s">
        <v>482</v>
      </c>
      <c r="AD7" s="830"/>
    </row>
    <row r="8" spans="2:30" s="627" customFormat="1" ht="20.25" customHeight="1" x14ac:dyDescent="0.2">
      <c r="B8" s="1493"/>
      <c r="C8" s="629"/>
      <c r="D8" s="865" t="s">
        <v>9</v>
      </c>
      <c r="E8" s="615"/>
      <c r="F8" s="866" t="s">
        <v>9</v>
      </c>
      <c r="G8" s="867" t="s">
        <v>28</v>
      </c>
      <c r="H8" s="868" t="s">
        <v>9</v>
      </c>
      <c r="I8" s="869" t="s">
        <v>28</v>
      </c>
      <c r="J8" s="867" t="s">
        <v>9</v>
      </c>
      <c r="K8" s="867" t="s">
        <v>28</v>
      </c>
      <c r="L8" s="867" t="s">
        <v>9</v>
      </c>
      <c r="M8" s="867" t="s">
        <v>28</v>
      </c>
      <c r="N8" s="862" t="s">
        <v>9</v>
      </c>
      <c r="O8" s="867" t="s">
        <v>28</v>
      </c>
      <c r="P8" s="867" t="s">
        <v>9</v>
      </c>
      <c r="Q8" s="868" t="s">
        <v>28</v>
      </c>
      <c r="R8" s="868" t="s">
        <v>9</v>
      </c>
      <c r="S8" s="869" t="s">
        <v>28</v>
      </c>
      <c r="T8" s="867" t="s">
        <v>9</v>
      </c>
      <c r="U8" s="870" t="s">
        <v>28</v>
      </c>
      <c r="V8" s="867" t="s">
        <v>9</v>
      </c>
      <c r="W8" s="871" t="s">
        <v>28</v>
      </c>
      <c r="X8" s="872"/>
      <c r="Y8" s="873" t="s">
        <v>9</v>
      </c>
    </row>
    <row r="9" spans="2:30" s="627" customFormat="1" ht="8.25" customHeight="1" x14ac:dyDescent="0.2">
      <c r="B9" s="631"/>
      <c r="C9" s="632"/>
      <c r="E9" s="632"/>
      <c r="F9" s="631"/>
      <c r="G9" s="631"/>
      <c r="H9" s="631"/>
      <c r="I9" s="631"/>
      <c r="J9" s="631"/>
      <c r="K9" s="631"/>
      <c r="L9" s="631"/>
      <c r="M9" s="631"/>
      <c r="N9" s="864"/>
      <c r="O9" s="631"/>
      <c r="P9" s="631"/>
      <c r="Q9" s="631"/>
      <c r="R9" s="631"/>
      <c r="S9" s="631"/>
      <c r="T9" s="631"/>
      <c r="U9" s="631"/>
      <c r="V9" s="831"/>
      <c r="W9" s="832"/>
      <c r="X9" s="631"/>
      <c r="Y9" s="631"/>
    </row>
    <row r="10" spans="2:30" s="632" customFormat="1" ht="18" customHeight="1" x14ac:dyDescent="0.2">
      <c r="B10" s="675" t="s">
        <v>8</v>
      </c>
      <c r="C10" s="634"/>
      <c r="D10" s="833">
        <v>78271</v>
      </c>
      <c r="E10" s="634"/>
      <c r="F10" s="676">
        <v>616</v>
      </c>
      <c r="G10" s="677">
        <v>4.012173471975653</v>
      </c>
      <c r="H10" s="676">
        <v>47834</v>
      </c>
      <c r="I10" s="677">
        <v>61.699213796601569</v>
      </c>
      <c r="J10" s="676">
        <v>53629</v>
      </c>
      <c r="K10" s="677">
        <v>18.062389043875221</v>
      </c>
      <c r="L10" s="676">
        <v>447</v>
      </c>
      <c r="M10" s="677">
        <v>0.90540197818919599</v>
      </c>
      <c r="N10" s="676">
        <v>94</v>
      </c>
      <c r="O10" s="677">
        <v>0.39817397920365205</v>
      </c>
      <c r="P10" s="676">
        <v>103</v>
      </c>
      <c r="Q10" s="677">
        <v>2.5361399949277198E-3</v>
      </c>
      <c r="R10" s="676">
        <v>17672</v>
      </c>
      <c r="S10" s="677">
        <v>14.920111590159777</v>
      </c>
      <c r="T10" s="676">
        <v>0</v>
      </c>
      <c r="U10" s="677">
        <v>0</v>
      </c>
      <c r="V10" s="834">
        <f>F10+H10+J10+L10+N10+P10+R10+T10</f>
        <v>120395</v>
      </c>
      <c r="W10" s="677">
        <f t="shared" ref="V10:W27" si="0">G10+I10+K10+M10+O10+Q10+S10+U10</f>
        <v>99.999999999999986</v>
      </c>
      <c r="X10" s="679"/>
      <c r="Y10" s="835">
        <f t="shared" ref="Y10:Y27" si="1">V10/D10</f>
        <v>1.538181446512757</v>
      </c>
    </row>
    <row r="11" spans="2:30" s="634" customFormat="1" ht="18" customHeight="1" x14ac:dyDescent="0.2">
      <c r="B11" s="683" t="s">
        <v>7</v>
      </c>
      <c r="D11" s="836">
        <v>13926</v>
      </c>
      <c r="F11" s="684">
        <v>1022</v>
      </c>
      <c r="G11" s="685">
        <v>9.5502617241747672</v>
      </c>
      <c r="H11" s="684">
        <v>2951</v>
      </c>
      <c r="I11" s="685">
        <v>13.652387565431043</v>
      </c>
      <c r="J11" s="684">
        <v>3071</v>
      </c>
      <c r="K11" s="685">
        <v>21.664352099134707</v>
      </c>
      <c r="L11" s="684">
        <v>627</v>
      </c>
      <c r="M11" s="685">
        <v>5.0849268240572592</v>
      </c>
      <c r="N11" s="684">
        <v>112</v>
      </c>
      <c r="O11" s="685">
        <v>1.6023929067407328</v>
      </c>
      <c r="P11" s="684">
        <v>1340</v>
      </c>
      <c r="Q11" s="685">
        <v>2.4676850763807288</v>
      </c>
      <c r="R11" s="684">
        <v>8328</v>
      </c>
      <c r="S11" s="685">
        <v>45.977993804080761</v>
      </c>
      <c r="T11" s="684">
        <v>0</v>
      </c>
      <c r="U11" s="685">
        <v>0</v>
      </c>
      <c r="V11" s="837">
        <f t="shared" si="0"/>
        <v>17451</v>
      </c>
      <c r="W11" s="685">
        <f t="shared" si="0"/>
        <v>100</v>
      </c>
      <c r="X11" s="679"/>
      <c r="Y11" s="838">
        <f t="shared" si="1"/>
        <v>1.2531236535975872</v>
      </c>
    </row>
    <row r="12" spans="2:30" s="634" customFormat="1" ht="22.5" customHeight="1" x14ac:dyDescent="0.2">
      <c r="B12" s="683" t="s">
        <v>37</v>
      </c>
      <c r="D12" s="836">
        <v>13021</v>
      </c>
      <c r="F12" s="686">
        <v>2571</v>
      </c>
      <c r="G12" s="685">
        <v>22.562277580071175</v>
      </c>
      <c r="H12" s="686">
        <v>2402</v>
      </c>
      <c r="I12" s="685">
        <v>8.1748856126080334</v>
      </c>
      <c r="J12" s="686">
        <v>4499</v>
      </c>
      <c r="K12" s="685">
        <v>24.789018810371125</v>
      </c>
      <c r="L12" s="686">
        <v>802</v>
      </c>
      <c r="M12" s="685">
        <v>8.8764616166751402</v>
      </c>
      <c r="N12" s="686">
        <v>85</v>
      </c>
      <c r="O12" s="685">
        <v>1.4234875444839858</v>
      </c>
      <c r="P12" s="686">
        <v>1312</v>
      </c>
      <c r="Q12" s="685">
        <v>5.2567361464158617</v>
      </c>
      <c r="R12" s="686">
        <v>4557</v>
      </c>
      <c r="S12" s="685">
        <v>28.917132689374682</v>
      </c>
      <c r="T12" s="686">
        <v>8</v>
      </c>
      <c r="U12" s="685">
        <v>0</v>
      </c>
      <c r="V12" s="837">
        <f t="shared" si="0"/>
        <v>16236</v>
      </c>
      <c r="W12" s="685">
        <f t="shared" si="0"/>
        <v>100.00000000000001</v>
      </c>
      <c r="X12" s="679"/>
      <c r="Y12" s="838">
        <f t="shared" si="1"/>
        <v>1.2469088395668535</v>
      </c>
    </row>
    <row r="13" spans="2:30" s="634" customFormat="1" ht="18" customHeight="1" x14ac:dyDescent="0.2">
      <c r="B13" s="683" t="s">
        <v>38</v>
      </c>
      <c r="D13" s="836">
        <v>11736</v>
      </c>
      <c r="F13" s="684">
        <v>3515</v>
      </c>
      <c r="G13" s="685">
        <v>21.067835441777071</v>
      </c>
      <c r="H13" s="684">
        <v>7282</v>
      </c>
      <c r="I13" s="685">
        <v>23.637812531128599</v>
      </c>
      <c r="J13" s="684">
        <v>768</v>
      </c>
      <c r="K13" s="685">
        <v>3.117840422352824</v>
      </c>
      <c r="L13" s="684">
        <v>184</v>
      </c>
      <c r="M13" s="685">
        <v>1.8926187867317461</v>
      </c>
      <c r="N13" s="684">
        <v>6</v>
      </c>
      <c r="O13" s="685">
        <v>0.28887339376431914</v>
      </c>
      <c r="P13" s="684">
        <v>36</v>
      </c>
      <c r="Q13" s="685">
        <v>0.29883454527343362</v>
      </c>
      <c r="R13" s="684">
        <v>9910</v>
      </c>
      <c r="S13" s="685">
        <v>49.696184878972012</v>
      </c>
      <c r="T13" s="684">
        <v>0</v>
      </c>
      <c r="U13" s="685">
        <v>0</v>
      </c>
      <c r="V13" s="837">
        <f t="shared" si="0"/>
        <v>21701</v>
      </c>
      <c r="W13" s="685">
        <f t="shared" si="0"/>
        <v>100</v>
      </c>
      <c r="X13" s="679"/>
      <c r="Y13" s="838">
        <f t="shared" si="1"/>
        <v>1.8490967961826859</v>
      </c>
    </row>
    <row r="14" spans="2:30" s="634" customFormat="1" ht="18" customHeight="1" x14ac:dyDescent="0.2">
      <c r="B14" s="683" t="s">
        <v>6</v>
      </c>
      <c r="D14" s="836">
        <v>12710</v>
      </c>
      <c r="F14" s="684">
        <v>539</v>
      </c>
      <c r="G14" s="685">
        <v>1.1223131063344112</v>
      </c>
      <c r="H14" s="684">
        <v>987</v>
      </c>
      <c r="I14" s="685">
        <v>5.0218755944455014</v>
      </c>
      <c r="J14" s="684">
        <v>247</v>
      </c>
      <c r="K14" s="685">
        <v>0</v>
      </c>
      <c r="L14" s="684">
        <v>2259</v>
      </c>
      <c r="M14" s="685">
        <v>29.922008750237779</v>
      </c>
      <c r="N14" s="684">
        <v>82</v>
      </c>
      <c r="O14" s="685">
        <v>2.4538710291040515</v>
      </c>
      <c r="P14" s="684">
        <v>5514</v>
      </c>
      <c r="Q14" s="685">
        <v>21.742438653224273</v>
      </c>
      <c r="R14" s="684">
        <v>4827</v>
      </c>
      <c r="S14" s="685">
        <v>39.737492866653987</v>
      </c>
      <c r="T14" s="684">
        <v>0</v>
      </c>
      <c r="U14" s="685">
        <v>0</v>
      </c>
      <c r="V14" s="837">
        <f t="shared" si="0"/>
        <v>14455</v>
      </c>
      <c r="W14" s="685">
        <f t="shared" si="0"/>
        <v>100</v>
      </c>
      <c r="X14" s="679"/>
      <c r="Y14" s="838">
        <f t="shared" si="1"/>
        <v>1.1372934697088906</v>
      </c>
    </row>
    <row r="15" spans="2:30" s="634" customFormat="1" ht="18" customHeight="1" x14ac:dyDescent="0.2">
      <c r="B15" s="683" t="s">
        <v>5</v>
      </c>
      <c r="D15" s="836">
        <v>4621</v>
      </c>
      <c r="F15" s="686">
        <v>608</v>
      </c>
      <c r="G15" s="685">
        <v>0</v>
      </c>
      <c r="H15" s="686">
        <v>1515</v>
      </c>
      <c r="I15" s="685">
        <v>19.530493707647629</v>
      </c>
      <c r="J15" s="686">
        <v>440</v>
      </c>
      <c r="K15" s="685">
        <v>7.5750242013552755</v>
      </c>
      <c r="L15" s="686">
        <v>475</v>
      </c>
      <c r="M15" s="685">
        <v>11.302032913843176</v>
      </c>
      <c r="N15" s="686">
        <v>48</v>
      </c>
      <c r="O15" s="685">
        <v>2.1539206195546949</v>
      </c>
      <c r="P15" s="686">
        <v>0</v>
      </c>
      <c r="Q15" s="685">
        <v>0</v>
      </c>
      <c r="R15" s="686">
        <v>3259</v>
      </c>
      <c r="S15" s="685">
        <v>59.438528557599227</v>
      </c>
      <c r="T15" s="686">
        <v>0</v>
      </c>
      <c r="U15" s="685">
        <v>0</v>
      </c>
      <c r="V15" s="837">
        <f t="shared" si="0"/>
        <v>6345</v>
      </c>
      <c r="W15" s="685">
        <f t="shared" si="0"/>
        <v>100</v>
      </c>
      <c r="X15" s="679"/>
      <c r="Y15" s="838">
        <f t="shared" si="1"/>
        <v>1.3730794200389527</v>
      </c>
    </row>
    <row r="16" spans="2:30" s="745" customFormat="1" ht="18" customHeight="1" x14ac:dyDescent="0.2">
      <c r="B16" s="839" t="s">
        <v>4</v>
      </c>
      <c r="D16" s="840">
        <v>48677</v>
      </c>
      <c r="E16" s="823"/>
      <c r="F16" s="841">
        <v>3466</v>
      </c>
      <c r="G16" s="842">
        <v>7.7071171283070425</v>
      </c>
      <c r="H16" s="841">
        <v>16060</v>
      </c>
      <c r="I16" s="842">
        <v>15.824121227176748</v>
      </c>
      <c r="J16" s="841">
        <v>11301</v>
      </c>
      <c r="K16" s="842">
        <v>26.553637229329691</v>
      </c>
      <c r="L16" s="841">
        <v>3473</v>
      </c>
      <c r="M16" s="842">
        <v>6.8666418250320875</v>
      </c>
      <c r="N16" s="841">
        <v>4</v>
      </c>
      <c r="O16" s="842">
        <v>1.1427151906595454</v>
      </c>
      <c r="P16" s="841">
        <v>20409</v>
      </c>
      <c r="Q16" s="842">
        <v>25.539270483997846</v>
      </c>
      <c r="R16" s="841">
        <v>12123</v>
      </c>
      <c r="S16" s="842">
        <v>15.629528422970232</v>
      </c>
      <c r="T16" s="841">
        <v>1002</v>
      </c>
      <c r="U16" s="842">
        <v>0.73696849252680829</v>
      </c>
      <c r="V16" s="843">
        <f t="shared" si="0"/>
        <v>67838</v>
      </c>
      <c r="W16" s="842">
        <f t="shared" si="0"/>
        <v>100</v>
      </c>
      <c r="X16" s="844"/>
      <c r="Y16" s="838">
        <f t="shared" si="1"/>
        <v>1.3936355979209893</v>
      </c>
    </row>
    <row r="17" spans="2:25" s="745" customFormat="1" ht="18" customHeight="1" x14ac:dyDescent="0.2">
      <c r="B17" s="839" t="s">
        <v>40</v>
      </c>
      <c r="D17" s="840">
        <v>26401</v>
      </c>
      <c r="E17" s="823"/>
      <c r="F17" s="841">
        <v>3861</v>
      </c>
      <c r="G17" s="842">
        <v>13.305587605076644</v>
      </c>
      <c r="H17" s="841">
        <v>15239</v>
      </c>
      <c r="I17" s="842">
        <v>29.339047305093128</v>
      </c>
      <c r="J17" s="841">
        <v>8238</v>
      </c>
      <c r="K17" s="842">
        <v>36.084555793637712</v>
      </c>
      <c r="L17" s="841">
        <v>992</v>
      </c>
      <c r="M17" s="842">
        <v>3.7127080929619254</v>
      </c>
      <c r="N17" s="841">
        <v>1528</v>
      </c>
      <c r="O17" s="842">
        <v>5.6576561727377612</v>
      </c>
      <c r="P17" s="841">
        <v>2950</v>
      </c>
      <c r="Q17" s="842">
        <v>8.2330641173561894</v>
      </c>
      <c r="R17" s="841">
        <v>2661</v>
      </c>
      <c r="S17" s="842">
        <v>3.6302950387341353</v>
      </c>
      <c r="T17" s="841">
        <v>3</v>
      </c>
      <c r="U17" s="842">
        <v>3.708587440250536E-2</v>
      </c>
      <c r="V17" s="843">
        <f t="shared" si="0"/>
        <v>35472</v>
      </c>
      <c r="W17" s="842">
        <f t="shared" si="0"/>
        <v>100</v>
      </c>
      <c r="X17" s="844"/>
      <c r="Y17" s="838">
        <f t="shared" si="1"/>
        <v>1.3435854702473391</v>
      </c>
    </row>
    <row r="18" spans="2:25" s="745" customFormat="1" ht="18" customHeight="1" x14ac:dyDescent="0.2">
      <c r="B18" s="839" t="s">
        <v>41</v>
      </c>
      <c r="D18" s="840">
        <v>78087</v>
      </c>
      <c r="E18" s="823"/>
      <c r="F18" s="841">
        <v>2</v>
      </c>
      <c r="G18" s="842">
        <v>0.11792867955081494</v>
      </c>
      <c r="H18" s="841">
        <v>14431</v>
      </c>
      <c r="I18" s="842">
        <v>17.203506178054706</v>
      </c>
      <c r="J18" s="841">
        <v>14901</v>
      </c>
      <c r="K18" s="842">
        <v>23.951842855634176</v>
      </c>
      <c r="L18" s="841">
        <v>3379</v>
      </c>
      <c r="M18" s="842">
        <v>4.6309008343014044</v>
      </c>
      <c r="N18" s="841">
        <v>3114</v>
      </c>
      <c r="O18" s="842">
        <v>4.7998732706727214</v>
      </c>
      <c r="P18" s="841">
        <v>6588</v>
      </c>
      <c r="Q18" s="842">
        <v>6.3575879184707995</v>
      </c>
      <c r="R18" s="841">
        <v>50170</v>
      </c>
      <c r="S18" s="842">
        <v>42.934840004224313</v>
      </c>
      <c r="T18" s="841">
        <v>6</v>
      </c>
      <c r="U18" s="842">
        <v>3.5202590910691028E-3</v>
      </c>
      <c r="V18" s="843">
        <f t="shared" si="0"/>
        <v>92591</v>
      </c>
      <c r="W18" s="842">
        <f t="shared" si="0"/>
        <v>100.00000000000001</v>
      </c>
      <c r="X18" s="844"/>
      <c r="Y18" s="838">
        <f t="shared" si="1"/>
        <v>1.1857415446873358</v>
      </c>
    </row>
    <row r="19" spans="2:25" s="745" customFormat="1" ht="18" customHeight="1" x14ac:dyDescent="0.2">
      <c r="B19" s="839" t="s">
        <v>3</v>
      </c>
      <c r="D19" s="840">
        <v>49594</v>
      </c>
      <c r="E19" s="823"/>
      <c r="F19" s="841">
        <v>1196</v>
      </c>
      <c r="G19" s="842">
        <v>2.6363906960921888</v>
      </c>
      <c r="H19" s="841">
        <v>29796</v>
      </c>
      <c r="I19" s="842">
        <v>2.1814006888633752</v>
      </c>
      <c r="J19" s="841">
        <v>2718</v>
      </c>
      <c r="K19" s="842">
        <v>0.29340477101671131</v>
      </c>
      <c r="L19" s="841">
        <v>2174</v>
      </c>
      <c r="M19" s="842">
        <v>6.7525619764425731</v>
      </c>
      <c r="N19" s="841">
        <v>944</v>
      </c>
      <c r="O19" s="842">
        <v>4.8262958710719905</v>
      </c>
      <c r="P19" s="841">
        <v>6880</v>
      </c>
      <c r="Q19" s="842">
        <v>19.628353956712164</v>
      </c>
      <c r="R19" s="841">
        <v>33656</v>
      </c>
      <c r="S19" s="842">
        <v>63.673087553684567</v>
      </c>
      <c r="T19" s="841">
        <v>111</v>
      </c>
      <c r="U19" s="842">
        <v>8.5044861164264157E-3</v>
      </c>
      <c r="V19" s="843">
        <f t="shared" si="0"/>
        <v>77475</v>
      </c>
      <c r="W19" s="842">
        <f t="shared" si="0"/>
        <v>99.999999999999986</v>
      </c>
      <c r="X19" s="844"/>
      <c r="Y19" s="838">
        <f t="shared" si="1"/>
        <v>1.5621849417268219</v>
      </c>
    </row>
    <row r="20" spans="2:25" s="634" customFormat="1" ht="18" customHeight="1" x14ac:dyDescent="0.2">
      <c r="B20" s="839" t="s">
        <v>2</v>
      </c>
      <c r="D20" s="836">
        <v>11091</v>
      </c>
      <c r="F20" s="684">
        <v>850</v>
      </c>
      <c r="G20" s="685">
        <v>8.8888888888888893</v>
      </c>
      <c r="H20" s="684">
        <v>3144</v>
      </c>
      <c r="I20" s="685">
        <v>7.0230607966457024</v>
      </c>
      <c r="J20" s="684">
        <v>473</v>
      </c>
      <c r="K20" s="685">
        <v>5.2725366876310273</v>
      </c>
      <c r="L20" s="684">
        <v>703</v>
      </c>
      <c r="M20" s="685">
        <v>6.6876310272536692</v>
      </c>
      <c r="N20" s="684">
        <v>43</v>
      </c>
      <c r="O20" s="685">
        <v>1.519916142557652</v>
      </c>
      <c r="P20" s="684">
        <v>6570</v>
      </c>
      <c r="Q20" s="685">
        <v>53.574423480083858</v>
      </c>
      <c r="R20" s="684">
        <v>1931</v>
      </c>
      <c r="S20" s="685">
        <v>17.033542976939202</v>
      </c>
      <c r="T20" s="684">
        <v>0</v>
      </c>
      <c r="U20" s="685">
        <v>0</v>
      </c>
      <c r="V20" s="837">
        <f t="shared" si="0"/>
        <v>13714</v>
      </c>
      <c r="W20" s="685">
        <f t="shared" si="0"/>
        <v>100</v>
      </c>
      <c r="X20" s="679"/>
      <c r="Y20" s="838">
        <f t="shared" si="1"/>
        <v>1.2364980614912993</v>
      </c>
    </row>
    <row r="21" spans="2:25" s="634" customFormat="1" ht="18" customHeight="1" x14ac:dyDescent="0.2">
      <c r="B21" s="683" t="s">
        <v>35</v>
      </c>
      <c r="D21" s="836">
        <v>22276</v>
      </c>
      <c r="F21" s="684">
        <v>2251</v>
      </c>
      <c r="G21" s="685">
        <v>9.48509485094851</v>
      </c>
      <c r="H21" s="684">
        <v>4388</v>
      </c>
      <c r="I21" s="685">
        <v>13.467175488081411</v>
      </c>
      <c r="J21" s="684">
        <v>7446</v>
      </c>
      <c r="K21" s="685">
        <v>37.735744704385816</v>
      </c>
      <c r="L21" s="684">
        <v>3651</v>
      </c>
      <c r="M21" s="685">
        <v>10.646535036778939</v>
      </c>
      <c r="N21" s="684">
        <v>159</v>
      </c>
      <c r="O21" s="685">
        <v>5.0992754825507438</v>
      </c>
      <c r="P21" s="684">
        <v>4492</v>
      </c>
      <c r="Q21" s="685">
        <v>7.2838891654222664</v>
      </c>
      <c r="R21" s="684">
        <v>6313</v>
      </c>
      <c r="S21" s="685">
        <v>16.276754604280736</v>
      </c>
      <c r="T21" s="684">
        <v>4</v>
      </c>
      <c r="U21" s="685">
        <v>5.5306675515734748E-3</v>
      </c>
      <c r="V21" s="837">
        <f t="shared" si="0"/>
        <v>28704</v>
      </c>
      <c r="W21" s="685">
        <f t="shared" si="0"/>
        <v>99.999999999999986</v>
      </c>
      <c r="X21" s="679"/>
      <c r="Y21" s="838">
        <f t="shared" si="1"/>
        <v>1.288561680732627</v>
      </c>
    </row>
    <row r="22" spans="2:25" s="634" customFormat="1" ht="21" customHeight="1" x14ac:dyDescent="0.2">
      <c r="B22" s="683" t="s">
        <v>42</v>
      </c>
      <c r="D22" s="836">
        <v>51620</v>
      </c>
      <c r="F22" s="684">
        <v>850</v>
      </c>
      <c r="G22" s="685">
        <v>0.68948988809615985</v>
      </c>
      <c r="H22" s="684">
        <v>29610</v>
      </c>
      <c r="I22" s="685">
        <v>38.969083568386701</v>
      </c>
      <c r="J22" s="684">
        <v>18377</v>
      </c>
      <c r="K22" s="685">
        <v>31.722065519974926</v>
      </c>
      <c r="L22" s="684">
        <v>3441</v>
      </c>
      <c r="M22" s="685">
        <v>6.2533414449790756</v>
      </c>
      <c r="N22" s="684">
        <v>1368</v>
      </c>
      <c r="O22" s="685">
        <v>2.9736555868960051</v>
      </c>
      <c r="P22" s="684">
        <v>4818</v>
      </c>
      <c r="Q22" s="685">
        <v>4.5664878417491659</v>
      </c>
      <c r="R22" s="684">
        <v>12657</v>
      </c>
      <c r="S22" s="685">
        <v>14.824032594067438</v>
      </c>
      <c r="T22" s="684">
        <v>0</v>
      </c>
      <c r="U22" s="685">
        <v>1.8435558505244917E-3</v>
      </c>
      <c r="V22" s="837">
        <f t="shared" si="0"/>
        <v>71121</v>
      </c>
      <c r="W22" s="685">
        <f t="shared" si="0"/>
        <v>99.999999999999986</v>
      </c>
      <c r="X22" s="679"/>
      <c r="Y22" s="838">
        <f t="shared" si="1"/>
        <v>1.3777799302595892</v>
      </c>
    </row>
    <row r="23" spans="2:25" s="634" customFormat="1" ht="18" customHeight="1" x14ac:dyDescent="0.2">
      <c r="B23" s="683" t="s">
        <v>43</v>
      </c>
      <c r="D23" s="836">
        <v>11992</v>
      </c>
      <c r="F23" s="684">
        <v>515</v>
      </c>
      <c r="G23" s="685">
        <v>5.7716568544995797</v>
      </c>
      <c r="H23" s="684">
        <v>4660</v>
      </c>
      <c r="I23" s="685">
        <v>26.377207737594617</v>
      </c>
      <c r="J23" s="684">
        <v>1841</v>
      </c>
      <c r="K23" s="685">
        <v>6.8544995794785537</v>
      </c>
      <c r="L23" s="684">
        <v>651</v>
      </c>
      <c r="M23" s="685">
        <v>5.6244743481917574</v>
      </c>
      <c r="N23" s="684">
        <v>25</v>
      </c>
      <c r="O23" s="685">
        <v>0.48359966358284273</v>
      </c>
      <c r="P23" s="684">
        <v>199</v>
      </c>
      <c r="Q23" s="685">
        <v>7.0962994112699747</v>
      </c>
      <c r="R23" s="684">
        <v>7546</v>
      </c>
      <c r="S23" s="685">
        <v>47.792262405382672</v>
      </c>
      <c r="T23" s="684">
        <v>1</v>
      </c>
      <c r="U23" s="685">
        <v>0</v>
      </c>
      <c r="V23" s="837">
        <f>F23+H23+J23+L23+N23+P23+R23+T23</f>
        <v>15438</v>
      </c>
      <c r="W23" s="685">
        <f t="shared" si="0"/>
        <v>100</v>
      </c>
      <c r="X23" s="679"/>
      <c r="Y23" s="838">
        <f t="shared" si="1"/>
        <v>1.287358238825884</v>
      </c>
    </row>
    <row r="24" spans="2:25" s="634" customFormat="1" ht="22.5" customHeight="1" x14ac:dyDescent="0.2">
      <c r="B24" s="683" t="s">
        <v>44</v>
      </c>
      <c r="D24" s="836">
        <v>6699</v>
      </c>
      <c r="F24" s="686">
        <v>1304</v>
      </c>
      <c r="G24" s="687">
        <v>7.9028995279838163</v>
      </c>
      <c r="H24" s="686">
        <v>1909</v>
      </c>
      <c r="I24" s="685">
        <v>17.80175320296696</v>
      </c>
      <c r="J24" s="686">
        <v>625</v>
      </c>
      <c r="K24" s="685">
        <v>7.026298044504383</v>
      </c>
      <c r="L24" s="686">
        <v>253</v>
      </c>
      <c r="M24" s="685">
        <v>1.2946729602157789</v>
      </c>
      <c r="N24" s="686">
        <v>90</v>
      </c>
      <c r="O24" s="685">
        <v>2.4679703304113283</v>
      </c>
      <c r="P24" s="686">
        <v>741</v>
      </c>
      <c r="Q24" s="685">
        <v>3.236682400539447</v>
      </c>
      <c r="R24" s="686">
        <v>5276</v>
      </c>
      <c r="S24" s="685">
        <v>60.229265003371545</v>
      </c>
      <c r="T24" s="686">
        <v>10</v>
      </c>
      <c r="U24" s="685">
        <v>4.0458530006743092E-2</v>
      </c>
      <c r="V24" s="845">
        <f t="shared" si="0"/>
        <v>10208</v>
      </c>
      <c r="W24" s="685">
        <f t="shared" si="0"/>
        <v>99.999999999999986</v>
      </c>
      <c r="X24" s="679"/>
      <c r="Y24" s="838">
        <f t="shared" si="1"/>
        <v>1.5238095238095237</v>
      </c>
    </row>
    <row r="25" spans="2:25" s="634" customFormat="1" ht="18" customHeight="1" x14ac:dyDescent="0.2">
      <c r="B25" s="683" t="s">
        <v>45</v>
      </c>
      <c r="D25" s="836">
        <v>28059</v>
      </c>
      <c r="F25" s="686">
        <v>349</v>
      </c>
      <c r="G25" s="687">
        <v>0.14814347853495555</v>
      </c>
      <c r="H25" s="686">
        <v>12493</v>
      </c>
      <c r="I25" s="685">
        <v>26.640610225052008</v>
      </c>
      <c r="J25" s="686">
        <v>2615</v>
      </c>
      <c r="K25" s="685">
        <v>10.29754775263191</v>
      </c>
      <c r="L25" s="686">
        <v>2491</v>
      </c>
      <c r="M25" s="685">
        <v>7.0888230473428733</v>
      </c>
      <c r="N25" s="686">
        <v>2357</v>
      </c>
      <c r="O25" s="685">
        <v>6.2819138876631158</v>
      </c>
      <c r="P25" s="686">
        <v>33</v>
      </c>
      <c r="Q25" s="685">
        <v>0.15444745634495366</v>
      </c>
      <c r="R25" s="686">
        <v>15617</v>
      </c>
      <c r="S25" s="685">
        <v>42.274475193847316</v>
      </c>
      <c r="T25" s="686">
        <v>2410</v>
      </c>
      <c r="U25" s="685">
        <v>7.1140389585828654</v>
      </c>
      <c r="V25" s="845">
        <f t="shared" si="0"/>
        <v>38365</v>
      </c>
      <c r="W25" s="685">
        <f t="shared" si="0"/>
        <v>100</v>
      </c>
      <c r="X25" s="679"/>
      <c r="Y25" s="838">
        <f t="shared" si="1"/>
        <v>1.3672974803093481</v>
      </c>
    </row>
    <row r="26" spans="2:25" s="634" customFormat="1" ht="18" customHeight="1" x14ac:dyDescent="0.2">
      <c r="B26" s="683" t="s">
        <v>46</v>
      </c>
      <c r="D26" s="836">
        <v>2887</v>
      </c>
      <c r="F26" s="686">
        <v>176</v>
      </c>
      <c r="G26" s="687">
        <v>4.0505508749189891</v>
      </c>
      <c r="H26" s="686">
        <v>1893</v>
      </c>
      <c r="I26" s="685">
        <v>34.348671419313028</v>
      </c>
      <c r="J26" s="686">
        <v>1615</v>
      </c>
      <c r="K26" s="685">
        <v>46.953985742060922</v>
      </c>
      <c r="L26" s="686">
        <v>263</v>
      </c>
      <c r="M26" s="685">
        <v>6.675307841866494</v>
      </c>
      <c r="N26" s="686">
        <v>111</v>
      </c>
      <c r="O26" s="685">
        <v>3.6292935839274141</v>
      </c>
      <c r="P26" s="686">
        <v>23</v>
      </c>
      <c r="Q26" s="685">
        <v>4.2125729099157487</v>
      </c>
      <c r="R26" s="686">
        <v>6</v>
      </c>
      <c r="S26" s="685">
        <v>0.12961762799740764</v>
      </c>
      <c r="T26" s="686">
        <v>0</v>
      </c>
      <c r="U26" s="685">
        <v>0</v>
      </c>
      <c r="V26" s="845">
        <f t="shared" si="0"/>
        <v>4087</v>
      </c>
      <c r="W26" s="685">
        <f t="shared" si="0"/>
        <v>100.00000000000001</v>
      </c>
      <c r="X26" s="679"/>
      <c r="Y26" s="838">
        <f t="shared" si="1"/>
        <v>1.4156563907170072</v>
      </c>
    </row>
    <row r="27" spans="2:25" s="634" customFormat="1" ht="18" customHeight="1" x14ac:dyDescent="0.2">
      <c r="B27" s="683" t="s">
        <v>1</v>
      </c>
      <c r="D27" s="836">
        <v>1057</v>
      </c>
      <c r="F27" s="686">
        <v>229</v>
      </c>
      <c r="G27" s="687">
        <v>16.482582837723026</v>
      </c>
      <c r="H27" s="686">
        <v>290</v>
      </c>
      <c r="I27" s="685">
        <v>25.06372132540357</v>
      </c>
      <c r="J27" s="686">
        <v>451</v>
      </c>
      <c r="K27" s="685">
        <v>33.389974511469838</v>
      </c>
      <c r="L27" s="686">
        <v>18</v>
      </c>
      <c r="M27" s="685">
        <v>2.2090059473237043</v>
      </c>
      <c r="N27" s="686">
        <v>0</v>
      </c>
      <c r="O27" s="685">
        <v>0.16992353440951571</v>
      </c>
      <c r="P27" s="686">
        <v>1</v>
      </c>
      <c r="Q27" s="685">
        <v>8.4961767204757857E-2</v>
      </c>
      <c r="R27" s="686">
        <v>456</v>
      </c>
      <c r="S27" s="685">
        <v>22.59983007646559</v>
      </c>
      <c r="T27" s="686">
        <v>0</v>
      </c>
      <c r="U27" s="685">
        <v>0</v>
      </c>
      <c r="V27" s="837">
        <f t="shared" si="0"/>
        <v>1445</v>
      </c>
      <c r="W27" s="685">
        <f t="shared" si="0"/>
        <v>100</v>
      </c>
      <c r="X27" s="679"/>
      <c r="Y27" s="838">
        <f t="shared" si="1"/>
        <v>1.3670766319772942</v>
      </c>
    </row>
    <row r="28" spans="2:25" s="634" customFormat="1" ht="8.25" customHeight="1" x14ac:dyDescent="0.2">
      <c r="B28" s="689"/>
      <c r="D28" s="846"/>
      <c r="F28" s="690"/>
      <c r="G28" s="847"/>
      <c r="H28" s="690"/>
      <c r="I28" s="848"/>
      <c r="J28" s="690"/>
      <c r="K28" s="848"/>
      <c r="L28" s="690"/>
      <c r="M28" s="848"/>
      <c r="N28" s="690"/>
      <c r="O28" s="847"/>
      <c r="P28" s="690"/>
      <c r="Q28" s="847"/>
      <c r="R28" s="690"/>
      <c r="S28" s="847"/>
      <c r="T28" s="690"/>
      <c r="U28" s="847"/>
      <c r="V28" s="692"/>
      <c r="W28" s="848"/>
      <c r="X28" s="679"/>
      <c r="Y28" s="849"/>
    </row>
    <row r="29" spans="2:25" s="634" customFormat="1" ht="3" customHeight="1" x14ac:dyDescent="0.2">
      <c r="B29" s="631"/>
      <c r="C29" s="632"/>
      <c r="D29" s="850"/>
      <c r="E29" s="632"/>
      <c r="F29" s="631"/>
      <c r="G29" s="631"/>
      <c r="H29" s="631"/>
      <c r="I29" s="631"/>
      <c r="J29" s="631"/>
      <c r="K29" s="631"/>
      <c r="L29" s="631"/>
      <c r="M29" s="631"/>
      <c r="N29" s="631"/>
      <c r="O29" s="631"/>
      <c r="P29" s="631"/>
      <c r="Q29" s="631"/>
      <c r="R29" s="631"/>
      <c r="S29" s="631"/>
      <c r="T29" s="631"/>
      <c r="U29" s="631"/>
      <c r="V29" s="851"/>
      <c r="W29" s="631"/>
      <c r="X29" s="631"/>
      <c r="Y29" s="631"/>
    </row>
    <row r="30" spans="2:25" s="922" customFormat="1" ht="20.25" customHeight="1" x14ac:dyDescent="0.2">
      <c r="B30" s="1258" t="s">
        <v>0</v>
      </c>
      <c r="C30" s="1234"/>
      <c r="D30" s="1279">
        <f>SUM(D10:D29)</f>
        <v>472725</v>
      </c>
      <c r="E30" s="1234"/>
      <c r="F30" s="1259">
        <f>SUM(F10:F27)</f>
        <v>23920</v>
      </c>
      <c r="G30" s="1260">
        <f>F30*100/$V30</f>
        <v>3.6628634343019812</v>
      </c>
      <c r="H30" s="1259">
        <f>SUM(H10:H27)</f>
        <v>196884</v>
      </c>
      <c r="I30" s="1260">
        <f>H30*100/$V30</f>
        <v>30.148796170531405</v>
      </c>
      <c r="J30" s="1259">
        <f>SUM(J10:J27)</f>
        <v>133255</v>
      </c>
      <c r="K30" s="1260">
        <f>J30*100/$V30</f>
        <v>20.405303801752112</v>
      </c>
      <c r="L30" s="1259">
        <f>SUM(L10:L27)</f>
        <v>26283</v>
      </c>
      <c r="M30" s="1260">
        <f>L30*100/$V30</f>
        <v>4.0247090152073151</v>
      </c>
      <c r="N30" s="1259">
        <f>SUM(N10:N27)</f>
        <v>10170</v>
      </c>
      <c r="O30" s="1260">
        <f>N30*100/$V30</f>
        <v>1.5573294785472889</v>
      </c>
      <c r="P30" s="1259">
        <f>SUM(P10:P27)</f>
        <v>62009</v>
      </c>
      <c r="Q30" s="1260">
        <f>P30*100/$V30</f>
        <v>9.4954221863558335</v>
      </c>
      <c r="R30" s="1259">
        <f>SUM(R10:R27)</f>
        <v>196965</v>
      </c>
      <c r="S30" s="1260">
        <f>R30*100/$V30</f>
        <v>30.161199679652579</v>
      </c>
      <c r="T30" s="1259">
        <f>SUM(T10:T28)</f>
        <v>3555</v>
      </c>
      <c r="U30" s="1260">
        <f>T30*100/$V30</f>
        <v>0.54437623365148591</v>
      </c>
      <c r="V30" s="1259">
        <f>SUM(V10:V27)</f>
        <v>653041</v>
      </c>
      <c r="W30" s="1260">
        <f>G30+I30+K30+M30+O30+Q30+S30+U30</f>
        <v>100.00000000000001</v>
      </c>
      <c r="X30" s="1276"/>
      <c r="Y30" s="1277">
        <f>(V30/D30)</f>
        <v>1.381439526151568</v>
      </c>
    </row>
    <row r="31" spans="2:25" s="632" customFormat="1" ht="5.25" customHeight="1" x14ac:dyDescent="0.2">
      <c r="B31" s="645"/>
      <c r="C31" s="646"/>
      <c r="D31" s="647"/>
      <c r="E31" s="646"/>
      <c r="F31" s="647"/>
      <c r="G31" s="852"/>
      <c r="H31" s="647"/>
      <c r="I31" s="852"/>
      <c r="J31" s="647"/>
      <c r="K31" s="852"/>
      <c r="L31" s="647"/>
      <c r="M31" s="852"/>
      <c r="N31" s="647"/>
      <c r="O31" s="852"/>
      <c r="P31" s="647"/>
      <c r="Q31" s="852"/>
      <c r="R31" s="647"/>
      <c r="S31" s="852"/>
      <c r="T31" s="647"/>
      <c r="U31" s="852"/>
      <c r="V31" s="647"/>
      <c r="W31" s="852"/>
      <c r="X31" s="852"/>
      <c r="Y31" s="852"/>
    </row>
    <row r="32" spans="2:25" s="698" customFormat="1" ht="18.75" customHeight="1" x14ac:dyDescent="0.2">
      <c r="B32" s="853" t="s">
        <v>39</v>
      </c>
      <c r="C32" s="854"/>
      <c r="D32" s="854"/>
      <c r="E32" s="854"/>
      <c r="F32" s="854"/>
      <c r="G32" s="854"/>
      <c r="H32" s="854"/>
      <c r="I32" s="854"/>
      <c r="J32" s="854"/>
      <c r="K32" s="854"/>
      <c r="L32" s="854"/>
      <c r="N32" s="854"/>
      <c r="O32" s="854"/>
      <c r="P32" s="854"/>
      <c r="Q32" s="854"/>
      <c r="R32" s="854"/>
      <c r="S32" s="854"/>
      <c r="T32" s="854"/>
      <c r="U32" s="854"/>
      <c r="V32" s="854"/>
      <c r="W32" s="854"/>
    </row>
    <row r="33" spans="2:25" s="855" customFormat="1" x14ac:dyDescent="0.25">
      <c r="B33" s="699" t="s">
        <v>47</v>
      </c>
      <c r="X33" s="698"/>
      <c r="Y33" s="698"/>
    </row>
    <row r="34" spans="2:25" s="855" customFormat="1" x14ac:dyDescent="0.2">
      <c r="X34" s="698"/>
      <c r="Y34" s="698"/>
    </row>
    <row r="35" spans="2:25" s="855" customFormat="1" x14ac:dyDescent="0.2">
      <c r="B35" s="855" t="s">
        <v>39</v>
      </c>
      <c r="D35" s="855" t="e">
        <f>GETPIVOTDATA("Cuenta número de expedientes",#REF!,"CCAA",$B35,"Grado Resuelto",$B$1)</f>
        <v>#REF!</v>
      </c>
      <c r="N35" s="855" t="e">
        <f>GETPIVOTDATA("ID PRESTACION
COUNT",#REF!,"
CCAA",$B35,"
Tipo Prestación",N$1,"Grado Resuelto",$B$1)</f>
        <v>#REF!</v>
      </c>
      <c r="X35" s="698"/>
      <c r="Y35" s="698"/>
    </row>
    <row r="36" spans="2:25" s="855" customFormat="1" x14ac:dyDescent="0.2">
      <c r="B36" s="855" t="s">
        <v>47</v>
      </c>
      <c r="D36" s="856" t="e">
        <f>GETPIVOTDATA("Cuenta número de expedientes",#REF!,"CCAA",$B36,"Grado Resuelto",$B$1)</f>
        <v>#REF!</v>
      </c>
      <c r="N36" s="855" t="e">
        <f>GETPIVOTDATA("ID PRESTACION
COUNT",#REF!,"
CCAA",$B36,"
Tipo Prestación",N$1,"Grado Resuelto",$B$1)</f>
        <v>#REF!</v>
      </c>
      <c r="T36" s="698"/>
      <c r="U36" s="698"/>
    </row>
    <row r="37" spans="2:25" s="823" customFormat="1" x14ac:dyDescent="0.2">
      <c r="T37" s="922"/>
      <c r="U37" s="922"/>
    </row>
    <row r="38" spans="2:25" s="823" customFormat="1" x14ac:dyDescent="0.2">
      <c r="T38" s="922"/>
      <c r="U38" s="922"/>
    </row>
    <row r="39" spans="2:25" s="823" customFormat="1" x14ac:dyDescent="0.2">
      <c r="T39" s="922"/>
      <c r="U39" s="922"/>
    </row>
    <row r="40" spans="2:25" s="823" customFormat="1" x14ac:dyDescent="0.2">
      <c r="T40" s="922"/>
      <c r="U40" s="922"/>
    </row>
    <row r="41" spans="2:25" s="855" customFormat="1" x14ac:dyDescent="0.2">
      <c r="T41" s="698"/>
      <c r="U41" s="698"/>
    </row>
    <row r="42" spans="2:25" x14ac:dyDescent="0.2">
      <c r="T42" s="735"/>
      <c r="U42" s="735"/>
      <c r="X42" s="616"/>
      <c r="Y42" s="616"/>
    </row>
    <row r="43" spans="2:25" x14ac:dyDescent="0.2">
      <c r="T43" s="735"/>
      <c r="U43" s="735"/>
      <c r="X43" s="616"/>
      <c r="Y43" s="616"/>
    </row>
    <row r="44" spans="2:25" x14ac:dyDescent="0.2">
      <c r="T44" s="735"/>
      <c r="U44" s="735"/>
      <c r="X44" s="616"/>
      <c r="Y44" s="616"/>
    </row>
    <row r="45" spans="2:25" x14ac:dyDescent="0.2">
      <c r="T45" s="735"/>
      <c r="U45" s="735"/>
      <c r="X45" s="616"/>
      <c r="Y45" s="616"/>
    </row>
    <row r="46" spans="2:25" x14ac:dyDescent="0.2">
      <c r="T46" s="735"/>
      <c r="U46" s="735"/>
      <c r="X46" s="616"/>
      <c r="Y46" s="616"/>
    </row>
    <row r="47" spans="2:25" x14ac:dyDescent="0.2">
      <c r="T47" s="735"/>
      <c r="U47" s="735"/>
      <c r="X47" s="616"/>
      <c r="Y47" s="616"/>
    </row>
    <row r="48" spans="2:25" x14ac:dyDescent="0.2">
      <c r="T48" s="735"/>
      <c r="U48" s="735"/>
      <c r="X48" s="616"/>
      <c r="Y48" s="616"/>
    </row>
    <row r="49" spans="20:25" x14ac:dyDescent="0.2">
      <c r="T49" s="735"/>
      <c r="U49" s="735"/>
      <c r="X49" s="616"/>
      <c r="Y49" s="616"/>
    </row>
    <row r="50" spans="20:25" x14ac:dyDescent="0.2">
      <c r="T50" s="735"/>
      <c r="U50" s="735"/>
      <c r="X50" s="616"/>
      <c r="Y50" s="616"/>
    </row>
    <row r="51" spans="20:25" x14ac:dyDescent="0.2">
      <c r="T51" s="735"/>
      <c r="U51" s="735"/>
      <c r="X51" s="616"/>
      <c r="Y51" s="616"/>
    </row>
    <row r="52" spans="20:25" x14ac:dyDescent="0.2">
      <c r="T52" s="735"/>
      <c r="U52" s="735"/>
      <c r="X52" s="616"/>
      <c r="Y52" s="616"/>
    </row>
    <row r="53" spans="20:25" x14ac:dyDescent="0.2">
      <c r="T53" s="735"/>
      <c r="U53" s="735"/>
      <c r="X53" s="616"/>
      <c r="Y53" s="616"/>
    </row>
    <row r="54" spans="20:25" x14ac:dyDescent="0.2">
      <c r="T54" s="735"/>
      <c r="U54" s="735"/>
      <c r="X54" s="616"/>
      <c r="Y54" s="616"/>
    </row>
    <row r="55" spans="20:25" x14ac:dyDescent="0.2">
      <c r="T55" s="735"/>
      <c r="U55" s="735"/>
      <c r="X55" s="616"/>
      <c r="Y55" s="616"/>
    </row>
    <row r="56" spans="20:25" x14ac:dyDescent="0.2">
      <c r="T56" s="735"/>
      <c r="U56" s="735"/>
      <c r="X56" s="616"/>
      <c r="Y56" s="616"/>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4" t="s">
        <v>416</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
      <c r="B4" s="1415" t="str">
        <f>porsaad!$B$6</f>
        <v>Situación a 31 de marzo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'41cbenpreGI'!D10</f>
        <v>78271</v>
      </c>
      <c r="F10" s="164">
        <f>'41cbenpreGI'!F10+'41cbenpreGI'!H10+'41cbenpreGI'!J10+'41cbenpreGI'!L10+'41cbenpreGI'!N10</f>
        <v>102620</v>
      </c>
      <c r="G10" s="165">
        <f t="shared" ref="G10:G27" si="0">F10*100/$N10</f>
        <v>85.23609784459488</v>
      </c>
      <c r="H10" s="164">
        <f>'41cbenpreGI'!P10</f>
        <v>103</v>
      </c>
      <c r="I10" s="165">
        <f t="shared" ref="I10:I27" si="1">H10*100/$N10</f>
        <v>8.5551725569998752E-2</v>
      </c>
      <c r="J10" s="164">
        <f>'41cbenpreGI'!R10</f>
        <v>17672</v>
      </c>
      <c r="K10" s="165">
        <f t="shared" ref="K10:K27" si="2">J10*100/$N10</f>
        <v>14.678350429835126</v>
      </c>
      <c r="L10" s="164">
        <f>'41cbenpreGI'!T10</f>
        <v>0</v>
      </c>
      <c r="M10" s="165">
        <f t="shared" ref="M10:M27" si="3">L10*100/$N10</f>
        <v>0</v>
      </c>
      <c r="N10" s="164">
        <f>F10+H10+J10+L10</f>
        <v>120395</v>
      </c>
      <c r="O10" s="165">
        <f>G10+I10+K10+M10</f>
        <v>100</v>
      </c>
      <c r="P10" s="166"/>
      <c r="Q10" s="166">
        <f t="shared" ref="Q10:Q27" si="4">N10/D10</f>
        <v>1.538181446512757</v>
      </c>
    </row>
    <row r="11" spans="2:25" s="162" customFormat="1" ht="18" customHeight="1" x14ac:dyDescent="0.2">
      <c r="B11" s="146" t="s">
        <v>7</v>
      </c>
      <c r="C11" s="159"/>
      <c r="D11" s="163">
        <f>'41cbenpreGI'!D11</f>
        <v>13926</v>
      </c>
      <c r="F11" s="164">
        <f>'41cbenpreGI'!F11+'41cbenpreGI'!H11+'41cbenpreGI'!J11+'41cbenpreGI'!L11+'41cbenpreGI'!N11</f>
        <v>7783</v>
      </c>
      <c r="G11" s="165">
        <f t="shared" si="0"/>
        <v>44.599163371726547</v>
      </c>
      <c r="H11" s="164">
        <f>'41cbenpreGI'!P11</f>
        <v>1340</v>
      </c>
      <c r="I11" s="165">
        <f t="shared" si="1"/>
        <v>7.6786430577044298</v>
      </c>
      <c r="J11" s="164">
        <f>'41cbenpreGI'!R11</f>
        <v>8328</v>
      </c>
      <c r="K11" s="165">
        <f t="shared" si="2"/>
        <v>47.722193570569019</v>
      </c>
      <c r="L11" s="164">
        <f>'41cbenpreGI'!T11</f>
        <v>0</v>
      </c>
      <c r="M11" s="165">
        <f t="shared" si="3"/>
        <v>0</v>
      </c>
      <c r="N11" s="164">
        <f t="shared" ref="N11:O27" si="5">F11+H11+J11+L11</f>
        <v>17451</v>
      </c>
      <c r="O11" s="165">
        <f t="shared" si="5"/>
        <v>100</v>
      </c>
      <c r="P11" s="166"/>
      <c r="Q11" s="166">
        <f t="shared" si="4"/>
        <v>1.2531236535975872</v>
      </c>
    </row>
    <row r="12" spans="2:25" s="162" customFormat="1" ht="22.5" customHeight="1" x14ac:dyDescent="0.2">
      <c r="B12" s="146" t="s">
        <v>37</v>
      </c>
      <c r="C12" s="159"/>
      <c r="D12" s="163">
        <f>'41cbenpreGI'!D12</f>
        <v>13021</v>
      </c>
      <c r="F12" s="164">
        <f>'41cbenpreGI'!F12+'41cbenpreGI'!H12+'41cbenpreGI'!J12+'41cbenpreGI'!L12+'41cbenpreGI'!N12</f>
        <v>10359</v>
      </c>
      <c r="G12" s="165">
        <f t="shared" si="0"/>
        <v>63.802660753880268</v>
      </c>
      <c r="H12" s="164">
        <f>'41cbenpreGI'!P12</f>
        <v>1312</v>
      </c>
      <c r="I12" s="165">
        <f t="shared" si="1"/>
        <v>8.0808080808080813</v>
      </c>
      <c r="J12" s="164">
        <f>'41cbenpreGI'!R12</f>
        <v>4557</v>
      </c>
      <c r="K12" s="165">
        <f t="shared" si="2"/>
        <v>28.067257945306725</v>
      </c>
      <c r="L12" s="164">
        <f>'41cbenpreGI'!T12</f>
        <v>8</v>
      </c>
      <c r="M12" s="165">
        <f t="shared" si="3"/>
        <v>4.9273220004927322E-2</v>
      </c>
      <c r="N12" s="164">
        <f t="shared" si="5"/>
        <v>16236</v>
      </c>
      <c r="O12" s="165">
        <f t="shared" si="5"/>
        <v>99.999999999999986</v>
      </c>
      <c r="P12" s="166"/>
      <c r="Q12" s="166">
        <f t="shared" si="4"/>
        <v>1.2469088395668535</v>
      </c>
    </row>
    <row r="13" spans="2:25" s="162" customFormat="1" ht="18" customHeight="1" x14ac:dyDescent="0.2">
      <c r="B13" s="146" t="s">
        <v>38</v>
      </c>
      <c r="C13" s="159"/>
      <c r="D13" s="163">
        <f>'41cbenpreGI'!D13</f>
        <v>11736</v>
      </c>
      <c r="F13" s="164">
        <f>'41cbenpreGI'!F13+'41cbenpreGI'!H13+'41cbenpreGI'!J13+'41cbenpreGI'!L13+'41cbenpreGI'!N13</f>
        <v>11755</v>
      </c>
      <c r="G13" s="165">
        <f t="shared" si="0"/>
        <v>54.168010690751579</v>
      </c>
      <c r="H13" s="164">
        <f>'41cbenpreGI'!P13</f>
        <v>36</v>
      </c>
      <c r="I13" s="165">
        <f t="shared" si="1"/>
        <v>0.16589097276623196</v>
      </c>
      <c r="J13" s="164">
        <f>'41cbenpreGI'!R13</f>
        <v>9910</v>
      </c>
      <c r="K13" s="165">
        <f t="shared" si="2"/>
        <v>45.666098336482193</v>
      </c>
      <c r="L13" s="164">
        <f>'41cbenpreGI'!T13</f>
        <v>0</v>
      </c>
      <c r="M13" s="165">
        <f t="shared" si="3"/>
        <v>0</v>
      </c>
      <c r="N13" s="164">
        <f t="shared" si="5"/>
        <v>21701</v>
      </c>
      <c r="O13" s="165">
        <f t="shared" si="5"/>
        <v>100</v>
      </c>
      <c r="P13" s="166"/>
      <c r="Q13" s="166">
        <f t="shared" si="4"/>
        <v>1.8490967961826859</v>
      </c>
    </row>
    <row r="14" spans="2:25" s="162" customFormat="1" ht="18" customHeight="1" x14ac:dyDescent="0.2">
      <c r="B14" s="146" t="s">
        <v>6</v>
      </c>
      <c r="C14" s="159"/>
      <c r="D14" s="163">
        <f>'41cbenpreGI'!D14</f>
        <v>12710</v>
      </c>
      <c r="F14" s="164">
        <f>'41cbenpreGI'!F14+'41cbenpreGI'!H14+'41cbenpreGI'!J14+'41cbenpreGI'!L14+'41cbenpreGI'!N14</f>
        <v>4114</v>
      </c>
      <c r="G14" s="165">
        <f t="shared" si="0"/>
        <v>28.460740228294707</v>
      </c>
      <c r="H14" s="164">
        <f>'41cbenpreGI'!P14</f>
        <v>5514</v>
      </c>
      <c r="I14" s="165">
        <f t="shared" si="1"/>
        <v>38.14597025250778</v>
      </c>
      <c r="J14" s="164">
        <f>'41cbenpreGI'!R14</f>
        <v>4827</v>
      </c>
      <c r="K14" s="165">
        <f t="shared" si="2"/>
        <v>33.393289519197509</v>
      </c>
      <c r="L14" s="164">
        <f>'41cbenpreGI'!T14</f>
        <v>0</v>
      </c>
      <c r="M14" s="165">
        <f t="shared" si="3"/>
        <v>0</v>
      </c>
      <c r="N14" s="164">
        <f t="shared" si="5"/>
        <v>14455</v>
      </c>
      <c r="O14" s="165">
        <f t="shared" si="5"/>
        <v>100</v>
      </c>
      <c r="P14" s="166"/>
      <c r="Q14" s="166">
        <f t="shared" si="4"/>
        <v>1.1372934697088906</v>
      </c>
    </row>
    <row r="15" spans="2:25" s="162" customFormat="1" ht="18" customHeight="1" x14ac:dyDescent="0.2">
      <c r="B15" s="146" t="s">
        <v>5</v>
      </c>
      <c r="C15" s="159"/>
      <c r="D15" s="163">
        <f>'41cbenpreGI'!D15</f>
        <v>4621</v>
      </c>
      <c r="F15" s="164">
        <f>'41cbenpreGI'!F15+'41cbenpreGI'!H15+'41cbenpreGI'!J15+'41cbenpreGI'!L15+'41cbenpreGI'!N15</f>
        <v>3086</v>
      </c>
      <c r="G15" s="165">
        <f t="shared" si="0"/>
        <v>48.636721828211186</v>
      </c>
      <c r="H15" s="164">
        <f>'41cbenpreGI'!P15</f>
        <v>0</v>
      </c>
      <c r="I15" s="165">
        <f t="shared" si="1"/>
        <v>0</v>
      </c>
      <c r="J15" s="164">
        <f>'41cbenpreGI'!R15</f>
        <v>3259</v>
      </c>
      <c r="K15" s="165">
        <f t="shared" si="2"/>
        <v>51.363278171788814</v>
      </c>
      <c r="L15" s="164">
        <f>'41cbenpreGI'!T15</f>
        <v>0</v>
      </c>
      <c r="M15" s="165">
        <f t="shared" si="3"/>
        <v>0</v>
      </c>
      <c r="N15" s="164">
        <f t="shared" si="5"/>
        <v>6345</v>
      </c>
      <c r="O15" s="165">
        <f t="shared" si="5"/>
        <v>100</v>
      </c>
      <c r="P15" s="166"/>
      <c r="Q15" s="166">
        <f t="shared" si="4"/>
        <v>1.3730794200389527</v>
      </c>
    </row>
    <row r="16" spans="2:25" s="162" customFormat="1" ht="18" customHeight="1" x14ac:dyDescent="0.2">
      <c r="B16" s="146" t="s">
        <v>4</v>
      </c>
      <c r="C16" s="159"/>
      <c r="D16" s="163">
        <f>'41cbenpreGI'!D16</f>
        <v>48677</v>
      </c>
      <c r="F16" s="164">
        <f>'41cbenpreGI'!F16+'41cbenpreGI'!H16+'41cbenpreGI'!J16+'41cbenpreGI'!L16+'41cbenpreGI'!N16</f>
        <v>34304</v>
      </c>
      <c r="G16" s="165">
        <f t="shared" si="0"/>
        <v>50.567528523836195</v>
      </c>
      <c r="H16" s="164">
        <f>'41cbenpreGI'!P16</f>
        <v>20409</v>
      </c>
      <c r="I16" s="165">
        <f t="shared" si="1"/>
        <v>30.084908163566144</v>
      </c>
      <c r="J16" s="164">
        <f>'41cbenpreGI'!R16</f>
        <v>12123</v>
      </c>
      <c r="K16" s="165">
        <f t="shared" si="2"/>
        <v>17.870515050561632</v>
      </c>
      <c r="L16" s="164">
        <f>'41cbenpreGI'!T16</f>
        <v>1002</v>
      </c>
      <c r="M16" s="165">
        <f t="shared" si="3"/>
        <v>1.477048262036027</v>
      </c>
      <c r="N16" s="164">
        <f t="shared" si="5"/>
        <v>67838</v>
      </c>
      <c r="O16" s="165">
        <f t="shared" si="5"/>
        <v>100</v>
      </c>
      <c r="P16" s="166"/>
      <c r="Q16" s="166">
        <f t="shared" si="4"/>
        <v>1.3936355979209893</v>
      </c>
    </row>
    <row r="17" spans="2:25" s="162" customFormat="1" ht="18" customHeight="1" x14ac:dyDescent="0.2">
      <c r="B17" s="146" t="s">
        <v>40</v>
      </c>
      <c r="C17" s="159"/>
      <c r="D17" s="163">
        <f>'41cbenpreGI'!D17</f>
        <v>26401</v>
      </c>
      <c r="F17" s="164">
        <f>'41cbenpreGI'!F17+'41cbenpreGI'!H17+'41cbenpreGI'!J17+'41cbenpreGI'!L17+'41cbenpreGI'!N17</f>
        <v>29858</v>
      </c>
      <c r="G17" s="165">
        <f t="shared" si="0"/>
        <v>84.173432566531346</v>
      </c>
      <c r="H17" s="164">
        <f>'41cbenpreGI'!P17</f>
        <v>2950</v>
      </c>
      <c r="I17" s="165">
        <f t="shared" si="1"/>
        <v>8.3164185836716289</v>
      </c>
      <c r="J17" s="164">
        <f>'41cbenpreGI'!R17</f>
        <v>2661</v>
      </c>
      <c r="K17" s="165">
        <f t="shared" si="2"/>
        <v>7.5016914749661705</v>
      </c>
      <c r="L17" s="164">
        <f>'41cbenpreGI'!T17</f>
        <v>3</v>
      </c>
      <c r="M17" s="165">
        <f t="shared" si="3"/>
        <v>8.4573748308525033E-3</v>
      </c>
      <c r="N17" s="164">
        <f t="shared" si="5"/>
        <v>35472</v>
      </c>
      <c r="O17" s="165">
        <f t="shared" si="5"/>
        <v>100</v>
      </c>
      <c r="P17" s="166"/>
      <c r="Q17" s="166">
        <f t="shared" si="4"/>
        <v>1.3435854702473391</v>
      </c>
    </row>
    <row r="18" spans="2:25" s="162" customFormat="1" ht="18" customHeight="1" x14ac:dyDescent="0.2">
      <c r="B18" s="146" t="s">
        <v>41</v>
      </c>
      <c r="C18" s="159"/>
      <c r="D18" s="163">
        <f>'41cbenpreGI'!D18</f>
        <v>78087</v>
      </c>
      <c r="F18" s="164">
        <f>'41cbenpreGI'!F18+'41cbenpreGI'!H18+'41cbenpreGI'!J18+'41cbenpreGI'!L18+'41cbenpreGI'!N18</f>
        <v>35827</v>
      </c>
      <c r="G18" s="165">
        <f t="shared" si="0"/>
        <v>38.693825533799185</v>
      </c>
      <c r="H18" s="164">
        <f>'41cbenpreGI'!P18</f>
        <v>6588</v>
      </c>
      <c r="I18" s="165">
        <f t="shared" si="1"/>
        <v>7.1151623807929498</v>
      </c>
      <c r="J18" s="164">
        <f>'41cbenpreGI'!R18</f>
        <v>50170</v>
      </c>
      <c r="K18" s="165">
        <f t="shared" si="2"/>
        <v>54.184531973949952</v>
      </c>
      <c r="L18" s="164">
        <f>'41cbenpreGI'!T18</f>
        <v>6</v>
      </c>
      <c r="M18" s="165">
        <f t="shared" si="3"/>
        <v>6.480111457917076E-3</v>
      </c>
      <c r="N18" s="164">
        <f t="shared" si="5"/>
        <v>92591</v>
      </c>
      <c r="O18" s="165">
        <f t="shared" si="5"/>
        <v>100.00000000000001</v>
      </c>
      <c r="P18" s="166"/>
      <c r="Q18" s="166">
        <f t="shared" si="4"/>
        <v>1.1857415446873358</v>
      </c>
    </row>
    <row r="19" spans="2:25" s="162" customFormat="1" ht="18" customHeight="1" x14ac:dyDescent="0.2">
      <c r="B19" s="146" t="s">
        <v>3</v>
      </c>
      <c r="C19" s="159"/>
      <c r="D19" s="163">
        <f>'41cbenpreGI'!D19</f>
        <v>49594</v>
      </c>
      <c r="F19" s="164">
        <f>'41cbenpreGI'!F19+'41cbenpreGI'!H19+'41cbenpreGI'!J19+'41cbenpreGI'!L19+'41cbenpreGI'!N19</f>
        <v>36828</v>
      </c>
      <c r="G19" s="165">
        <f t="shared" si="0"/>
        <v>47.535333978702809</v>
      </c>
      <c r="H19" s="164">
        <f>'41cbenpreGI'!P19</f>
        <v>6880</v>
      </c>
      <c r="I19" s="165">
        <f>H19*100/$N19</f>
        <v>8.880283962568571</v>
      </c>
      <c r="J19" s="164">
        <f>'41cbenpreGI'!R19</f>
        <v>33656</v>
      </c>
      <c r="K19" s="165">
        <f>J19*100/$N19</f>
        <v>43.441110035495321</v>
      </c>
      <c r="L19" s="164">
        <f>'41cbenpreGI'!T19</f>
        <v>111</v>
      </c>
      <c r="M19" s="165">
        <f t="shared" si="3"/>
        <v>0.14327202323330107</v>
      </c>
      <c r="N19" s="164">
        <f t="shared" si="5"/>
        <v>77475</v>
      </c>
      <c r="O19" s="165">
        <f t="shared" si="5"/>
        <v>100</v>
      </c>
      <c r="P19" s="166"/>
      <c r="Q19" s="166">
        <f t="shared" si="4"/>
        <v>1.5621849417268219</v>
      </c>
    </row>
    <row r="20" spans="2:25" s="162" customFormat="1" ht="18" customHeight="1" x14ac:dyDescent="0.2">
      <c r="B20" s="146" t="s">
        <v>2</v>
      </c>
      <c r="C20" s="159"/>
      <c r="D20" s="163">
        <f>'41cbenpreGI'!D20</f>
        <v>11091</v>
      </c>
      <c r="F20" s="164">
        <f>'41cbenpreGI'!F20+'41cbenpreGI'!H20+'41cbenpreGI'!J20+'41cbenpreGI'!L20+'41cbenpreGI'!N20</f>
        <v>5213</v>
      </c>
      <c r="G20" s="165">
        <f t="shared" si="0"/>
        <v>38.012250255213651</v>
      </c>
      <c r="H20" s="164">
        <f>'41cbenpreGI'!P20</f>
        <v>6570</v>
      </c>
      <c r="I20" s="165">
        <f>H20*100/$N20</f>
        <v>47.907248067668078</v>
      </c>
      <c r="J20" s="164">
        <f>'41cbenpreGI'!R20</f>
        <v>1931</v>
      </c>
      <c r="K20" s="165">
        <f>J20*100/$N20</f>
        <v>14.080501677118272</v>
      </c>
      <c r="L20" s="164">
        <f>'41cbenpreGI'!T20</f>
        <v>0</v>
      </c>
      <c r="M20" s="165">
        <f t="shared" si="3"/>
        <v>0</v>
      </c>
      <c r="N20" s="164">
        <f t="shared" si="5"/>
        <v>13714</v>
      </c>
      <c r="O20" s="165">
        <f t="shared" si="5"/>
        <v>100.00000000000001</v>
      </c>
      <c r="P20" s="166"/>
      <c r="Q20" s="166">
        <f t="shared" si="4"/>
        <v>1.2364980614912993</v>
      </c>
    </row>
    <row r="21" spans="2:25" s="162" customFormat="1" ht="18" customHeight="1" x14ac:dyDescent="0.2">
      <c r="B21" s="146" t="s">
        <v>35</v>
      </c>
      <c r="C21" s="159"/>
      <c r="D21" s="163">
        <f>'41cbenpreGI'!D21</f>
        <v>22276</v>
      </c>
      <c r="F21" s="164">
        <f>'41cbenpreGI'!F21+'41cbenpreGI'!H21+'41cbenpreGI'!J21+'41cbenpreGI'!L21+'41cbenpreGI'!N21</f>
        <v>17895</v>
      </c>
      <c r="G21" s="165">
        <f t="shared" si="0"/>
        <v>62.343227424749166</v>
      </c>
      <c r="H21" s="164">
        <f>'41cbenpreGI'!P21</f>
        <v>4492</v>
      </c>
      <c r="I21" s="165">
        <f>H21*100/$N21</f>
        <v>15.649386845039018</v>
      </c>
      <c r="J21" s="164">
        <f>'41cbenpreGI'!R21</f>
        <v>6313</v>
      </c>
      <c r="K21" s="165">
        <f>J21*100/$N21</f>
        <v>21.993450390189519</v>
      </c>
      <c r="L21" s="164">
        <f>'41cbenpreGI'!T21</f>
        <v>4</v>
      </c>
      <c r="M21" s="165">
        <f t="shared" si="3"/>
        <v>1.3935340022296544E-2</v>
      </c>
      <c r="N21" s="164">
        <f t="shared" si="5"/>
        <v>28704</v>
      </c>
      <c r="O21" s="165">
        <f t="shared" si="5"/>
        <v>100.00000000000001</v>
      </c>
      <c r="P21" s="166"/>
      <c r="Q21" s="166">
        <f t="shared" si="4"/>
        <v>1.288561680732627</v>
      </c>
    </row>
    <row r="22" spans="2:25" s="162" customFormat="1" ht="21" customHeight="1" x14ac:dyDescent="0.2">
      <c r="B22" s="146" t="s">
        <v>42</v>
      </c>
      <c r="C22" s="159"/>
      <c r="D22" s="163">
        <f>'41cbenpreGI'!D22</f>
        <v>51620</v>
      </c>
      <c r="F22" s="164">
        <f>'41cbenpreGI'!F22+'41cbenpreGI'!H22+'41cbenpreGI'!J22+'41cbenpreGI'!L22+'41cbenpreGI'!N22</f>
        <v>53646</v>
      </c>
      <c r="G22" s="165">
        <f t="shared" si="0"/>
        <v>75.42919812713545</v>
      </c>
      <c r="H22" s="164">
        <f>'41cbenpreGI'!P22</f>
        <v>4818</v>
      </c>
      <c r="I22" s="165">
        <f>H22*100/$N22</f>
        <v>6.774370439110811</v>
      </c>
      <c r="J22" s="164">
        <f>'41cbenpreGI'!R22</f>
        <v>12657</v>
      </c>
      <c r="K22" s="165">
        <f>J22*100/$N22</f>
        <v>17.796431433753742</v>
      </c>
      <c r="L22" s="164">
        <f>'41cbenpreGI'!T22</f>
        <v>0</v>
      </c>
      <c r="M22" s="165">
        <f t="shared" si="3"/>
        <v>0</v>
      </c>
      <c r="N22" s="164">
        <f t="shared" si="5"/>
        <v>71121</v>
      </c>
      <c r="O22" s="165">
        <f t="shared" si="5"/>
        <v>100</v>
      </c>
      <c r="P22" s="166"/>
      <c r="Q22" s="166">
        <f t="shared" si="4"/>
        <v>1.3777799302595892</v>
      </c>
    </row>
    <row r="23" spans="2:25" s="162" customFormat="1" ht="18" customHeight="1" x14ac:dyDescent="0.2">
      <c r="B23" s="146" t="s">
        <v>43</v>
      </c>
      <c r="C23" s="159"/>
      <c r="D23" s="163">
        <f>'41cbenpreGI'!D23</f>
        <v>11992</v>
      </c>
      <c r="F23" s="164">
        <f>'41cbenpreGI'!F23+'41cbenpreGI'!H23+'41cbenpreGI'!J23+'41cbenpreGI'!L23+'41cbenpreGI'!N23</f>
        <v>7692</v>
      </c>
      <c r="G23" s="165">
        <f t="shared" si="0"/>
        <v>49.825106879129422</v>
      </c>
      <c r="H23" s="164">
        <f>'41cbenpreGI'!P23</f>
        <v>199</v>
      </c>
      <c r="I23" s="165">
        <f>H23*100/$N23</f>
        <v>1.28902707604612</v>
      </c>
      <c r="J23" s="164">
        <f>'41cbenpreGI'!R23</f>
        <v>7546</v>
      </c>
      <c r="K23" s="165">
        <f>J23*100/$N23</f>
        <v>48.879388521829256</v>
      </c>
      <c r="L23" s="164">
        <f>'41cbenpreGI'!T23</f>
        <v>1</v>
      </c>
      <c r="M23" s="165">
        <f t="shared" si="3"/>
        <v>6.4775229952066327E-3</v>
      </c>
      <c r="N23" s="164">
        <f t="shared" si="5"/>
        <v>15438</v>
      </c>
      <c r="O23" s="165">
        <f t="shared" si="5"/>
        <v>100.00000000000001</v>
      </c>
      <c r="P23" s="166"/>
      <c r="Q23" s="166">
        <f t="shared" si="4"/>
        <v>1.287358238825884</v>
      </c>
    </row>
    <row r="24" spans="2:25" s="162" customFormat="1" ht="22.5" customHeight="1" x14ac:dyDescent="0.2">
      <c r="B24" s="146" t="s">
        <v>44</v>
      </c>
      <c r="C24" s="159"/>
      <c r="D24" s="163">
        <f>'41cbenpreGI'!D24</f>
        <v>6699</v>
      </c>
      <c r="F24" s="164">
        <f>'41cbenpreGI'!F24+'41cbenpreGI'!H24+'41cbenpreGI'!J24+'41cbenpreGI'!L24+'41cbenpreGI'!N24</f>
        <v>4181</v>
      </c>
      <c r="G24" s="167">
        <f t="shared" si="0"/>
        <v>40.95807210031348</v>
      </c>
      <c r="H24" s="164">
        <f>'41cbenpreGI'!P24</f>
        <v>741</v>
      </c>
      <c r="I24" s="165">
        <f t="shared" si="1"/>
        <v>7.2590125391849529</v>
      </c>
      <c r="J24" s="164">
        <f>'41cbenpreGI'!R24</f>
        <v>5276</v>
      </c>
      <c r="K24" s="165">
        <f t="shared" si="2"/>
        <v>51.68495297805643</v>
      </c>
      <c r="L24" s="164">
        <f>'41cbenpreGI'!T24</f>
        <v>10</v>
      </c>
      <c r="M24" s="165">
        <f t="shared" si="3"/>
        <v>9.7962382445141064E-2</v>
      </c>
      <c r="N24" s="163">
        <f t="shared" si="5"/>
        <v>10208</v>
      </c>
      <c r="O24" s="165">
        <f t="shared" si="5"/>
        <v>100.00000000000001</v>
      </c>
      <c r="P24" s="166"/>
      <c r="Q24" s="166">
        <f t="shared" si="4"/>
        <v>1.5238095238095237</v>
      </c>
    </row>
    <row r="25" spans="2:25" s="162" customFormat="1" ht="18" customHeight="1" x14ac:dyDescent="0.2">
      <c r="B25" s="146" t="s">
        <v>45</v>
      </c>
      <c r="C25" s="159"/>
      <c r="D25" s="163">
        <f>'41cbenpreGI'!D25</f>
        <v>28059</v>
      </c>
      <c r="F25" s="164">
        <f>'41cbenpreGI'!F25+'41cbenpreGI'!H25+'41cbenpreGI'!J25+'41cbenpreGI'!L25+'41cbenpreGI'!N25</f>
        <v>20305</v>
      </c>
      <c r="G25" s="167">
        <f t="shared" si="0"/>
        <v>52.925843868108956</v>
      </c>
      <c r="H25" s="164">
        <f>'41cbenpreGI'!P25</f>
        <v>33</v>
      </c>
      <c r="I25" s="165">
        <f t="shared" si="1"/>
        <v>8.601589990877101E-2</v>
      </c>
      <c r="J25" s="164">
        <f>'41cbenpreGI'!R25</f>
        <v>15617</v>
      </c>
      <c r="K25" s="165">
        <f t="shared" si="2"/>
        <v>40.706372996220516</v>
      </c>
      <c r="L25" s="164">
        <f>'41cbenpreGI'!T25</f>
        <v>2410</v>
      </c>
      <c r="M25" s="165">
        <f t="shared" si="3"/>
        <v>6.2817672357617624</v>
      </c>
      <c r="N25" s="163">
        <f t="shared" si="5"/>
        <v>38365</v>
      </c>
      <c r="O25" s="165">
        <f t="shared" si="5"/>
        <v>100.00000000000001</v>
      </c>
      <c r="P25" s="166"/>
      <c r="Q25" s="166">
        <f t="shared" si="4"/>
        <v>1.3672974803093481</v>
      </c>
    </row>
    <row r="26" spans="2:25" s="162" customFormat="1" ht="18" customHeight="1" x14ac:dyDescent="0.2">
      <c r="B26" s="146" t="s">
        <v>46</v>
      </c>
      <c r="C26" s="159"/>
      <c r="D26" s="163">
        <f>'41cbenpreGI'!D26</f>
        <v>2887</v>
      </c>
      <c r="F26" s="164">
        <f>'41cbenpreGI'!F26+'41cbenpreGI'!H26+'41cbenpreGI'!J26+'41cbenpreGI'!L26+'41cbenpreGI'!N26</f>
        <v>4058</v>
      </c>
      <c r="G26" s="167">
        <f t="shared" si="0"/>
        <v>99.290433080499142</v>
      </c>
      <c r="H26" s="164">
        <f>'41cbenpreGI'!P26</f>
        <v>23</v>
      </c>
      <c r="I26" s="165">
        <f t="shared" si="1"/>
        <v>0.56275997063861027</v>
      </c>
      <c r="J26" s="164">
        <f>'41cbenpreGI'!R26</f>
        <v>6</v>
      </c>
      <c r="K26" s="165">
        <f t="shared" si="2"/>
        <v>0.14680694886224616</v>
      </c>
      <c r="L26" s="164">
        <f>'41cbenpreGI'!T26</f>
        <v>0</v>
      </c>
      <c r="M26" s="165">
        <f t="shared" si="3"/>
        <v>0</v>
      </c>
      <c r="N26" s="163">
        <f t="shared" si="5"/>
        <v>4087</v>
      </c>
      <c r="O26" s="165">
        <f t="shared" si="5"/>
        <v>100</v>
      </c>
      <c r="P26" s="166"/>
      <c r="Q26" s="166">
        <f t="shared" si="4"/>
        <v>1.4156563907170072</v>
      </c>
    </row>
    <row r="27" spans="2:25" s="162" customFormat="1" ht="18" customHeight="1" x14ac:dyDescent="0.2">
      <c r="B27" s="146" t="s">
        <v>1</v>
      </c>
      <c r="C27" s="159"/>
      <c r="D27" s="163">
        <f>'41cbenpreGI'!D27</f>
        <v>1057</v>
      </c>
      <c r="F27" s="164">
        <f>'41cbenpreGI'!F27+'41cbenpreGI'!H27+'41cbenpreGI'!J27+'41cbenpreGI'!L27+'41cbenpreGI'!N27</f>
        <v>988</v>
      </c>
      <c r="G27" s="167">
        <f t="shared" si="0"/>
        <v>68.373702422145328</v>
      </c>
      <c r="H27" s="164">
        <f>'41cbenpreGI'!P27</f>
        <v>1</v>
      </c>
      <c r="I27" s="165">
        <f t="shared" si="1"/>
        <v>6.9204152249134954E-2</v>
      </c>
      <c r="J27" s="164">
        <f>'41cbenpreGI'!R27</f>
        <v>456</v>
      </c>
      <c r="K27" s="165">
        <f t="shared" si="2"/>
        <v>31.557093425605537</v>
      </c>
      <c r="L27" s="164">
        <f>'41cbenpreGI'!T27</f>
        <v>0</v>
      </c>
      <c r="M27" s="165">
        <f t="shared" si="3"/>
        <v>0</v>
      </c>
      <c r="N27" s="164">
        <f t="shared" si="5"/>
        <v>1445</v>
      </c>
      <c r="O27" s="165">
        <f t="shared" si="5"/>
        <v>100</v>
      </c>
      <c r="P27" s="166"/>
      <c r="Q27" s="166">
        <f t="shared" si="4"/>
        <v>1.3670766319772942</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472725</v>
      </c>
      <c r="E30" s="174"/>
      <c r="F30" s="147">
        <f>SUM(F10:F27)</f>
        <v>390512</v>
      </c>
      <c r="G30" s="175">
        <f>F30*100/$N30</f>
        <v>59.799001900340102</v>
      </c>
      <c r="H30" s="147">
        <f>SUM(H10:H27)</f>
        <v>62009</v>
      </c>
      <c r="I30" s="175">
        <f>H30*100/$N30</f>
        <v>9.4954221863558335</v>
      </c>
      <c r="J30" s="147">
        <f>SUM(J10:J27)</f>
        <v>196965</v>
      </c>
      <c r="K30" s="175">
        <f>J30*100/$N30</f>
        <v>30.161199679652579</v>
      </c>
      <c r="L30" s="147">
        <f>SUM(L10:L28)</f>
        <v>3555</v>
      </c>
      <c r="M30" s="175">
        <f>L30*100/$N30</f>
        <v>0.54437623365148591</v>
      </c>
      <c r="N30" s="147">
        <f>F30+H30+J30+L30</f>
        <v>653041</v>
      </c>
      <c r="O30" s="175">
        <f>G30+I30+K30+M30</f>
        <v>100.00000000000001</v>
      </c>
      <c r="P30" s="176"/>
      <c r="Q30" s="176">
        <f>(N30/D30)</f>
        <v>1.381439526151568</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Z53"/>
  <sheetViews>
    <sheetView zoomScale="115" zoomScaleNormal="115" workbookViewId="0">
      <selection activeCell="J9" sqref="J9"/>
    </sheetView>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7.28515625" style="333" customWidth="1"/>
    <col min="9" max="9" width="0.7109375" style="333" customWidth="1"/>
    <col min="10" max="10" width="10.5703125" style="333" customWidth="1"/>
    <col min="11" max="11" width="8.5703125" style="333" customWidth="1"/>
    <col min="12" max="12" width="9.85546875" style="333" customWidth="1"/>
    <col min="13" max="18" width="11.42578125" style="333"/>
    <col min="19" max="19" width="7.5703125" style="333" customWidth="1"/>
    <col min="20" max="20" width="2.28515625" style="333" customWidth="1"/>
    <col min="21" max="16384" width="11.42578125" style="333"/>
  </cols>
  <sheetData>
    <row r="1" spans="1:260" s="614" customFormat="1" ht="9" customHeight="1" x14ac:dyDescent="0.25">
      <c r="A1" s="340"/>
      <c r="B1" s="311"/>
      <c r="C1" s="341"/>
      <c r="D1" s="311"/>
      <c r="E1" s="311"/>
      <c r="F1" s="341"/>
      <c r="G1" s="340"/>
      <c r="H1" s="340"/>
      <c r="I1" s="341"/>
      <c r="J1" s="340"/>
      <c r="K1" s="340"/>
      <c r="L1" s="751"/>
      <c r="M1" s="751"/>
      <c r="N1" s="751"/>
      <c r="O1" s="751"/>
      <c r="P1" s="340"/>
      <c r="Q1" s="340"/>
      <c r="R1" s="340"/>
      <c r="S1" s="751"/>
      <c r="T1" s="751"/>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20" customFormat="1" ht="49.5" customHeight="1" x14ac:dyDescent="0.25">
      <c r="A2" s="343"/>
      <c r="B2" s="752"/>
      <c r="C2" s="752"/>
      <c r="D2" s="752"/>
      <c r="E2" s="752"/>
      <c r="F2" s="752"/>
      <c r="G2" s="752"/>
      <c r="H2" s="752"/>
      <c r="I2" s="752"/>
      <c r="J2" s="343"/>
      <c r="K2" s="343"/>
      <c r="L2" s="751"/>
      <c r="M2" s="751"/>
      <c r="N2" s="751"/>
      <c r="O2" s="751"/>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2" customFormat="1" ht="6.95" customHeight="1" x14ac:dyDescent="0.25">
      <c r="A3" s="345"/>
      <c r="B3" s="1388"/>
      <c r="C3" s="1388"/>
      <c r="D3" s="1388"/>
      <c r="E3" s="1388"/>
      <c r="F3" s="1388"/>
      <c r="G3" s="1388"/>
      <c r="H3" s="1388"/>
      <c r="I3" s="1388"/>
      <c r="J3" s="345"/>
      <c r="K3" s="345"/>
      <c r="L3" s="751"/>
      <c r="M3" s="751"/>
      <c r="N3" s="751"/>
      <c r="O3" s="751"/>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2" customFormat="1" ht="41.25" customHeight="1" x14ac:dyDescent="0.2">
      <c r="A4" s="1459" t="s">
        <v>421</v>
      </c>
      <c r="B4" s="1459"/>
      <c r="C4" s="1459"/>
      <c r="D4" s="1459"/>
      <c r="E4" s="1459"/>
      <c r="F4" s="1459"/>
      <c r="G4" s="1459"/>
      <c r="H4" s="1459"/>
      <c r="I4" s="1459"/>
      <c r="J4" s="1459"/>
      <c r="K4" s="1459"/>
      <c r="L4" s="1459"/>
      <c r="M4" s="1459"/>
      <c r="N4" s="1459"/>
      <c r="O4" s="1459"/>
      <c r="P4" s="1459"/>
      <c r="Q4" s="1459"/>
      <c r="R4" s="1459"/>
      <c r="S4" s="322"/>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c r="IZ4" s="345"/>
    </row>
    <row r="5" spans="1:260" s="622" customFormat="1" ht="12" customHeight="1" x14ac:dyDescent="0.2">
      <c r="A5" s="492"/>
      <c r="B5" s="1415" t="str">
        <f>porsaad!$B$6</f>
        <v>Situación a 31 de marzo de 2024</v>
      </c>
      <c r="C5" s="1415"/>
      <c r="D5" s="1415"/>
      <c r="E5" s="1415"/>
      <c r="F5" s="1415"/>
      <c r="G5" s="1415"/>
      <c r="H5" s="1415"/>
      <c r="I5" s="1415"/>
      <c r="J5" s="1415"/>
      <c r="K5" s="1415"/>
      <c r="L5" s="1415"/>
      <c r="M5" s="1415"/>
      <c r="N5" s="1415"/>
      <c r="O5" s="1415"/>
      <c r="P5" s="1415"/>
      <c r="Q5" s="1415"/>
      <c r="R5" s="1415"/>
      <c r="S5" s="878"/>
      <c r="T5" s="878"/>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c r="IZ5" s="345"/>
    </row>
    <row r="6" spans="1:260" s="622" customFormat="1" ht="6.95" customHeight="1" x14ac:dyDescent="0.2">
      <c r="A6" s="345"/>
      <c r="B6" s="345"/>
      <c r="C6" s="345"/>
      <c r="D6" s="345"/>
      <c r="E6" s="345"/>
      <c r="F6" s="345"/>
      <c r="G6" s="345"/>
      <c r="H6" s="345"/>
      <c r="I6" s="345"/>
      <c r="J6" s="345"/>
      <c r="K6" s="345"/>
      <c r="L6" s="345"/>
      <c r="M6" s="754"/>
      <c r="N6" s="754"/>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2" customFormat="1" ht="4.5" customHeight="1" x14ac:dyDescent="0.2">
      <c r="A7" s="345"/>
      <c r="B7" s="345"/>
      <c r="C7" s="345"/>
      <c r="D7" s="345"/>
      <c r="E7" s="345"/>
      <c r="F7" s="345"/>
      <c r="G7" s="345"/>
      <c r="H7" s="345"/>
      <c r="I7" s="345"/>
      <c r="J7" s="345"/>
      <c r="K7" s="345"/>
      <c r="L7" s="345"/>
      <c r="M7" s="743"/>
      <c r="N7" s="743"/>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2" customFormat="1" ht="52.5" customHeight="1" x14ac:dyDescent="0.2">
      <c r="A8" s="345"/>
      <c r="B8" s="1545" t="s">
        <v>12</v>
      </c>
      <c r="C8" s="437"/>
      <c r="D8" s="1542" t="s">
        <v>476</v>
      </c>
      <c r="E8" s="1544"/>
      <c r="F8" s="437"/>
      <c r="G8" s="1504" t="s">
        <v>483</v>
      </c>
      <c r="H8" s="1541"/>
      <c r="I8" s="437"/>
      <c r="J8" s="1542" t="s">
        <v>251</v>
      </c>
      <c r="K8" s="1543"/>
      <c r="L8" s="1544"/>
      <c r="M8" s="743"/>
      <c r="N8" s="743"/>
      <c r="O8" s="322"/>
      <c r="P8" s="322"/>
      <c r="Q8" s="322"/>
      <c r="R8" s="322"/>
      <c r="S8" s="322"/>
      <c r="T8" s="322"/>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c r="IZ8" s="345"/>
    </row>
    <row r="9" spans="1:260" s="627" customFormat="1" ht="30.75" customHeight="1" x14ac:dyDescent="0.2">
      <c r="A9" s="322"/>
      <c r="B9" s="1546"/>
      <c r="C9" s="437"/>
      <c r="D9" s="791" t="s">
        <v>9</v>
      </c>
      <c r="E9" s="881" t="s">
        <v>10</v>
      </c>
      <c r="F9" s="437"/>
      <c r="G9" s="882" t="s">
        <v>9</v>
      </c>
      <c r="H9" s="880" t="s">
        <v>10</v>
      </c>
      <c r="I9" s="437"/>
      <c r="J9" s="791" t="s">
        <v>9</v>
      </c>
      <c r="K9" s="883" t="s">
        <v>111</v>
      </c>
      <c r="L9" s="884" t="s">
        <v>110</v>
      </c>
      <c r="M9" s="875"/>
      <c r="N9" s="875"/>
      <c r="O9" s="328"/>
      <c r="P9" s="328"/>
      <c r="Q9" s="328"/>
      <c r="R9" s="328"/>
      <c r="S9" s="328"/>
      <c r="T9" s="328"/>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c r="IZ9" s="322"/>
    </row>
    <row r="10" spans="1:260" s="627" customFormat="1" ht="7.5" customHeight="1" x14ac:dyDescent="0.2">
      <c r="A10" s="322"/>
      <c r="B10" s="322"/>
      <c r="C10" s="322"/>
      <c r="D10" s="327"/>
      <c r="E10" s="327"/>
      <c r="F10" s="322"/>
      <c r="G10" s="322"/>
      <c r="H10" s="322"/>
      <c r="I10" s="322"/>
      <c r="J10" s="322"/>
      <c r="K10" s="322"/>
      <c r="L10" s="322"/>
      <c r="M10" s="548"/>
      <c r="N10" s="757"/>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2" customFormat="1" ht="18" customHeight="1" x14ac:dyDescent="0.2">
      <c r="A11" s="328"/>
      <c r="B11" s="758" t="s">
        <v>8</v>
      </c>
      <c r="C11" s="759"/>
      <c r="D11" s="760">
        <v>8584147</v>
      </c>
      <c r="E11" s="677">
        <v>17.851892595752791</v>
      </c>
      <c r="F11" s="759"/>
      <c r="G11" s="761">
        <v>1014321</v>
      </c>
      <c r="H11" s="762">
        <v>16.031753056369972</v>
      </c>
      <c r="I11" s="759"/>
      <c r="J11" s="763">
        <v>287048</v>
      </c>
      <c r="K11" s="764">
        <v>3.343931551964336</v>
      </c>
      <c r="L11" s="762">
        <v>28.299522537737069</v>
      </c>
      <c r="M11" s="396"/>
      <c r="N11" s="396">
        <f>_xlfn.RANK.EQ(L11,L$11:L$31,0)</f>
        <v>2</v>
      </c>
      <c r="O11" s="396">
        <v>1</v>
      </c>
      <c r="P11" s="396">
        <f>MATCH(O11,N$11:N$31,0)</f>
        <v>7</v>
      </c>
      <c r="Q11" s="568" t="str">
        <f t="shared" ref="Q11:Q29" si="0">INDEX(B$11:B$31,P11,1)</f>
        <v>Castilla y León</v>
      </c>
      <c r="R11" s="765">
        <f>INDEX(L$11:L$31,P11,1)</f>
        <v>30.236560294681237</v>
      </c>
      <c r="S11" s="876"/>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4" customFormat="1" ht="18" customHeight="1" x14ac:dyDescent="0.2">
      <c r="A12" s="331"/>
      <c r="B12" s="766" t="s">
        <v>7</v>
      </c>
      <c r="C12" s="759"/>
      <c r="D12" s="767">
        <v>1341289</v>
      </c>
      <c r="E12" s="685">
        <v>2.7893915572350596</v>
      </c>
      <c r="F12" s="759"/>
      <c r="G12" s="768">
        <v>186533</v>
      </c>
      <c r="H12" s="769">
        <v>2.9482293996317339</v>
      </c>
      <c r="I12" s="759"/>
      <c r="J12" s="770">
        <v>40443</v>
      </c>
      <c r="K12" s="448">
        <v>3.0152338534051943</v>
      </c>
      <c r="L12" s="769">
        <v>21.681418301319336</v>
      </c>
      <c r="M12" s="396"/>
      <c r="N12" s="396">
        <f t="shared" ref="N12:N31" si="1">_xlfn.RANK.EQ(L12,L$11:L$31,0)</f>
        <v>10</v>
      </c>
      <c r="O12" s="396">
        <v>2</v>
      </c>
      <c r="P12" s="396">
        <f t="shared" ref="P12:P29" si="2">MATCH(O12,N$11:N$31,0)</f>
        <v>1</v>
      </c>
      <c r="Q12" s="568" t="str">
        <f t="shared" si="0"/>
        <v>Andalucía</v>
      </c>
      <c r="R12" s="765">
        <f t="shared" ref="R12:R29" si="3">INDEX(L$11:L$31,P12,1)</f>
        <v>28.299522537737069</v>
      </c>
      <c r="S12" s="876"/>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4" customFormat="1" ht="18" customHeight="1" x14ac:dyDescent="0.2">
      <c r="A13" s="331"/>
      <c r="B13" s="766" t="s">
        <v>37</v>
      </c>
      <c r="C13" s="759"/>
      <c r="D13" s="767">
        <v>1006060</v>
      </c>
      <c r="E13" s="685">
        <v>2.0922375938905815</v>
      </c>
      <c r="F13" s="759"/>
      <c r="G13" s="768">
        <v>183865</v>
      </c>
      <c r="H13" s="769">
        <v>2.9060605821130245</v>
      </c>
      <c r="I13" s="759"/>
      <c r="J13" s="770">
        <v>31355</v>
      </c>
      <c r="K13" s="448">
        <v>3.116613323261038</v>
      </c>
      <c r="L13" s="769">
        <v>17.053272781660457</v>
      </c>
      <c r="M13" s="396"/>
      <c r="N13" s="396">
        <f t="shared" si="1"/>
        <v>16</v>
      </c>
      <c r="O13" s="396">
        <v>3</v>
      </c>
      <c r="P13" s="396">
        <f>MATCH(O13,N$11:N$31,0)</f>
        <v>8</v>
      </c>
      <c r="Q13" s="568" t="str">
        <f t="shared" si="0"/>
        <v>Castilla - La Mancha</v>
      </c>
      <c r="R13" s="765">
        <f t="shared" si="3"/>
        <v>25.536395479104328</v>
      </c>
      <c r="S13" s="876"/>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4" customFormat="1" ht="18" customHeight="1" x14ac:dyDescent="0.2">
      <c r="A14" s="331"/>
      <c r="B14" s="766" t="s">
        <v>38</v>
      </c>
      <c r="C14" s="759"/>
      <c r="D14" s="767">
        <v>1209906</v>
      </c>
      <c r="E14" s="685">
        <v>2.516162871273858</v>
      </c>
      <c r="F14" s="759"/>
      <c r="G14" s="768">
        <v>122472</v>
      </c>
      <c r="H14" s="769">
        <v>1.9357194224705427</v>
      </c>
      <c r="I14" s="759"/>
      <c r="J14" s="770">
        <v>29247</v>
      </c>
      <c r="K14" s="448">
        <v>2.4172952278937374</v>
      </c>
      <c r="L14" s="769">
        <v>23.88056045463453</v>
      </c>
      <c r="M14" s="396"/>
      <c r="N14" s="396">
        <f t="shared" si="1"/>
        <v>4</v>
      </c>
      <c r="O14" s="396">
        <v>4</v>
      </c>
      <c r="P14" s="396">
        <f t="shared" si="2"/>
        <v>4</v>
      </c>
      <c r="Q14" s="568" t="str">
        <f t="shared" si="0"/>
        <v>Balears, Illes</v>
      </c>
      <c r="R14" s="765">
        <f t="shared" si="3"/>
        <v>23.88056045463453</v>
      </c>
      <c r="S14" s="876"/>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4" customFormat="1" ht="18" customHeight="1" x14ac:dyDescent="0.2">
      <c r="A15" s="331"/>
      <c r="B15" s="766" t="s">
        <v>6</v>
      </c>
      <c r="C15" s="759"/>
      <c r="D15" s="767">
        <v>2213016</v>
      </c>
      <c r="E15" s="685">
        <v>4.6022655418974603</v>
      </c>
      <c r="F15" s="759"/>
      <c r="G15" s="768">
        <v>253565</v>
      </c>
      <c r="H15" s="769">
        <v>4.0076972316835127</v>
      </c>
      <c r="I15" s="759"/>
      <c r="J15" s="770">
        <v>40108</v>
      </c>
      <c r="K15" s="448">
        <v>1.8123682793075151</v>
      </c>
      <c r="L15" s="769">
        <v>15.817640447222606</v>
      </c>
      <c r="M15" s="396"/>
      <c r="N15" s="396">
        <f t="shared" si="1"/>
        <v>18</v>
      </c>
      <c r="O15" s="396">
        <v>5</v>
      </c>
      <c r="P15" s="396">
        <f t="shared" si="2"/>
        <v>10</v>
      </c>
      <c r="Q15" s="568" t="str">
        <f t="shared" si="0"/>
        <v>Comunitat Valenciana</v>
      </c>
      <c r="R15" s="765">
        <f t="shared" si="3"/>
        <v>23.364016424964955</v>
      </c>
      <c r="S15" s="876"/>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4" customFormat="1" ht="18" customHeight="1" x14ac:dyDescent="0.2">
      <c r="A16" s="331"/>
      <c r="B16" s="766" t="s">
        <v>5</v>
      </c>
      <c r="C16" s="759"/>
      <c r="D16" s="771">
        <v>588387</v>
      </c>
      <c r="E16" s="685">
        <v>1.2236302021315801</v>
      </c>
      <c r="F16" s="759"/>
      <c r="G16" s="772">
        <v>99920</v>
      </c>
      <c r="H16" s="769">
        <v>1.579275954448826</v>
      </c>
      <c r="I16" s="759"/>
      <c r="J16" s="770">
        <v>16855</v>
      </c>
      <c r="K16" s="448">
        <v>2.8646112167671958</v>
      </c>
      <c r="L16" s="769">
        <v>16.868494795836668</v>
      </c>
      <c r="M16" s="396"/>
      <c r="N16" s="396">
        <f t="shared" si="1"/>
        <v>17</v>
      </c>
      <c r="O16" s="396">
        <v>6</v>
      </c>
      <c r="P16" s="396">
        <f t="shared" si="2"/>
        <v>11</v>
      </c>
      <c r="Q16" s="568" t="str">
        <f t="shared" si="0"/>
        <v>Extremadura</v>
      </c>
      <c r="R16" s="773">
        <f t="shared" si="3"/>
        <v>23.018925579757802</v>
      </c>
      <c r="S16" s="876"/>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5" customFormat="1" ht="18" customHeight="1" x14ac:dyDescent="0.2">
      <c r="A17" s="450"/>
      <c r="B17" s="774" t="s">
        <v>4</v>
      </c>
      <c r="C17" s="759"/>
      <c r="D17" s="767">
        <v>2383703</v>
      </c>
      <c r="E17" s="685">
        <v>4.9572322021248834</v>
      </c>
      <c r="F17" s="759"/>
      <c r="G17" s="775">
        <v>409663</v>
      </c>
      <c r="H17" s="776">
        <v>6.4748891646053783</v>
      </c>
      <c r="I17" s="759"/>
      <c r="J17" s="777">
        <v>123868</v>
      </c>
      <c r="K17" s="587">
        <v>5.1964527460006549</v>
      </c>
      <c r="L17" s="776">
        <v>30.236560294681237</v>
      </c>
      <c r="M17" s="396"/>
      <c r="N17" s="396">
        <f t="shared" si="1"/>
        <v>1</v>
      </c>
      <c r="O17" s="396">
        <v>7</v>
      </c>
      <c r="P17" s="396">
        <f t="shared" si="2"/>
        <v>21</v>
      </c>
      <c r="Q17" s="568" t="str">
        <f t="shared" si="0"/>
        <v>TOTAL</v>
      </c>
      <c r="R17" s="765">
        <f t="shared" si="3"/>
        <v>22.511984447482593</v>
      </c>
      <c r="S17" s="876"/>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5" customFormat="1" ht="18" customHeight="1" x14ac:dyDescent="0.2">
      <c r="A18" s="450"/>
      <c r="B18" s="774" t="s">
        <v>40</v>
      </c>
      <c r="C18" s="759"/>
      <c r="D18" s="767">
        <v>2084086</v>
      </c>
      <c r="E18" s="685">
        <v>4.3341382006053779</v>
      </c>
      <c r="F18" s="759"/>
      <c r="G18" s="775">
        <v>282068</v>
      </c>
      <c r="H18" s="776">
        <v>4.4581986581212121</v>
      </c>
      <c r="I18" s="759"/>
      <c r="J18" s="777">
        <v>72030</v>
      </c>
      <c r="K18" s="587">
        <v>3.4561913471900874</v>
      </c>
      <c r="L18" s="776">
        <v>25.536395479104328</v>
      </c>
      <c r="M18" s="396"/>
      <c r="N18" s="396">
        <f t="shared" si="1"/>
        <v>3</v>
      </c>
      <c r="O18" s="396">
        <v>8</v>
      </c>
      <c r="P18" s="396">
        <f t="shared" si="2"/>
        <v>13</v>
      </c>
      <c r="Q18" s="568" t="str">
        <f t="shared" si="0"/>
        <v>Madrid, Comunidad de</v>
      </c>
      <c r="R18" s="765">
        <f t="shared" si="3"/>
        <v>22.360205122584038</v>
      </c>
      <c r="S18" s="876"/>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5" customFormat="1" ht="18" customHeight="1" x14ac:dyDescent="0.2">
      <c r="A19" s="450"/>
      <c r="B19" s="774" t="s">
        <v>41</v>
      </c>
      <c r="C19" s="759"/>
      <c r="D19" s="767">
        <v>7901963</v>
      </c>
      <c r="E19" s="685">
        <v>16.433198868986342</v>
      </c>
      <c r="F19" s="759"/>
      <c r="G19" s="775">
        <v>1040507</v>
      </c>
      <c r="H19" s="776">
        <v>16.445633362046483</v>
      </c>
      <c r="I19" s="759"/>
      <c r="J19" s="777">
        <v>205681</v>
      </c>
      <c r="K19" s="587">
        <v>2.6029101882658776</v>
      </c>
      <c r="L19" s="776">
        <v>19.767382631736261</v>
      </c>
      <c r="M19" s="396"/>
      <c r="N19" s="396">
        <f t="shared" si="1"/>
        <v>14</v>
      </c>
      <c r="O19" s="396">
        <v>9</v>
      </c>
      <c r="P19" s="396">
        <f>MATCH(O19,N$11:N$31,0)</f>
        <v>17</v>
      </c>
      <c r="Q19" s="568" t="str">
        <f t="shared" si="0"/>
        <v>Rioja, La</v>
      </c>
      <c r="R19" s="765">
        <f t="shared" si="3"/>
        <v>21.805974044461315</v>
      </c>
      <c r="S19" s="876"/>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5" customFormat="1" ht="18" customHeight="1" x14ac:dyDescent="0.2">
      <c r="A20" s="450"/>
      <c r="B20" s="774" t="s">
        <v>3</v>
      </c>
      <c r="C20" s="759"/>
      <c r="D20" s="767">
        <v>5216195</v>
      </c>
      <c r="E20" s="685">
        <v>10.847781718847862</v>
      </c>
      <c r="F20" s="759"/>
      <c r="G20" s="775">
        <v>644872</v>
      </c>
      <c r="H20" s="776">
        <v>10.192462402895551</v>
      </c>
      <c r="I20" s="759"/>
      <c r="J20" s="777">
        <v>150668</v>
      </c>
      <c r="K20" s="587">
        <v>2.8884656344327619</v>
      </c>
      <c r="L20" s="776">
        <v>23.364016424964955</v>
      </c>
      <c r="M20" s="396"/>
      <c r="N20" s="396">
        <f t="shared" si="1"/>
        <v>5</v>
      </c>
      <c r="O20" s="396">
        <v>10</v>
      </c>
      <c r="P20" s="396">
        <f t="shared" si="2"/>
        <v>2</v>
      </c>
      <c r="Q20" s="568" t="str">
        <f t="shared" si="0"/>
        <v>Aragón</v>
      </c>
      <c r="R20" s="765">
        <f t="shared" si="3"/>
        <v>21.681418301319336</v>
      </c>
      <c r="S20" s="876"/>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4" customFormat="1" ht="18" customHeight="1" x14ac:dyDescent="0.2">
      <c r="A21" s="331"/>
      <c r="B21" s="766" t="s">
        <v>2</v>
      </c>
      <c r="C21" s="759"/>
      <c r="D21" s="767">
        <v>1054306</v>
      </c>
      <c r="E21" s="685">
        <v>2.1925716643782711</v>
      </c>
      <c r="F21" s="759"/>
      <c r="G21" s="768">
        <v>150537</v>
      </c>
      <c r="H21" s="769">
        <v>2.3792980820142406</v>
      </c>
      <c r="I21" s="759"/>
      <c r="J21" s="770">
        <v>34652</v>
      </c>
      <c r="K21" s="448">
        <v>3.2867118274960023</v>
      </c>
      <c r="L21" s="769">
        <v>23.018925579757802</v>
      </c>
      <c r="M21" s="396"/>
      <c r="N21" s="396">
        <f t="shared" si="1"/>
        <v>6</v>
      </c>
      <c r="O21" s="396">
        <v>11</v>
      </c>
      <c r="P21" s="396">
        <f t="shared" si="2"/>
        <v>14</v>
      </c>
      <c r="Q21" s="568" t="str">
        <f t="shared" si="0"/>
        <v>Murcia, Región de</v>
      </c>
      <c r="R21" s="765">
        <f t="shared" si="3"/>
        <v>21.495861426018163</v>
      </c>
      <c r="S21" s="876"/>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4" customFormat="1" ht="18" customHeight="1" x14ac:dyDescent="0.2">
      <c r="A22" s="331"/>
      <c r="B22" s="766" t="s">
        <v>35</v>
      </c>
      <c r="C22" s="759"/>
      <c r="D22" s="767">
        <v>2699424</v>
      </c>
      <c r="E22" s="685">
        <v>5.6138166457770797</v>
      </c>
      <c r="F22" s="759"/>
      <c r="G22" s="768">
        <v>469573</v>
      </c>
      <c r="H22" s="769">
        <v>7.4217909103122359</v>
      </c>
      <c r="I22" s="759"/>
      <c r="J22" s="770">
        <v>73901</v>
      </c>
      <c r="K22" s="448">
        <v>2.737658107803739</v>
      </c>
      <c r="L22" s="769">
        <v>15.737915084555542</v>
      </c>
      <c r="M22" s="396"/>
      <c r="N22" s="396">
        <f t="shared" si="1"/>
        <v>19</v>
      </c>
      <c r="O22" s="396">
        <v>12</v>
      </c>
      <c r="P22" s="396">
        <f t="shared" si="2"/>
        <v>16</v>
      </c>
      <c r="Q22" s="568" t="str">
        <f t="shared" si="0"/>
        <v>País Vasco</v>
      </c>
      <c r="R22" s="765">
        <f t="shared" si="3"/>
        <v>20.782922484279123</v>
      </c>
      <c r="S22" s="876"/>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4" customFormat="1" ht="18" customHeight="1" x14ac:dyDescent="0.2">
      <c r="A23" s="331"/>
      <c r="B23" s="766" t="s">
        <v>42</v>
      </c>
      <c r="C23" s="759"/>
      <c r="D23" s="767">
        <v>6871903</v>
      </c>
      <c r="E23" s="685">
        <v>14.291050034957625</v>
      </c>
      <c r="F23" s="759"/>
      <c r="G23" s="768">
        <v>802837</v>
      </c>
      <c r="H23" s="769">
        <v>12.689163024838193</v>
      </c>
      <c r="I23" s="759"/>
      <c r="J23" s="770">
        <v>179516</v>
      </c>
      <c r="K23" s="448">
        <v>2.6123185964644726</v>
      </c>
      <c r="L23" s="769">
        <v>22.360205122584038</v>
      </c>
      <c r="M23" s="396"/>
      <c r="N23" s="396">
        <f t="shared" si="1"/>
        <v>8</v>
      </c>
      <c r="O23" s="396">
        <v>13</v>
      </c>
      <c r="P23" s="396">
        <f t="shared" si="2"/>
        <v>15</v>
      </c>
      <c r="Q23" s="568" t="str">
        <f t="shared" si="0"/>
        <v>Navarra, Comunidad Foral de</v>
      </c>
      <c r="R23" s="765">
        <f t="shared" si="3"/>
        <v>20.021880493171565</v>
      </c>
      <c r="S23" s="876"/>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4" customFormat="1" ht="18" customHeight="1" x14ac:dyDescent="0.2">
      <c r="A24" s="331"/>
      <c r="B24" s="766" t="s">
        <v>43</v>
      </c>
      <c r="C24" s="759"/>
      <c r="D24" s="767">
        <v>1551692</v>
      </c>
      <c r="E24" s="685">
        <v>3.2269530013510765</v>
      </c>
      <c r="F24" s="759"/>
      <c r="G24" s="768">
        <v>194149</v>
      </c>
      <c r="H24" s="769">
        <v>3.0686033554872409</v>
      </c>
      <c r="I24" s="759"/>
      <c r="J24" s="770">
        <v>41734</v>
      </c>
      <c r="K24" s="448">
        <v>2.6895801486377451</v>
      </c>
      <c r="L24" s="769">
        <v>21.495861426018163</v>
      </c>
      <c r="M24" s="396"/>
      <c r="N24" s="396">
        <f t="shared" si="1"/>
        <v>11</v>
      </c>
      <c r="O24" s="396">
        <v>14</v>
      </c>
      <c r="P24" s="396">
        <f t="shared" si="2"/>
        <v>9</v>
      </c>
      <c r="Q24" s="568" t="str">
        <f t="shared" si="0"/>
        <v>Cataluña</v>
      </c>
      <c r="R24" s="765">
        <f t="shared" si="3"/>
        <v>19.767382631736261</v>
      </c>
      <c r="S24" s="876"/>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4" customFormat="1" ht="18" customHeight="1" x14ac:dyDescent="0.2">
      <c r="A25" s="331"/>
      <c r="B25" s="766" t="s">
        <v>44</v>
      </c>
      <c r="C25" s="759"/>
      <c r="D25" s="771">
        <v>672155</v>
      </c>
      <c r="E25" s="685">
        <v>1.3978370672937237</v>
      </c>
      <c r="F25" s="759"/>
      <c r="G25" s="772">
        <v>81351</v>
      </c>
      <c r="H25" s="769">
        <v>1.2857854100316899</v>
      </c>
      <c r="I25" s="759"/>
      <c r="J25" s="770">
        <v>16288</v>
      </c>
      <c r="K25" s="448">
        <v>2.423250589521762</v>
      </c>
      <c r="L25" s="769">
        <v>20.021880493171565</v>
      </c>
      <c r="M25" s="396"/>
      <c r="N25" s="396">
        <f t="shared" si="1"/>
        <v>13</v>
      </c>
      <c r="O25" s="396">
        <v>15</v>
      </c>
      <c r="P25" s="396">
        <f t="shared" si="2"/>
        <v>18</v>
      </c>
      <c r="Q25" s="568" t="str">
        <f t="shared" si="0"/>
        <v>Ceuta y Melilla</v>
      </c>
      <c r="R25" s="773">
        <f t="shared" si="3"/>
        <v>17.286825546251794</v>
      </c>
      <c r="S25" s="876"/>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4" customFormat="1" ht="18" customHeight="1" x14ac:dyDescent="0.2">
      <c r="A26" s="331"/>
      <c r="B26" s="766" t="s">
        <v>45</v>
      </c>
      <c r="C26" s="759"/>
      <c r="D26" s="771">
        <v>2216302</v>
      </c>
      <c r="E26" s="685">
        <v>4.6090992225263738</v>
      </c>
      <c r="F26" s="759"/>
      <c r="G26" s="772">
        <v>328385</v>
      </c>
      <c r="H26" s="769">
        <v>5.1902575490560219</v>
      </c>
      <c r="I26" s="759"/>
      <c r="J26" s="770">
        <v>68248</v>
      </c>
      <c r="K26" s="448">
        <v>3.0793637329208745</v>
      </c>
      <c r="L26" s="769">
        <v>20.782922484279123</v>
      </c>
      <c r="M26" s="396"/>
      <c r="N26" s="396">
        <f t="shared" si="1"/>
        <v>12</v>
      </c>
      <c r="O26" s="396">
        <v>16</v>
      </c>
      <c r="P26" s="396">
        <f t="shared" si="2"/>
        <v>3</v>
      </c>
      <c r="Q26" s="568" t="str">
        <f t="shared" si="0"/>
        <v>Asturias, Principado de</v>
      </c>
      <c r="R26" s="765">
        <f t="shared" si="3"/>
        <v>17.053272781660457</v>
      </c>
      <c r="S26" s="876"/>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4" customFormat="1" ht="18" customHeight="1" x14ac:dyDescent="0.2">
      <c r="A27" s="331"/>
      <c r="B27" s="766" t="s">
        <v>46</v>
      </c>
      <c r="C27" s="759"/>
      <c r="D27" s="771">
        <v>322282</v>
      </c>
      <c r="E27" s="687">
        <v>0.67022892892495911</v>
      </c>
      <c r="F27" s="759"/>
      <c r="G27" s="772">
        <v>42149</v>
      </c>
      <c r="H27" s="778">
        <v>0.66618196761472748</v>
      </c>
      <c r="I27" s="759"/>
      <c r="J27" s="770">
        <v>9191</v>
      </c>
      <c r="K27" s="448">
        <v>2.8518502429549275</v>
      </c>
      <c r="L27" s="778">
        <v>21.805974044461315</v>
      </c>
      <c r="M27" s="396"/>
      <c r="N27" s="396">
        <f t="shared" si="1"/>
        <v>9</v>
      </c>
      <c r="O27" s="396">
        <v>17</v>
      </c>
      <c r="P27" s="396">
        <f t="shared" si="2"/>
        <v>6</v>
      </c>
      <c r="Q27" s="568" t="str">
        <f t="shared" si="0"/>
        <v>Cantabria</v>
      </c>
      <c r="R27" s="765">
        <f t="shared" si="3"/>
        <v>16.868494795836668</v>
      </c>
      <c r="S27" s="876"/>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4" customFormat="1" ht="18" customHeight="1" x14ac:dyDescent="0.2">
      <c r="A28" s="331"/>
      <c r="B28" s="766" t="s">
        <v>1</v>
      </c>
      <c r="C28" s="759"/>
      <c r="D28" s="772">
        <v>168545</v>
      </c>
      <c r="E28" s="778">
        <v>0.35051208204509476</v>
      </c>
      <c r="F28" s="759"/>
      <c r="G28" s="772">
        <v>20183</v>
      </c>
      <c r="H28" s="778">
        <v>0.31900046625941408</v>
      </c>
      <c r="I28" s="759"/>
      <c r="J28" s="770">
        <v>3489</v>
      </c>
      <c r="K28" s="448">
        <v>2.0700703076329763</v>
      </c>
      <c r="L28" s="778">
        <v>17.286825546251794</v>
      </c>
      <c r="M28" s="396"/>
      <c r="N28" s="396">
        <f t="shared" si="1"/>
        <v>15</v>
      </c>
      <c r="O28" s="396">
        <v>18</v>
      </c>
      <c r="P28" s="396">
        <f t="shared" si="2"/>
        <v>5</v>
      </c>
      <c r="Q28" s="568" t="str">
        <f t="shared" si="0"/>
        <v>Canarias</v>
      </c>
      <c r="R28" s="765">
        <f t="shared" si="3"/>
        <v>15.817640447222606</v>
      </c>
      <c r="S28" s="876"/>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4" customFormat="1" ht="6" customHeight="1" x14ac:dyDescent="0.2">
      <c r="A29" s="331"/>
      <c r="B29" s="746"/>
      <c r="C29" s="331"/>
      <c r="D29" s="779"/>
      <c r="E29" s="780"/>
      <c r="F29" s="331"/>
      <c r="G29" s="779"/>
      <c r="H29" s="780"/>
      <c r="I29" s="331"/>
      <c r="J29" s="779"/>
      <c r="K29" s="781"/>
      <c r="L29" s="780"/>
      <c r="M29" s="396"/>
      <c r="N29" s="396"/>
      <c r="O29" s="396">
        <v>19</v>
      </c>
      <c r="P29" s="396">
        <f t="shared" si="2"/>
        <v>12</v>
      </c>
      <c r="Q29" s="568" t="str">
        <f t="shared" si="0"/>
        <v>Galicia</v>
      </c>
      <c r="R29" s="765">
        <f t="shared" si="3"/>
        <v>15.737915084555542</v>
      </c>
      <c r="S29" s="877"/>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4" customFormat="1" ht="5.25" customHeight="1" x14ac:dyDescent="0.2">
      <c r="A30" s="331"/>
      <c r="B30" s="782"/>
      <c r="C30" s="782"/>
      <c r="D30" s="327"/>
      <c r="E30" s="438"/>
      <c r="F30" s="782"/>
      <c r="G30" s="782"/>
      <c r="H30" s="783"/>
      <c r="I30" s="782"/>
      <c r="J30" s="328"/>
      <c r="K30" s="328"/>
      <c r="L30" s="784"/>
      <c r="M30" s="785"/>
      <c r="N30" s="396"/>
      <c r="O30" s="396"/>
      <c r="P30" s="396"/>
      <c r="Q30" s="396"/>
      <c r="R30" s="396"/>
      <c r="S30" s="876"/>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22" customFormat="1" ht="15.75" customHeight="1" x14ac:dyDescent="0.2">
      <c r="A31" s="329"/>
      <c r="B31" s="1265" t="s">
        <v>0</v>
      </c>
      <c r="C31" s="320"/>
      <c r="D31" s="1266">
        <f>SUM(D11:D28)</f>
        <v>48085361</v>
      </c>
      <c r="E31" s="1267">
        <f>SUM(E11:E28)</f>
        <v>99.999999999999986</v>
      </c>
      <c r="F31" s="320"/>
      <c r="G31" s="1266">
        <f>SUM(G11:G28)</f>
        <v>6326950</v>
      </c>
      <c r="H31" s="1267">
        <f>SUM(H11:H28)</f>
        <v>100.00000000000003</v>
      </c>
      <c r="I31" s="320"/>
      <c r="J31" s="1266">
        <f>SUM(J11:J30)</f>
        <v>1424322</v>
      </c>
      <c r="K31" s="1268">
        <f>J31*100/D31</f>
        <v>2.9620698906679728</v>
      </c>
      <c r="L31" s="1267">
        <f>J31*100/G31</f>
        <v>22.511984447482593</v>
      </c>
      <c r="M31" s="329"/>
      <c r="N31" s="329">
        <f t="shared" si="1"/>
        <v>7</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2" customFormat="1" ht="4.5" customHeight="1" x14ac:dyDescent="0.2">
      <c r="A32" s="328"/>
      <c r="B32" s="786"/>
      <c r="C32" s="322"/>
      <c r="D32" s="786"/>
      <c r="E32" s="786"/>
      <c r="F32" s="322"/>
      <c r="G32" s="749"/>
      <c r="H32" s="750"/>
      <c r="I32" s="322"/>
      <c r="J32" s="749"/>
      <c r="K32" s="749"/>
      <c r="L32" s="750"/>
      <c r="M32" s="396"/>
      <c r="N32" s="396"/>
      <c r="O32" s="396"/>
      <c r="P32" s="396"/>
      <c r="Q32" s="396"/>
      <c r="R32" s="396"/>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651" customFormat="1" x14ac:dyDescent="0.25">
      <c r="A33" s="394"/>
      <c r="B33" s="1419" t="str">
        <f>'22solcasaadpot'!B32:M32</f>
        <v>(1) Cifras INE de población referidas al 01/01/2023. Real Decreto 1085/2023, de 5 de diciembre BOE 23.12.22.</v>
      </c>
      <c r="C33" s="1419"/>
      <c r="D33" s="1419"/>
      <c r="E33" s="1419"/>
      <c r="F33" s="1419"/>
      <c r="G33" s="1419"/>
      <c r="H33" s="1419"/>
      <c r="I33" s="1419"/>
      <c r="J33" s="1419"/>
      <c r="K33" s="1419"/>
      <c r="L33" s="1419"/>
      <c r="M33" s="1232"/>
      <c r="N33" s="1232"/>
      <c r="O33" s="1232"/>
      <c r="P33" s="1232"/>
      <c r="Q33" s="496"/>
      <c r="R33" s="333"/>
      <c r="S33" s="751"/>
      <c r="T33" s="751"/>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c r="IZ33" s="394"/>
    </row>
    <row r="34" spans="1:260" x14ac:dyDescent="0.2">
      <c r="B34" s="1420" t="str">
        <f>'22solcasaadpot'!B33:Q33</f>
        <v>(2) Cifras de Población Potencialmente Dependiente calculadas según lo explicado en la metodología</v>
      </c>
      <c r="C34" s="1420"/>
      <c r="D34" s="1420"/>
      <c r="E34" s="1420"/>
      <c r="F34" s="1420"/>
      <c r="G34" s="1420"/>
      <c r="H34" s="1420"/>
      <c r="I34" s="1420"/>
      <c r="J34" s="1420"/>
      <c r="K34" s="1420"/>
      <c r="L34" s="1420"/>
      <c r="M34" s="496"/>
      <c r="N34" s="496"/>
      <c r="O34" s="496"/>
      <c r="P34" s="496"/>
      <c r="Q34" s="496"/>
    </row>
    <row r="35" spans="1:260" ht="15" customHeight="1" x14ac:dyDescent="0.25">
      <c r="B35" s="397" t="s">
        <v>47</v>
      </c>
      <c r="D35" s="397"/>
      <c r="E35" s="397"/>
      <c r="M35" s="447"/>
      <c r="N35" s="360"/>
      <c r="O35" s="360"/>
      <c r="P35" s="360"/>
      <c r="Q35" s="361"/>
      <c r="R35" s="789"/>
      <c r="S35" s="329"/>
    </row>
    <row r="36" spans="1:260" x14ac:dyDescent="0.25">
      <c r="M36" s="447"/>
      <c r="N36" s="360"/>
      <c r="O36" s="360"/>
      <c r="P36" s="360"/>
      <c r="Q36" s="361"/>
      <c r="R36" s="789"/>
      <c r="S36" s="329"/>
    </row>
    <row r="37" spans="1:260" x14ac:dyDescent="0.25">
      <c r="M37" s="447"/>
      <c r="N37" s="360"/>
      <c r="O37" s="360"/>
      <c r="P37" s="360"/>
      <c r="Q37" s="361"/>
      <c r="R37" s="790"/>
      <c r="S37" s="329"/>
    </row>
    <row r="38" spans="1:260" x14ac:dyDescent="0.25">
      <c r="M38" s="447"/>
      <c r="N38" s="360"/>
      <c r="O38" s="360"/>
      <c r="P38" s="360"/>
      <c r="Q38" s="361"/>
      <c r="R38" s="789"/>
      <c r="S38" s="329"/>
    </row>
    <row r="39" spans="1:260" x14ac:dyDescent="0.25">
      <c r="M39" s="447"/>
      <c r="N39" s="360"/>
      <c r="O39" s="360"/>
      <c r="P39" s="360"/>
      <c r="Q39" s="361"/>
      <c r="R39" s="789"/>
      <c r="S39" s="329"/>
    </row>
    <row r="40" spans="1:260" x14ac:dyDescent="0.25">
      <c r="M40" s="447"/>
      <c r="N40" s="360"/>
      <c r="O40" s="360"/>
      <c r="P40" s="360"/>
      <c r="Q40" s="361"/>
      <c r="R40" s="789"/>
      <c r="S40" s="329"/>
    </row>
    <row r="41" spans="1:260" x14ac:dyDescent="0.25">
      <c r="M41" s="447"/>
      <c r="N41" s="360"/>
      <c r="O41" s="360"/>
      <c r="P41" s="360"/>
      <c r="Q41" s="361"/>
      <c r="R41" s="789"/>
      <c r="S41" s="329"/>
    </row>
    <row r="42" spans="1:260" x14ac:dyDescent="0.25">
      <c r="M42" s="447"/>
      <c r="N42" s="360"/>
      <c r="O42" s="360"/>
      <c r="P42" s="360"/>
      <c r="Q42" s="361"/>
      <c r="R42" s="789"/>
      <c r="S42" s="329"/>
    </row>
    <row r="43" spans="1:260" x14ac:dyDescent="0.25">
      <c r="M43" s="447"/>
      <c r="N43" s="360"/>
      <c r="O43" s="360"/>
      <c r="P43" s="360"/>
      <c r="Q43" s="361"/>
      <c r="R43" s="789"/>
      <c r="S43" s="329"/>
    </row>
    <row r="44" spans="1:260" x14ac:dyDescent="0.25">
      <c r="M44" s="447"/>
      <c r="N44" s="360"/>
      <c r="O44" s="360"/>
      <c r="P44" s="360"/>
      <c r="Q44" s="361"/>
      <c r="R44" s="790"/>
      <c r="S44" s="329"/>
    </row>
    <row r="45" spans="1:260" x14ac:dyDescent="0.25">
      <c r="M45" s="447"/>
      <c r="N45" s="360"/>
      <c r="O45" s="360"/>
      <c r="P45" s="360"/>
      <c r="Q45" s="361"/>
      <c r="R45" s="789"/>
      <c r="S45" s="329"/>
    </row>
    <row r="46" spans="1:260" x14ac:dyDescent="0.25">
      <c r="M46" s="447"/>
      <c r="N46" s="360"/>
      <c r="O46" s="360"/>
      <c r="P46" s="360"/>
      <c r="Q46" s="361"/>
      <c r="R46" s="789"/>
      <c r="S46" s="329"/>
    </row>
    <row r="47" spans="1:260" x14ac:dyDescent="0.25">
      <c r="M47" s="447"/>
      <c r="N47" s="360"/>
      <c r="O47" s="360"/>
      <c r="P47" s="360"/>
      <c r="Q47" s="361"/>
      <c r="R47" s="789"/>
      <c r="S47" s="329"/>
    </row>
    <row r="48" spans="1:260" x14ac:dyDescent="0.25">
      <c r="M48" s="447"/>
      <c r="N48" s="360"/>
      <c r="O48" s="360"/>
      <c r="P48" s="360"/>
      <c r="Q48" s="361"/>
      <c r="R48" s="789"/>
      <c r="S48" s="329"/>
    </row>
    <row r="49" spans="13:19" x14ac:dyDescent="0.25">
      <c r="M49" s="447"/>
      <c r="N49" s="360"/>
      <c r="O49" s="360"/>
      <c r="P49" s="360"/>
      <c r="Q49" s="361"/>
      <c r="R49" s="789"/>
      <c r="S49" s="329"/>
    </row>
    <row r="50" spans="13:19" x14ac:dyDescent="0.25">
      <c r="M50" s="447"/>
      <c r="N50" s="360"/>
      <c r="O50" s="360"/>
      <c r="P50" s="360"/>
      <c r="Q50" s="361"/>
      <c r="R50" s="790"/>
      <c r="S50" s="329"/>
    </row>
    <row r="51" spans="13:19" x14ac:dyDescent="0.25">
      <c r="M51" s="447"/>
      <c r="N51" s="360"/>
      <c r="O51" s="360"/>
      <c r="P51" s="360"/>
      <c r="Q51" s="361"/>
      <c r="R51" s="789"/>
      <c r="S51" s="329"/>
    </row>
    <row r="52" spans="13:19" x14ac:dyDescent="0.25">
      <c r="M52" s="447"/>
      <c r="N52" s="360"/>
      <c r="O52" s="360"/>
      <c r="P52" s="360"/>
      <c r="Q52" s="361"/>
      <c r="R52" s="789"/>
      <c r="S52" s="329"/>
    </row>
    <row r="53" spans="13:19" x14ac:dyDescent="0.25">
      <c r="M53" s="447"/>
      <c r="N53" s="329"/>
      <c r="O53" s="329"/>
      <c r="P53" s="360"/>
      <c r="Q53" s="361"/>
      <c r="R53" s="789"/>
      <c r="S53" s="329"/>
    </row>
  </sheetData>
  <mergeCells count="9">
    <mergeCell ref="B33:L33"/>
    <mergeCell ref="B34:L34"/>
    <mergeCell ref="B3:I3"/>
    <mergeCell ref="A4:R4"/>
    <mergeCell ref="B5:R5"/>
    <mergeCell ref="G8:H8"/>
    <mergeCell ref="J8:L8"/>
    <mergeCell ref="D8:E8"/>
    <mergeCell ref="B8:B9"/>
  </mergeCells>
  <printOptions horizontalCentered="1"/>
  <pageMargins left="0" right="0" top="0.43307086614173229" bottom="0.43307086614173229" header="0" footer="0"/>
  <pageSetup paperSize="9" scale="82"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425</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marzo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251</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252</v>
      </c>
      <c r="K8" s="1401"/>
      <c r="L8" s="1401"/>
      <c r="M8" s="1401"/>
      <c r="N8" s="1401"/>
      <c r="O8" s="1402"/>
      <c r="P8" s="317"/>
      <c r="Q8" s="1400" t="s">
        <v>253</v>
      </c>
      <c r="R8" s="1401"/>
      <c r="S8" s="1401"/>
      <c r="T8" s="1401"/>
      <c r="U8" s="1401"/>
      <c r="V8" s="1402"/>
      <c r="W8" s="317"/>
      <c r="X8" s="1400" t="s">
        <v>254</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223</v>
      </c>
      <c r="L9" s="1379" t="s">
        <v>24</v>
      </c>
      <c r="M9" s="1380"/>
      <c r="N9" s="1381" t="s">
        <v>23</v>
      </c>
      <c r="O9" s="1382"/>
      <c r="P9" s="317"/>
      <c r="Q9" s="1383" t="s">
        <v>9</v>
      </c>
      <c r="R9" s="1377" t="s">
        <v>223</v>
      </c>
      <c r="S9" s="1379" t="s">
        <v>24</v>
      </c>
      <c r="T9" s="1380"/>
      <c r="U9" s="1381" t="s">
        <v>23</v>
      </c>
      <c r="V9" s="1382"/>
      <c r="W9" s="317"/>
      <c r="X9" s="1383" t="s">
        <v>9</v>
      </c>
      <c r="Y9" s="1377" t="s">
        <v>223</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223</v>
      </c>
      <c r="G10" s="406" t="s">
        <v>9</v>
      </c>
      <c r="H10" s="889" t="s">
        <v>223</v>
      </c>
      <c r="I10" s="346"/>
      <c r="J10" s="1384"/>
      <c r="K10" s="1378"/>
      <c r="L10" s="404" t="s">
        <v>9</v>
      </c>
      <c r="M10" s="403" t="s">
        <v>223</v>
      </c>
      <c r="N10" s="407" t="s">
        <v>9</v>
      </c>
      <c r="O10" s="402" t="s">
        <v>223</v>
      </c>
      <c r="P10" s="347"/>
      <c r="Q10" s="1384"/>
      <c r="R10" s="1378"/>
      <c r="S10" s="404" t="s">
        <v>9</v>
      </c>
      <c r="T10" s="403" t="s">
        <v>223</v>
      </c>
      <c r="U10" s="407" t="s">
        <v>9</v>
      </c>
      <c r="V10" s="402" t="s">
        <v>223</v>
      </c>
      <c r="W10" s="347"/>
      <c r="X10" s="1384"/>
      <c r="Y10" s="1378"/>
      <c r="Z10" s="404" t="s">
        <v>9</v>
      </c>
      <c r="AA10" s="403" t="s">
        <v>223</v>
      </c>
      <c r="AB10" s="407" t="s">
        <v>9</v>
      </c>
      <c r="AC10" s="402" t="s">
        <v>223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287048</v>
      </c>
      <c r="E12" s="352">
        <f>L12+S12+Z12</f>
        <v>180762</v>
      </c>
      <c r="F12" s="353">
        <f>E12/$D12*100</f>
        <v>62.972743234580975</v>
      </c>
      <c r="G12" s="352">
        <f>N12+U12+AB12</f>
        <v>106286</v>
      </c>
      <c r="H12" s="354">
        <f>G12/$D12*100</f>
        <v>37.027256765419025</v>
      </c>
      <c r="I12" s="350"/>
      <c r="J12" s="355">
        <v>86700</v>
      </c>
      <c r="K12" s="356">
        <v>30.20400769209331</v>
      </c>
      <c r="L12" s="357">
        <v>35400</v>
      </c>
      <c r="M12" s="353">
        <v>40.830449826989614</v>
      </c>
      <c r="N12" s="357">
        <v>51300</v>
      </c>
      <c r="O12" s="358">
        <v>59.169550173010379</v>
      </c>
      <c r="P12" s="350"/>
      <c r="Q12" s="355">
        <v>59370</v>
      </c>
      <c r="R12" s="356">
        <v>20.682951980156627</v>
      </c>
      <c r="S12" s="357">
        <v>39259</v>
      </c>
      <c r="T12" s="353">
        <v>66.12598955701533</v>
      </c>
      <c r="U12" s="357">
        <v>20111</v>
      </c>
      <c r="V12" s="358">
        <v>33.87401044298467</v>
      </c>
      <c r="W12" s="350"/>
      <c r="X12" s="355">
        <v>140978</v>
      </c>
      <c r="Y12" s="356">
        <v>49.113040327750063</v>
      </c>
      <c r="Z12" s="357">
        <v>106103</v>
      </c>
      <c r="AA12" s="353">
        <v>75.26209763225468</v>
      </c>
      <c r="AB12" s="357">
        <v>34875</v>
      </c>
      <c r="AC12" s="358">
        <f t="shared" ref="AC12:AC29" si="0">AB12/$X12*100</f>
        <v>24.73790236774532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40443</v>
      </c>
      <c r="E13" s="365">
        <f t="shared" ref="E13:E29" si="2">L13+S13+Z13</f>
        <v>26137</v>
      </c>
      <c r="F13" s="366">
        <f t="shared" ref="F13:H29" si="3">E13/$D13*100</f>
        <v>64.626758647973688</v>
      </c>
      <c r="G13" s="365">
        <f t="shared" ref="G13:G29" si="4">N13+U13+AB13</f>
        <v>14306</v>
      </c>
      <c r="H13" s="367">
        <f t="shared" si="3"/>
        <v>35.373241352026305</v>
      </c>
      <c r="I13" s="350"/>
      <c r="J13" s="368">
        <v>8352</v>
      </c>
      <c r="K13" s="369">
        <v>20.651286996513612</v>
      </c>
      <c r="L13" s="370">
        <v>3523</v>
      </c>
      <c r="M13" s="371">
        <v>42.181513409961688</v>
      </c>
      <c r="N13" s="370">
        <v>4829</v>
      </c>
      <c r="O13" s="372">
        <v>57.818486590038312</v>
      </c>
      <c r="P13" s="350"/>
      <c r="Q13" s="368">
        <v>7312</v>
      </c>
      <c r="R13" s="369">
        <v>18.079766585070345</v>
      </c>
      <c r="S13" s="370">
        <v>4439</v>
      </c>
      <c r="T13" s="371">
        <v>60.708424507658641</v>
      </c>
      <c r="U13" s="370">
        <v>2873</v>
      </c>
      <c r="V13" s="372">
        <v>39.291575492341359</v>
      </c>
      <c r="W13" s="350"/>
      <c r="X13" s="368">
        <v>24779</v>
      </c>
      <c r="Y13" s="369">
        <v>61.268946418416036</v>
      </c>
      <c r="Z13" s="370">
        <v>18175</v>
      </c>
      <c r="AA13" s="371">
        <v>73.34839985471568</v>
      </c>
      <c r="AB13" s="370">
        <v>6604</v>
      </c>
      <c r="AC13" s="372">
        <f t="shared" si="0"/>
        <v>26.651600145284316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31355</v>
      </c>
      <c r="E14" s="365">
        <f t="shared" si="2"/>
        <v>20364</v>
      </c>
      <c r="F14" s="366">
        <f t="shared" si="3"/>
        <v>64.946579492903851</v>
      </c>
      <c r="G14" s="365">
        <f t="shared" si="4"/>
        <v>10991</v>
      </c>
      <c r="H14" s="367">
        <f t="shared" si="3"/>
        <v>35.053420507096156</v>
      </c>
      <c r="I14" s="350"/>
      <c r="J14" s="368">
        <v>7630</v>
      </c>
      <c r="K14" s="369">
        <v>24.334236963801626</v>
      </c>
      <c r="L14" s="370">
        <v>3125</v>
      </c>
      <c r="M14" s="371">
        <v>40.956749672346007</v>
      </c>
      <c r="N14" s="370">
        <v>4505</v>
      </c>
      <c r="O14" s="372">
        <v>59.043250327653993</v>
      </c>
      <c r="P14" s="350"/>
      <c r="Q14" s="368">
        <v>6453</v>
      </c>
      <c r="R14" s="369">
        <v>20.580449689044812</v>
      </c>
      <c r="S14" s="370">
        <v>3838</v>
      </c>
      <c r="T14" s="371">
        <v>59.476212614287924</v>
      </c>
      <c r="U14" s="370">
        <v>2615</v>
      </c>
      <c r="V14" s="372">
        <v>40.523787385712076</v>
      </c>
      <c r="W14" s="350"/>
      <c r="X14" s="368">
        <v>17272</v>
      </c>
      <c r="Y14" s="369">
        <v>55.085313347153566</v>
      </c>
      <c r="Z14" s="370">
        <v>13401</v>
      </c>
      <c r="AA14" s="371">
        <v>77.588003705419169</v>
      </c>
      <c r="AB14" s="370">
        <v>3871</v>
      </c>
      <c r="AC14" s="372">
        <f t="shared" si="0"/>
        <v>22.411996294580824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29247</v>
      </c>
      <c r="E15" s="365">
        <f t="shared" si="2"/>
        <v>18297</v>
      </c>
      <c r="F15" s="366">
        <f t="shared" si="3"/>
        <v>62.560262591034977</v>
      </c>
      <c r="G15" s="365">
        <f t="shared" si="4"/>
        <v>10950</v>
      </c>
      <c r="H15" s="367">
        <f t="shared" si="3"/>
        <v>37.439737408965023</v>
      </c>
      <c r="I15" s="350"/>
      <c r="J15" s="368">
        <v>7926</v>
      </c>
      <c r="K15" s="369">
        <v>27.100215406708379</v>
      </c>
      <c r="L15" s="370">
        <v>3363</v>
      </c>
      <c r="M15" s="371">
        <v>42.42997728993187</v>
      </c>
      <c r="N15" s="370">
        <v>4563</v>
      </c>
      <c r="O15" s="372">
        <v>57.570022710068123</v>
      </c>
      <c r="P15" s="350"/>
      <c r="Q15" s="368">
        <v>6284</v>
      </c>
      <c r="R15" s="369">
        <v>21.485964372414266</v>
      </c>
      <c r="S15" s="370">
        <v>3750</v>
      </c>
      <c r="T15" s="371">
        <v>59.675366008911524</v>
      </c>
      <c r="U15" s="370">
        <v>2534</v>
      </c>
      <c r="V15" s="372">
        <v>40.324633991088476</v>
      </c>
      <c r="W15" s="350"/>
      <c r="X15" s="368">
        <v>15037</v>
      </c>
      <c r="Y15" s="369">
        <v>51.413820220877362</v>
      </c>
      <c r="Z15" s="370">
        <v>11184</v>
      </c>
      <c r="AA15" s="371">
        <v>74.376537873245994</v>
      </c>
      <c r="AB15" s="370">
        <v>3853</v>
      </c>
      <c r="AC15" s="372">
        <f t="shared" si="0"/>
        <v>25.623462126754003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40108</v>
      </c>
      <c r="E16" s="365">
        <f t="shared" si="2"/>
        <v>23656</v>
      </c>
      <c r="F16" s="366">
        <f t="shared" si="3"/>
        <v>58.980751969681855</v>
      </c>
      <c r="G16" s="365">
        <f t="shared" si="4"/>
        <v>16452</v>
      </c>
      <c r="H16" s="367">
        <f t="shared" si="3"/>
        <v>41.019248030318138</v>
      </c>
      <c r="I16" s="350"/>
      <c r="J16" s="368">
        <v>16019</v>
      </c>
      <c r="K16" s="369">
        <v>39.939662910142616</v>
      </c>
      <c r="L16" s="370">
        <v>6601</v>
      </c>
      <c r="M16" s="371">
        <v>41.207316311879644</v>
      </c>
      <c r="N16" s="370">
        <v>9418</v>
      </c>
      <c r="O16" s="372">
        <v>58.792683688120363</v>
      </c>
      <c r="P16" s="350"/>
      <c r="Q16" s="368">
        <v>7983</v>
      </c>
      <c r="R16" s="369">
        <v>19.903759848409294</v>
      </c>
      <c r="S16" s="370">
        <v>4834</v>
      </c>
      <c r="T16" s="371">
        <v>60.553676562695728</v>
      </c>
      <c r="U16" s="370">
        <v>3149</v>
      </c>
      <c r="V16" s="372">
        <v>39.446323437304272</v>
      </c>
      <c r="W16" s="350"/>
      <c r="X16" s="368">
        <v>16106</v>
      </c>
      <c r="Y16" s="369">
        <v>40.15657724144809</v>
      </c>
      <c r="Z16" s="370">
        <v>12221</v>
      </c>
      <c r="AA16" s="371">
        <v>75.87855457593443</v>
      </c>
      <c r="AB16" s="370">
        <v>3885</v>
      </c>
      <c r="AC16" s="372">
        <f t="shared" si="0"/>
        <v>24.121445424065566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16855</v>
      </c>
      <c r="E17" s="375">
        <f t="shared" si="2"/>
        <v>10499</v>
      </c>
      <c r="F17" s="376">
        <f t="shared" si="3"/>
        <v>62.290121625630377</v>
      </c>
      <c r="G17" s="375">
        <f t="shared" si="4"/>
        <v>6356</v>
      </c>
      <c r="H17" s="367">
        <f t="shared" si="3"/>
        <v>37.709878374369623</v>
      </c>
      <c r="I17" s="350"/>
      <c r="J17" s="377">
        <v>4459</v>
      </c>
      <c r="K17" s="378">
        <v>26.455057846336398</v>
      </c>
      <c r="L17" s="375">
        <v>1833</v>
      </c>
      <c r="M17" s="376">
        <v>41.10787172011662</v>
      </c>
      <c r="N17" s="375">
        <v>2626</v>
      </c>
      <c r="O17" s="372">
        <v>58.89212827988338</v>
      </c>
      <c r="P17" s="350"/>
      <c r="Q17" s="377">
        <v>3524</v>
      </c>
      <c r="R17" s="378">
        <v>20.907742509641057</v>
      </c>
      <c r="S17" s="375">
        <v>1946</v>
      </c>
      <c r="T17" s="376">
        <v>55.221339387060162</v>
      </c>
      <c r="U17" s="375">
        <v>1578</v>
      </c>
      <c r="V17" s="372">
        <v>44.778660612939838</v>
      </c>
      <c r="W17" s="350"/>
      <c r="X17" s="377">
        <v>8872</v>
      </c>
      <c r="Y17" s="378">
        <v>52.637199644022544</v>
      </c>
      <c r="Z17" s="375">
        <v>6720</v>
      </c>
      <c r="AA17" s="376">
        <v>75.743913435527503</v>
      </c>
      <c r="AB17" s="375">
        <v>2152</v>
      </c>
      <c r="AC17" s="372">
        <f t="shared" si="0"/>
        <v>24.256086564472497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123868</v>
      </c>
      <c r="E18" s="365">
        <f t="shared" si="2"/>
        <v>78605</v>
      </c>
      <c r="F18" s="366">
        <f t="shared" si="3"/>
        <v>63.458681822585326</v>
      </c>
      <c r="G18" s="365">
        <f t="shared" si="4"/>
        <v>45263</v>
      </c>
      <c r="H18" s="367">
        <f t="shared" si="3"/>
        <v>36.541318177414666</v>
      </c>
      <c r="I18" s="350"/>
      <c r="J18" s="368">
        <v>25540</v>
      </c>
      <c r="K18" s="369">
        <v>20.618723156908967</v>
      </c>
      <c r="L18" s="370">
        <v>10672</v>
      </c>
      <c r="M18" s="371">
        <v>41.785434612372747</v>
      </c>
      <c r="N18" s="370">
        <v>14868</v>
      </c>
      <c r="O18" s="372">
        <v>58.214565387627246</v>
      </c>
      <c r="P18" s="350"/>
      <c r="Q18" s="368">
        <v>21363</v>
      </c>
      <c r="R18" s="369">
        <v>17.246585074434076</v>
      </c>
      <c r="S18" s="370">
        <v>12338</v>
      </c>
      <c r="T18" s="371">
        <v>57.754060759256653</v>
      </c>
      <c r="U18" s="370">
        <v>9025</v>
      </c>
      <c r="V18" s="372">
        <v>42.24593924074334</v>
      </c>
      <c r="W18" s="350"/>
      <c r="X18" s="368">
        <v>76965</v>
      </c>
      <c r="Y18" s="369">
        <v>62.134691768656957</v>
      </c>
      <c r="Z18" s="370">
        <v>55595</v>
      </c>
      <c r="AA18" s="371">
        <v>72.234132397843183</v>
      </c>
      <c r="AB18" s="370">
        <v>21370</v>
      </c>
      <c r="AC18" s="372">
        <f t="shared" si="0"/>
        <v>27.765867602156824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72030</v>
      </c>
      <c r="E19" s="365">
        <f t="shared" si="2"/>
        <v>46014</v>
      </c>
      <c r="F19" s="366">
        <f t="shared" si="3"/>
        <v>63.8817159516868</v>
      </c>
      <c r="G19" s="365">
        <f t="shared" si="4"/>
        <v>26016</v>
      </c>
      <c r="H19" s="367">
        <f t="shared" si="3"/>
        <v>36.118284048313207</v>
      </c>
      <c r="I19" s="350"/>
      <c r="J19" s="368">
        <v>16584</v>
      </c>
      <c r="K19" s="369">
        <v>23.023740108288212</v>
      </c>
      <c r="L19" s="370">
        <v>6806</v>
      </c>
      <c r="M19" s="371">
        <v>41.039556198745778</v>
      </c>
      <c r="N19" s="370">
        <v>9778</v>
      </c>
      <c r="O19" s="372">
        <v>58.960443801254229</v>
      </c>
      <c r="P19" s="350"/>
      <c r="Q19" s="368">
        <v>12586</v>
      </c>
      <c r="R19" s="369">
        <v>17.473275024295432</v>
      </c>
      <c r="S19" s="370">
        <v>7844</v>
      </c>
      <c r="T19" s="371">
        <v>62.323216272048313</v>
      </c>
      <c r="U19" s="370">
        <v>4742</v>
      </c>
      <c r="V19" s="372">
        <v>37.676783727951687</v>
      </c>
      <c r="W19" s="350"/>
      <c r="X19" s="368">
        <v>42860</v>
      </c>
      <c r="Y19" s="369">
        <v>59.502984867416352</v>
      </c>
      <c r="Z19" s="370">
        <v>31364</v>
      </c>
      <c r="AA19" s="371">
        <v>73.177788147456837</v>
      </c>
      <c r="AB19" s="370">
        <v>11496</v>
      </c>
      <c r="AC19" s="372">
        <f t="shared" si="0"/>
        <v>26.822211852543166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205681</v>
      </c>
      <c r="E20" s="365">
        <f t="shared" si="2"/>
        <v>130603</v>
      </c>
      <c r="F20" s="366">
        <f t="shared" si="3"/>
        <v>63.497843748328719</v>
      </c>
      <c r="G20" s="365">
        <f t="shared" si="4"/>
        <v>75078</v>
      </c>
      <c r="H20" s="367">
        <f t="shared" si="3"/>
        <v>36.502156251671273</v>
      </c>
      <c r="I20" s="350"/>
      <c r="J20" s="368">
        <v>55203</v>
      </c>
      <c r="K20" s="369">
        <v>26.8391343877169</v>
      </c>
      <c r="L20" s="370">
        <v>23522</v>
      </c>
      <c r="M20" s="371">
        <v>42.610003079542778</v>
      </c>
      <c r="N20" s="370">
        <v>31681</v>
      </c>
      <c r="O20" s="372">
        <v>57.389996920457222</v>
      </c>
      <c r="P20" s="350"/>
      <c r="Q20" s="368">
        <v>41156</v>
      </c>
      <c r="R20" s="369">
        <v>20.009626557630504</v>
      </c>
      <c r="S20" s="370">
        <v>25217</v>
      </c>
      <c r="T20" s="371">
        <v>61.271746525415494</v>
      </c>
      <c r="U20" s="370">
        <v>15939</v>
      </c>
      <c r="V20" s="372">
        <v>38.728253474584506</v>
      </c>
      <c r="W20" s="350"/>
      <c r="X20" s="368">
        <v>109322</v>
      </c>
      <c r="Y20" s="369">
        <v>53.151239054652585</v>
      </c>
      <c r="Z20" s="370">
        <v>81864</v>
      </c>
      <c r="AA20" s="371">
        <v>74.883372056859557</v>
      </c>
      <c r="AB20" s="370">
        <v>27458</v>
      </c>
      <c r="AC20" s="372">
        <f t="shared" si="0"/>
        <v>25.116627943140447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150668</v>
      </c>
      <c r="E21" s="365">
        <f t="shared" si="2"/>
        <v>94487</v>
      </c>
      <c r="F21" s="366">
        <f t="shared" si="3"/>
        <v>62.712055645525254</v>
      </c>
      <c r="G21" s="365">
        <f t="shared" si="4"/>
        <v>56181</v>
      </c>
      <c r="H21" s="367">
        <f t="shared" si="3"/>
        <v>37.287944354474739</v>
      </c>
      <c r="I21" s="350"/>
      <c r="J21" s="368">
        <v>40145</v>
      </c>
      <c r="K21" s="369">
        <v>26.64467571083442</v>
      </c>
      <c r="L21" s="370">
        <v>16127</v>
      </c>
      <c r="M21" s="371">
        <v>40.171876946070498</v>
      </c>
      <c r="N21" s="370">
        <v>24018</v>
      </c>
      <c r="O21" s="372">
        <v>59.828123053929502</v>
      </c>
      <c r="P21" s="350"/>
      <c r="Q21" s="368">
        <v>30377</v>
      </c>
      <c r="R21" s="369">
        <v>20.161547242944753</v>
      </c>
      <c r="S21" s="370">
        <v>18644</v>
      </c>
      <c r="T21" s="371">
        <v>61.37538269085163</v>
      </c>
      <c r="U21" s="370">
        <v>11733</v>
      </c>
      <c r="V21" s="372">
        <v>38.62461730914837</v>
      </c>
      <c r="W21" s="350"/>
      <c r="X21" s="368">
        <v>80146</v>
      </c>
      <c r="Y21" s="369">
        <v>53.193777046220823</v>
      </c>
      <c r="Z21" s="370">
        <v>59716</v>
      </c>
      <c r="AA21" s="371">
        <v>74.509021036608189</v>
      </c>
      <c r="AB21" s="370">
        <v>20430</v>
      </c>
      <c r="AC21" s="372">
        <f t="shared" si="0"/>
        <v>25.490978963391807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34652</v>
      </c>
      <c r="E22" s="365">
        <f t="shared" si="2"/>
        <v>22348</v>
      </c>
      <c r="F22" s="366">
        <f t="shared" si="3"/>
        <v>64.492669975758972</v>
      </c>
      <c r="G22" s="365">
        <f t="shared" si="4"/>
        <v>12304</v>
      </c>
      <c r="H22" s="367">
        <f t="shared" si="3"/>
        <v>35.507330024241021</v>
      </c>
      <c r="I22" s="350"/>
      <c r="J22" s="368">
        <v>8651</v>
      </c>
      <c r="K22" s="369">
        <v>24.965369964215629</v>
      </c>
      <c r="L22" s="370">
        <v>3646</v>
      </c>
      <c r="M22" s="371">
        <v>42.14541671483066</v>
      </c>
      <c r="N22" s="370">
        <v>5005</v>
      </c>
      <c r="O22" s="372">
        <v>57.854583285169348</v>
      </c>
      <c r="P22" s="350"/>
      <c r="Q22" s="368">
        <v>6458</v>
      </c>
      <c r="R22" s="369">
        <v>18.636730924621954</v>
      </c>
      <c r="S22" s="370">
        <v>4044</v>
      </c>
      <c r="T22" s="371">
        <v>62.620006193868072</v>
      </c>
      <c r="U22" s="370">
        <v>2414</v>
      </c>
      <c r="V22" s="372">
        <v>37.379993806131928</v>
      </c>
      <c r="W22" s="350"/>
      <c r="X22" s="368">
        <v>19543</v>
      </c>
      <c r="Y22" s="369">
        <v>56.397899111162417</v>
      </c>
      <c r="Z22" s="370">
        <v>14658</v>
      </c>
      <c r="AA22" s="371">
        <v>75.003837691244939</v>
      </c>
      <c r="AB22" s="370">
        <v>4885</v>
      </c>
      <c r="AC22" s="372">
        <f t="shared" si="0"/>
        <v>24.99616230875505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73901</v>
      </c>
      <c r="E23" s="365">
        <f t="shared" si="2"/>
        <v>46332</v>
      </c>
      <c r="F23" s="366">
        <f t="shared" si="3"/>
        <v>62.694686134152441</v>
      </c>
      <c r="G23" s="365">
        <f t="shared" si="4"/>
        <v>27569</v>
      </c>
      <c r="H23" s="367">
        <f t="shared" si="3"/>
        <v>37.305313865847552</v>
      </c>
      <c r="I23" s="350"/>
      <c r="J23" s="368">
        <v>20758</v>
      </c>
      <c r="K23" s="369">
        <v>28.088929784441348</v>
      </c>
      <c r="L23" s="370">
        <v>8068</v>
      </c>
      <c r="M23" s="371">
        <v>38.866942865401292</v>
      </c>
      <c r="N23" s="370">
        <v>12690</v>
      </c>
      <c r="O23" s="372">
        <v>61.133057134598715</v>
      </c>
      <c r="P23" s="350"/>
      <c r="Q23" s="368">
        <v>13122</v>
      </c>
      <c r="R23" s="369">
        <v>17.756187331700517</v>
      </c>
      <c r="S23" s="370">
        <v>7675</v>
      </c>
      <c r="T23" s="371">
        <v>58.489559518366107</v>
      </c>
      <c r="U23" s="370">
        <v>5447</v>
      </c>
      <c r="V23" s="372">
        <v>41.5104404816339</v>
      </c>
      <c r="W23" s="350"/>
      <c r="X23" s="368">
        <v>40021</v>
      </c>
      <c r="Y23" s="369">
        <v>54.154882883858136</v>
      </c>
      <c r="Z23" s="370">
        <v>30589</v>
      </c>
      <c r="AA23" s="371">
        <v>76.432373004172803</v>
      </c>
      <c r="AB23" s="370">
        <v>9432</v>
      </c>
      <c r="AC23" s="372">
        <f t="shared" si="0"/>
        <v>23.56762699582719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179516</v>
      </c>
      <c r="E24" s="365">
        <f t="shared" si="2"/>
        <v>118243</v>
      </c>
      <c r="F24" s="366">
        <f t="shared" si="3"/>
        <v>65.867666391853646</v>
      </c>
      <c r="G24" s="365">
        <f t="shared" si="4"/>
        <v>61273</v>
      </c>
      <c r="H24" s="367">
        <f t="shared" si="3"/>
        <v>34.132333608146347</v>
      </c>
      <c r="I24" s="350"/>
      <c r="J24" s="368">
        <v>47671</v>
      </c>
      <c r="K24" s="369">
        <v>26.555293121504491</v>
      </c>
      <c r="L24" s="370">
        <v>22233</v>
      </c>
      <c r="M24" s="371">
        <v>46.638417486522208</v>
      </c>
      <c r="N24" s="370">
        <v>25438</v>
      </c>
      <c r="O24" s="372">
        <v>53.361582513477799</v>
      </c>
      <c r="P24" s="350"/>
      <c r="Q24" s="368">
        <v>31911</v>
      </c>
      <c r="R24" s="369">
        <v>17.776131375476282</v>
      </c>
      <c r="S24" s="370">
        <v>20369</v>
      </c>
      <c r="T24" s="371">
        <v>63.830654006455454</v>
      </c>
      <c r="U24" s="370">
        <v>11542</v>
      </c>
      <c r="V24" s="372">
        <v>36.169345993544546</v>
      </c>
      <c r="W24" s="350"/>
      <c r="X24" s="368">
        <v>99934</v>
      </c>
      <c r="Y24" s="369">
        <v>55.668575503019227</v>
      </c>
      <c r="Z24" s="370">
        <v>75641</v>
      </c>
      <c r="AA24" s="371">
        <v>75.690956030980445</v>
      </c>
      <c r="AB24" s="370">
        <v>24293</v>
      </c>
      <c r="AC24" s="372">
        <f t="shared" si="0"/>
        <v>24.309043969019552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41734</v>
      </c>
      <c r="E25" s="365">
        <f t="shared" si="2"/>
        <v>24319</v>
      </c>
      <c r="F25" s="366">
        <f t="shared" si="3"/>
        <v>58.271433363684288</v>
      </c>
      <c r="G25" s="365">
        <f t="shared" si="4"/>
        <v>17415</v>
      </c>
      <c r="H25" s="367">
        <f t="shared" si="3"/>
        <v>41.728566636315712</v>
      </c>
      <c r="I25" s="350"/>
      <c r="J25" s="368">
        <v>15462</v>
      </c>
      <c r="K25" s="369">
        <v>37.048928930847751</v>
      </c>
      <c r="L25" s="370">
        <v>5770</v>
      </c>
      <c r="M25" s="371">
        <v>37.317294011124048</v>
      </c>
      <c r="N25" s="370">
        <v>9692</v>
      </c>
      <c r="O25" s="372">
        <v>62.682705988875952</v>
      </c>
      <c r="P25" s="350"/>
      <c r="Q25" s="368">
        <v>8134</v>
      </c>
      <c r="R25" s="369">
        <v>19.49010399194901</v>
      </c>
      <c r="S25" s="370">
        <v>5019</v>
      </c>
      <c r="T25" s="371">
        <v>61.703958691910501</v>
      </c>
      <c r="U25" s="370">
        <v>3115</v>
      </c>
      <c r="V25" s="372">
        <v>38.296041308089499</v>
      </c>
      <c r="W25" s="350"/>
      <c r="X25" s="368">
        <v>18138</v>
      </c>
      <c r="Y25" s="369">
        <v>43.460967077203236</v>
      </c>
      <c r="Z25" s="370">
        <v>13530</v>
      </c>
      <c r="AA25" s="371">
        <v>74.594773403903403</v>
      </c>
      <c r="AB25" s="370">
        <v>4608</v>
      </c>
      <c r="AC25" s="372">
        <f t="shared" si="0"/>
        <v>25.405226596096593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16288</v>
      </c>
      <c r="E26" s="380">
        <f t="shared" si="2"/>
        <v>10402</v>
      </c>
      <c r="F26" s="381">
        <f t="shared" si="3"/>
        <v>63.862966601178783</v>
      </c>
      <c r="G26" s="380">
        <f t="shared" si="4"/>
        <v>5886</v>
      </c>
      <c r="H26" s="367">
        <f t="shared" si="3"/>
        <v>36.137033398821217</v>
      </c>
      <c r="I26" s="350"/>
      <c r="J26" s="377">
        <v>3377</v>
      </c>
      <c r="K26" s="378">
        <v>20.733055009823183</v>
      </c>
      <c r="L26" s="375">
        <v>1401</v>
      </c>
      <c r="M26" s="376">
        <v>41.486526502813149</v>
      </c>
      <c r="N26" s="375">
        <v>1976</v>
      </c>
      <c r="O26" s="372">
        <v>58.513473497186851</v>
      </c>
      <c r="P26" s="350"/>
      <c r="Q26" s="377">
        <v>2725</v>
      </c>
      <c r="R26" s="378">
        <v>16.730108055009822</v>
      </c>
      <c r="S26" s="375">
        <v>1523</v>
      </c>
      <c r="T26" s="376">
        <v>55.889908256880737</v>
      </c>
      <c r="U26" s="375">
        <v>1202</v>
      </c>
      <c r="V26" s="372">
        <v>44.11009174311927</v>
      </c>
      <c r="W26" s="350"/>
      <c r="X26" s="377">
        <v>10186</v>
      </c>
      <c r="Y26" s="378">
        <v>62.536836935166995</v>
      </c>
      <c r="Z26" s="375">
        <v>7478</v>
      </c>
      <c r="AA26" s="376">
        <v>73.414490477125469</v>
      </c>
      <c r="AB26" s="375">
        <v>2708</v>
      </c>
      <c r="AC26" s="372">
        <f t="shared" si="0"/>
        <v>26.585509522874535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68248</v>
      </c>
      <c r="E27" s="380">
        <f t="shared" si="2"/>
        <v>42346</v>
      </c>
      <c r="F27" s="381">
        <f t="shared" si="3"/>
        <v>62.04723947954519</v>
      </c>
      <c r="G27" s="380">
        <f t="shared" si="4"/>
        <v>25902</v>
      </c>
      <c r="H27" s="367">
        <f t="shared" si="3"/>
        <v>37.952760520454817</v>
      </c>
      <c r="I27" s="350"/>
      <c r="J27" s="377">
        <v>17440</v>
      </c>
      <c r="K27" s="378">
        <v>25.55386238424569</v>
      </c>
      <c r="L27" s="375">
        <v>6838</v>
      </c>
      <c r="M27" s="376">
        <v>39.208715596330272</v>
      </c>
      <c r="N27" s="375">
        <v>10602</v>
      </c>
      <c r="O27" s="372">
        <v>60.791284403669721</v>
      </c>
      <c r="P27" s="350"/>
      <c r="Q27" s="377">
        <v>12386</v>
      </c>
      <c r="R27" s="378">
        <v>18.148517172664398</v>
      </c>
      <c r="S27" s="375">
        <v>6999</v>
      </c>
      <c r="T27" s="376">
        <v>56.507347004682707</v>
      </c>
      <c r="U27" s="375">
        <v>5387</v>
      </c>
      <c r="V27" s="372">
        <v>43.492652995317293</v>
      </c>
      <c r="W27" s="350"/>
      <c r="X27" s="377">
        <v>38422</v>
      </c>
      <c r="Y27" s="378">
        <v>56.297620443089905</v>
      </c>
      <c r="Z27" s="375">
        <v>28509</v>
      </c>
      <c r="AA27" s="376">
        <v>74.199677268231738</v>
      </c>
      <c r="AB27" s="375">
        <v>9913</v>
      </c>
      <c r="AC27" s="372">
        <f t="shared" si="0"/>
        <v>25.800322731768262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9191</v>
      </c>
      <c r="E28" s="380">
        <f t="shared" si="2"/>
        <v>6037</v>
      </c>
      <c r="F28" s="381">
        <f t="shared" si="3"/>
        <v>65.683821129365683</v>
      </c>
      <c r="G28" s="380">
        <f t="shared" si="4"/>
        <v>3154</v>
      </c>
      <c r="H28" s="382">
        <f t="shared" si="3"/>
        <v>34.316178870634317</v>
      </c>
      <c r="I28" s="350"/>
      <c r="J28" s="377">
        <v>1579</v>
      </c>
      <c r="K28" s="378">
        <v>17.179849853117179</v>
      </c>
      <c r="L28" s="375">
        <v>671</v>
      </c>
      <c r="M28" s="376">
        <v>42.495250158328055</v>
      </c>
      <c r="N28" s="375">
        <v>908</v>
      </c>
      <c r="O28" s="383">
        <v>57.504749841671945</v>
      </c>
      <c r="P28" s="350"/>
      <c r="Q28" s="377">
        <v>1640</v>
      </c>
      <c r="R28" s="378">
        <v>17.843542596017844</v>
      </c>
      <c r="S28" s="375">
        <v>975</v>
      </c>
      <c r="T28" s="376">
        <v>59.451219512195117</v>
      </c>
      <c r="U28" s="375">
        <v>665</v>
      </c>
      <c r="V28" s="383">
        <v>40.548780487804883</v>
      </c>
      <c r="W28" s="350"/>
      <c r="X28" s="377">
        <v>5972</v>
      </c>
      <c r="Y28" s="378">
        <v>64.976607550864969</v>
      </c>
      <c r="Z28" s="375">
        <v>4391</v>
      </c>
      <c r="AA28" s="376">
        <v>73.526456798392502</v>
      </c>
      <c r="AB28" s="375">
        <v>1581</v>
      </c>
      <c r="AC28" s="383">
        <f t="shared" si="0"/>
        <v>26.473543201607502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3489</v>
      </c>
      <c r="E29" s="386">
        <f t="shared" si="2"/>
        <v>1876</v>
      </c>
      <c r="F29" s="387">
        <f t="shared" si="3"/>
        <v>53.768988248781888</v>
      </c>
      <c r="G29" s="386">
        <f t="shared" si="4"/>
        <v>1613</v>
      </c>
      <c r="H29" s="388">
        <f t="shared" si="3"/>
        <v>46.231011751218112</v>
      </c>
      <c r="I29" s="350"/>
      <c r="J29" s="389">
        <v>1947</v>
      </c>
      <c r="K29" s="390">
        <v>55.803955288048144</v>
      </c>
      <c r="L29" s="391">
        <v>719</v>
      </c>
      <c r="M29" s="392">
        <v>36.928608115048796</v>
      </c>
      <c r="N29" s="391">
        <v>1228</v>
      </c>
      <c r="O29" s="393">
        <v>63.071391884951211</v>
      </c>
      <c r="P29" s="350"/>
      <c r="Q29" s="389">
        <v>536</v>
      </c>
      <c r="R29" s="390">
        <v>15.36256807108054</v>
      </c>
      <c r="S29" s="391">
        <v>370</v>
      </c>
      <c r="T29" s="392">
        <v>69.029850746268664</v>
      </c>
      <c r="U29" s="391">
        <v>166</v>
      </c>
      <c r="V29" s="393">
        <v>30.970149253731343</v>
      </c>
      <c r="W29" s="350"/>
      <c r="X29" s="389">
        <v>1006</v>
      </c>
      <c r="Y29" s="390">
        <v>28.833476640871307</v>
      </c>
      <c r="Z29" s="391">
        <v>787</v>
      </c>
      <c r="AA29" s="392">
        <v>78.230616302186888</v>
      </c>
      <c r="AB29" s="391">
        <v>219</v>
      </c>
      <c r="AC29" s="393">
        <f t="shared" si="0"/>
        <v>21.769383697813122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25">
      <c r="B31" s="1237" t="s">
        <v>0</v>
      </c>
      <c r="D31" s="1238">
        <f>J31+Q31+X31</f>
        <v>1424322</v>
      </c>
      <c r="E31" s="1239">
        <f>L31+S31+Z31</f>
        <v>901327</v>
      </c>
      <c r="F31" s="1240">
        <f>E31/$D31*100</f>
        <v>63.281126037511179</v>
      </c>
      <c r="G31" s="1239">
        <f>N31+U31+AB31</f>
        <v>522995</v>
      </c>
      <c r="H31" s="1241">
        <f>G31/$D31*100</f>
        <v>36.718873962488821</v>
      </c>
      <c r="J31" s="1242">
        <f>SUM(J12:J29)</f>
        <v>385443</v>
      </c>
      <c r="K31" s="1243">
        <f>J31/$D31*100</f>
        <v>27.061507159195742</v>
      </c>
      <c r="L31" s="1239">
        <f>SUM(L12:L29)</f>
        <v>160318</v>
      </c>
      <c r="M31" s="1240">
        <f>L31/$J31*100</f>
        <v>41.593179795715578</v>
      </c>
      <c r="N31" s="1239">
        <f>SUM(N12:N29)</f>
        <v>225125</v>
      </c>
      <c r="O31" s="1244">
        <f>N31/$J31*100</f>
        <v>58.406820204284415</v>
      </c>
      <c r="Q31" s="1242">
        <f>SUM(Q12:Q29)</f>
        <v>273320</v>
      </c>
      <c r="R31" s="1243">
        <f>Q31/$D31*100</f>
        <v>19.189481030272649</v>
      </c>
      <c r="S31" s="1239">
        <f>SUM(S12:S29)</f>
        <v>169083</v>
      </c>
      <c r="T31" s="1240">
        <f>S31/$Q31*100</f>
        <v>61.862651836674964</v>
      </c>
      <c r="U31" s="1239">
        <f>SUM(U12:U29)</f>
        <v>104237</v>
      </c>
      <c r="V31" s="1244">
        <f>U31/$Q31*100</f>
        <v>38.137348163325044</v>
      </c>
      <c r="X31" s="1242">
        <f>SUM(X12:X29)</f>
        <v>765559</v>
      </c>
      <c r="Y31" s="1243">
        <f>X31/$D31*100</f>
        <v>53.749011810531613</v>
      </c>
      <c r="Z31" s="1239">
        <f>SUM(Z12:Z29)</f>
        <v>571926</v>
      </c>
      <c r="AA31" s="1240">
        <f>Z31/$X31*100</f>
        <v>74.706978822011109</v>
      </c>
      <c r="AB31" s="1239">
        <f>SUM(AB12:AB29)</f>
        <v>193633</v>
      </c>
      <c r="AC31" s="1244">
        <f>AB31/$X31*100</f>
        <v>25.293021177988894</v>
      </c>
      <c r="AD31" s="1281"/>
      <c r="AE31" s="1273"/>
      <c r="AF31" s="1273"/>
      <c r="AI31" s="591"/>
      <c r="AK31" s="1273"/>
      <c r="AL31" s="1273"/>
      <c r="AO31" s="591"/>
      <c r="AQ31" s="1273"/>
      <c r="AR31" s="1273"/>
      <c r="AU31" s="591"/>
      <c r="AW31" s="1273"/>
      <c r="AX31" s="1273"/>
      <c r="BA31" s="591"/>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424</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marzo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255</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256</v>
      </c>
      <c r="K8" s="1401"/>
      <c r="L8" s="1401"/>
      <c r="M8" s="1401"/>
      <c r="N8" s="1401"/>
      <c r="O8" s="1402"/>
      <c r="P8" s="317"/>
      <c r="Q8" s="1400" t="s">
        <v>257</v>
      </c>
      <c r="R8" s="1401"/>
      <c r="S8" s="1401"/>
      <c r="T8" s="1401"/>
      <c r="U8" s="1401"/>
      <c r="V8" s="1402"/>
      <c r="W8" s="317"/>
      <c r="X8" s="1400" t="s">
        <v>258</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267</v>
      </c>
      <c r="L9" s="1379" t="s">
        <v>24</v>
      </c>
      <c r="M9" s="1380"/>
      <c r="N9" s="1381" t="s">
        <v>23</v>
      </c>
      <c r="O9" s="1382"/>
      <c r="P9" s="317"/>
      <c r="Q9" s="1383" t="s">
        <v>9</v>
      </c>
      <c r="R9" s="1377" t="s">
        <v>267</v>
      </c>
      <c r="S9" s="1379" t="s">
        <v>24</v>
      </c>
      <c r="T9" s="1380"/>
      <c r="U9" s="1381" t="s">
        <v>23</v>
      </c>
      <c r="V9" s="1382"/>
      <c r="W9" s="317"/>
      <c r="X9" s="1383" t="s">
        <v>9</v>
      </c>
      <c r="Y9" s="1377" t="s">
        <v>267</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267</v>
      </c>
      <c r="G10" s="406" t="s">
        <v>9</v>
      </c>
      <c r="H10" s="889" t="s">
        <v>267</v>
      </c>
      <c r="I10" s="346"/>
      <c r="J10" s="1384"/>
      <c r="K10" s="1378"/>
      <c r="L10" s="404" t="s">
        <v>9</v>
      </c>
      <c r="M10" s="403" t="s">
        <v>267</v>
      </c>
      <c r="N10" s="407" t="s">
        <v>9</v>
      </c>
      <c r="O10" s="402" t="s">
        <v>267</v>
      </c>
      <c r="P10" s="347"/>
      <c r="Q10" s="1384"/>
      <c r="R10" s="1378"/>
      <c r="S10" s="404" t="s">
        <v>9</v>
      </c>
      <c r="T10" s="403" t="s">
        <v>267</v>
      </c>
      <c r="U10" s="407" t="s">
        <v>9</v>
      </c>
      <c r="V10" s="402" t="s">
        <v>267</v>
      </c>
      <c r="W10" s="347"/>
      <c r="X10" s="1384"/>
      <c r="Y10" s="1378"/>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77460</v>
      </c>
      <c r="E12" s="352">
        <f>L12+S12+Z12</f>
        <v>46199</v>
      </c>
      <c r="F12" s="353">
        <f>E12/$D12*100</f>
        <v>59.642396075393755</v>
      </c>
      <c r="G12" s="352">
        <f>N12+U12+AB12</f>
        <v>31261</v>
      </c>
      <c r="H12" s="354">
        <f>G12/$D12*100</f>
        <v>40.357603924606252</v>
      </c>
      <c r="I12" s="350"/>
      <c r="J12" s="355">
        <f>L12+N12</f>
        <v>28014</v>
      </c>
      <c r="K12" s="356">
        <f>J12/$D12*100</f>
        <v>36.165762974438422</v>
      </c>
      <c r="L12" s="357">
        <v>11020</v>
      </c>
      <c r="M12" s="353">
        <v>39.337474120082817</v>
      </c>
      <c r="N12" s="357">
        <v>16994</v>
      </c>
      <c r="O12" s="358">
        <v>60.662525879917183</v>
      </c>
      <c r="P12" s="350"/>
      <c r="Q12" s="355">
        <v>13249</v>
      </c>
      <c r="R12" s="356">
        <v>17.104311902917637</v>
      </c>
      <c r="S12" s="357">
        <v>7655</v>
      </c>
      <c r="T12" s="353">
        <v>57.777945505321156</v>
      </c>
      <c r="U12" s="357">
        <v>5594</v>
      </c>
      <c r="V12" s="358">
        <v>42.222054494678844</v>
      </c>
      <c r="W12" s="350"/>
      <c r="X12" s="355">
        <v>36197</v>
      </c>
      <c r="Y12" s="356">
        <v>46.729925122643948</v>
      </c>
      <c r="Z12" s="357">
        <v>27524</v>
      </c>
      <c r="AA12" s="353">
        <v>76.039450783214079</v>
      </c>
      <c r="AB12" s="357">
        <v>8673</v>
      </c>
      <c r="AC12" s="358">
        <f t="shared" ref="AC12:AC29" si="0">AB12/$X12*100</f>
        <v>23.960549216785921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11926</v>
      </c>
      <c r="E13" s="365">
        <f t="shared" ref="E13:E29" si="2">L13+S13+Z13</f>
        <v>7941</v>
      </c>
      <c r="F13" s="366">
        <f t="shared" ref="F13:H29" si="3">E13/$D13*100</f>
        <v>66.585611269495217</v>
      </c>
      <c r="G13" s="365">
        <f t="shared" ref="G13:G29" si="4">N13+U13+AB13</f>
        <v>3985</v>
      </c>
      <c r="H13" s="367">
        <f t="shared" si="3"/>
        <v>33.414388730504783</v>
      </c>
      <c r="I13" s="350"/>
      <c r="J13" s="368">
        <f t="shared" ref="J13:J29" si="5">L13+N13</f>
        <v>2298</v>
      </c>
      <c r="K13" s="369">
        <f t="shared" ref="K13:K29" si="6">J13/$D13*100</f>
        <v>19.268824417239642</v>
      </c>
      <c r="L13" s="370">
        <v>946</v>
      </c>
      <c r="M13" s="371">
        <v>41.166231505657095</v>
      </c>
      <c r="N13" s="370">
        <v>1352</v>
      </c>
      <c r="O13" s="372">
        <v>58.833768494342905</v>
      </c>
      <c r="P13" s="350"/>
      <c r="Q13" s="368">
        <v>1784</v>
      </c>
      <c r="R13" s="369">
        <v>14.958913298675164</v>
      </c>
      <c r="S13" s="370">
        <v>1028</v>
      </c>
      <c r="T13" s="371">
        <v>57.623318385650222</v>
      </c>
      <c r="U13" s="370">
        <v>756</v>
      </c>
      <c r="V13" s="372">
        <v>42.376681614349778</v>
      </c>
      <c r="W13" s="350"/>
      <c r="X13" s="368">
        <v>7844</v>
      </c>
      <c r="Y13" s="369">
        <v>65.772262284085187</v>
      </c>
      <c r="Z13" s="370">
        <v>5967</v>
      </c>
      <c r="AA13" s="371">
        <v>76.070882202957677</v>
      </c>
      <c r="AB13" s="370">
        <v>1877</v>
      </c>
      <c r="AC13" s="372">
        <f t="shared" si="0"/>
        <v>23.929117797042327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7751</v>
      </c>
      <c r="E14" s="365">
        <f t="shared" si="2"/>
        <v>5176</v>
      </c>
      <c r="F14" s="366">
        <f t="shared" si="3"/>
        <v>66.778480196103729</v>
      </c>
      <c r="G14" s="365">
        <f t="shared" si="4"/>
        <v>2575</v>
      </c>
      <c r="H14" s="367">
        <f t="shared" si="3"/>
        <v>33.221519803896271</v>
      </c>
      <c r="I14" s="350"/>
      <c r="J14" s="368">
        <f t="shared" si="5"/>
        <v>1820</v>
      </c>
      <c r="K14" s="369">
        <f t="shared" si="6"/>
        <v>23.480841181782996</v>
      </c>
      <c r="L14" s="370">
        <v>749</v>
      </c>
      <c r="M14" s="371">
        <v>41.153846153846153</v>
      </c>
      <c r="N14" s="370">
        <v>1071</v>
      </c>
      <c r="O14" s="372">
        <v>58.846153846153847</v>
      </c>
      <c r="P14" s="350"/>
      <c r="Q14" s="368">
        <v>1398</v>
      </c>
      <c r="R14" s="369">
        <v>18.036382402270675</v>
      </c>
      <c r="S14" s="370">
        <v>827</v>
      </c>
      <c r="T14" s="371">
        <v>59.155937052932764</v>
      </c>
      <c r="U14" s="370">
        <v>571</v>
      </c>
      <c r="V14" s="372">
        <v>40.844062947067236</v>
      </c>
      <c r="W14" s="350"/>
      <c r="X14" s="368">
        <v>4533</v>
      </c>
      <c r="Y14" s="369">
        <v>58.482776415946326</v>
      </c>
      <c r="Z14" s="370">
        <v>3600</v>
      </c>
      <c r="AA14" s="371">
        <v>79.417604235605552</v>
      </c>
      <c r="AB14" s="370">
        <v>933</v>
      </c>
      <c r="AC14" s="372">
        <f t="shared" si="0"/>
        <v>20.582395764394441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7596</v>
      </c>
      <c r="E15" s="365">
        <f t="shared" si="2"/>
        <v>4873</v>
      </c>
      <c r="F15" s="366">
        <f t="shared" si="3"/>
        <v>64.15218536071616</v>
      </c>
      <c r="G15" s="365">
        <f t="shared" si="4"/>
        <v>2723</v>
      </c>
      <c r="H15" s="367">
        <f t="shared" si="3"/>
        <v>35.847814639283833</v>
      </c>
      <c r="I15" s="350"/>
      <c r="J15" s="368">
        <f t="shared" si="5"/>
        <v>1781</v>
      </c>
      <c r="K15" s="369">
        <f t="shared" si="6"/>
        <v>23.446550816219062</v>
      </c>
      <c r="L15" s="370">
        <v>695</v>
      </c>
      <c r="M15" s="371">
        <v>39.023020774845591</v>
      </c>
      <c r="N15" s="370">
        <v>1086</v>
      </c>
      <c r="O15" s="372">
        <v>60.976979225154402</v>
      </c>
      <c r="P15" s="350"/>
      <c r="Q15" s="368">
        <v>1342</v>
      </c>
      <c r="R15" s="369">
        <v>17.667193259610322</v>
      </c>
      <c r="S15" s="370">
        <v>776</v>
      </c>
      <c r="T15" s="371">
        <v>57.824143070044713</v>
      </c>
      <c r="U15" s="370">
        <v>566</v>
      </c>
      <c r="V15" s="372">
        <v>42.175856929955287</v>
      </c>
      <c r="W15" s="350"/>
      <c r="X15" s="368">
        <v>4473</v>
      </c>
      <c r="Y15" s="369">
        <v>58.886255924170619</v>
      </c>
      <c r="Z15" s="370">
        <v>3402</v>
      </c>
      <c r="AA15" s="371">
        <v>76.056338028169009</v>
      </c>
      <c r="AB15" s="370">
        <v>1071</v>
      </c>
      <c r="AC15" s="372">
        <f t="shared" si="0"/>
        <v>23.943661971830984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13228</v>
      </c>
      <c r="E16" s="365">
        <f t="shared" si="2"/>
        <v>8066</v>
      </c>
      <c r="F16" s="366">
        <f t="shared" si="3"/>
        <v>60.976716056849114</v>
      </c>
      <c r="G16" s="365">
        <f t="shared" si="4"/>
        <v>5162</v>
      </c>
      <c r="H16" s="367">
        <f t="shared" si="3"/>
        <v>39.023283943150894</v>
      </c>
      <c r="I16" s="350"/>
      <c r="J16" s="368">
        <f t="shared" si="5"/>
        <v>4862</v>
      </c>
      <c r="K16" s="369">
        <f t="shared" si="6"/>
        <v>36.755367402479585</v>
      </c>
      <c r="L16" s="370">
        <v>2010</v>
      </c>
      <c r="M16" s="371">
        <v>41.341011929247223</v>
      </c>
      <c r="N16" s="370">
        <v>2852</v>
      </c>
      <c r="O16" s="372">
        <v>58.65898807075277</v>
      </c>
      <c r="P16" s="350"/>
      <c r="Q16" s="368">
        <v>2319</v>
      </c>
      <c r="R16" s="369">
        <v>17.530994859389175</v>
      </c>
      <c r="S16" s="370">
        <v>1338</v>
      </c>
      <c r="T16" s="371">
        <v>57.697283311772317</v>
      </c>
      <c r="U16" s="370">
        <v>981</v>
      </c>
      <c r="V16" s="372">
        <v>42.302716688227683</v>
      </c>
      <c r="W16" s="350"/>
      <c r="X16" s="368">
        <v>6047</v>
      </c>
      <c r="Y16" s="369">
        <v>45.713637738131233</v>
      </c>
      <c r="Z16" s="370">
        <v>4718</v>
      </c>
      <c r="AA16" s="371">
        <v>78.022159748635687</v>
      </c>
      <c r="AB16" s="370">
        <v>1329</v>
      </c>
      <c r="AC16" s="372">
        <f t="shared" si="0"/>
        <v>21.977840251364313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4997</v>
      </c>
      <c r="E17" s="375">
        <f t="shared" si="2"/>
        <v>3190</v>
      </c>
      <c r="F17" s="376">
        <f t="shared" si="3"/>
        <v>63.838302981789077</v>
      </c>
      <c r="G17" s="375">
        <f t="shared" si="4"/>
        <v>1807</v>
      </c>
      <c r="H17" s="367">
        <f t="shared" si="3"/>
        <v>36.161697018210923</v>
      </c>
      <c r="I17" s="350"/>
      <c r="J17" s="377">
        <f t="shared" si="5"/>
        <v>1271</v>
      </c>
      <c r="K17" s="378">
        <f t="shared" si="6"/>
        <v>25.435261156694018</v>
      </c>
      <c r="L17" s="375">
        <v>510</v>
      </c>
      <c r="M17" s="376">
        <v>40.125885129819039</v>
      </c>
      <c r="N17" s="375">
        <v>761</v>
      </c>
      <c r="O17" s="372">
        <v>59.874114870180961</v>
      </c>
      <c r="P17" s="350"/>
      <c r="Q17" s="377">
        <v>924</v>
      </c>
      <c r="R17" s="378">
        <v>18.491094656794075</v>
      </c>
      <c r="S17" s="375">
        <v>513</v>
      </c>
      <c r="T17" s="376">
        <v>55.519480519480524</v>
      </c>
      <c r="U17" s="375">
        <v>411</v>
      </c>
      <c r="V17" s="372">
        <v>44.480519480519483</v>
      </c>
      <c r="W17" s="350"/>
      <c r="X17" s="377">
        <v>2802</v>
      </c>
      <c r="Y17" s="378">
        <v>56.073644186511906</v>
      </c>
      <c r="Z17" s="375">
        <v>2167</v>
      </c>
      <c r="AA17" s="376">
        <v>77.337615988579586</v>
      </c>
      <c r="AB17" s="375">
        <v>635</v>
      </c>
      <c r="AC17" s="372">
        <f t="shared" si="0"/>
        <v>22.662384011420414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34542</v>
      </c>
      <c r="E18" s="365">
        <f t="shared" si="2"/>
        <v>22623</v>
      </c>
      <c r="F18" s="366">
        <f t="shared" si="3"/>
        <v>65.494180997047067</v>
      </c>
      <c r="G18" s="365">
        <f t="shared" si="4"/>
        <v>11919</v>
      </c>
      <c r="H18" s="367">
        <f t="shared" si="3"/>
        <v>34.505819002952926</v>
      </c>
      <c r="I18" s="350"/>
      <c r="J18" s="368">
        <f t="shared" si="5"/>
        <v>6800</v>
      </c>
      <c r="K18" s="369">
        <f t="shared" si="6"/>
        <v>19.686179144230213</v>
      </c>
      <c r="L18" s="370">
        <v>2806</v>
      </c>
      <c r="M18" s="371">
        <v>41.264705882352942</v>
      </c>
      <c r="N18" s="370">
        <v>3994</v>
      </c>
      <c r="O18" s="372">
        <v>58.735294117647065</v>
      </c>
      <c r="P18" s="350"/>
      <c r="Q18" s="368">
        <v>5081</v>
      </c>
      <c r="R18" s="369">
        <v>14.709628857622603</v>
      </c>
      <c r="S18" s="370">
        <v>2872</v>
      </c>
      <c r="T18" s="371">
        <v>56.524306238929341</v>
      </c>
      <c r="U18" s="370">
        <v>2209</v>
      </c>
      <c r="V18" s="372">
        <v>43.475693761070659</v>
      </c>
      <c r="W18" s="350"/>
      <c r="X18" s="368">
        <v>22661</v>
      </c>
      <c r="Y18" s="369">
        <v>65.604191998147186</v>
      </c>
      <c r="Z18" s="370">
        <v>16945</v>
      </c>
      <c r="AA18" s="371">
        <v>74.776046952914697</v>
      </c>
      <c r="AB18" s="370">
        <v>5716</v>
      </c>
      <c r="AC18" s="372">
        <f t="shared" si="0"/>
        <v>25.223953047085303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22006</v>
      </c>
      <c r="E19" s="365">
        <f t="shared" si="2"/>
        <v>14128</v>
      </c>
      <c r="F19" s="366">
        <f t="shared" si="3"/>
        <v>64.200672543851681</v>
      </c>
      <c r="G19" s="365">
        <f t="shared" si="4"/>
        <v>7878</v>
      </c>
      <c r="H19" s="367">
        <f t="shared" si="3"/>
        <v>35.799327456148319</v>
      </c>
      <c r="I19" s="350"/>
      <c r="J19" s="368">
        <f t="shared" si="5"/>
        <v>5270</v>
      </c>
      <c r="K19" s="369">
        <f t="shared" si="6"/>
        <v>23.948014177951467</v>
      </c>
      <c r="L19" s="370">
        <v>2067</v>
      </c>
      <c r="M19" s="371">
        <v>39.222011385199238</v>
      </c>
      <c r="N19" s="370">
        <v>3203</v>
      </c>
      <c r="O19" s="372">
        <v>60.777988614800762</v>
      </c>
      <c r="P19" s="350"/>
      <c r="Q19" s="368">
        <v>3102</v>
      </c>
      <c r="R19" s="369">
        <v>14.096155593928927</v>
      </c>
      <c r="S19" s="370">
        <v>1833</v>
      </c>
      <c r="T19" s="371">
        <v>59.090909090909093</v>
      </c>
      <c r="U19" s="370">
        <v>1269</v>
      </c>
      <c r="V19" s="372">
        <v>40.909090909090914</v>
      </c>
      <c r="W19" s="350"/>
      <c r="X19" s="368">
        <v>13634</v>
      </c>
      <c r="Y19" s="369">
        <v>61.955830228119602</v>
      </c>
      <c r="Z19" s="370">
        <v>10228</v>
      </c>
      <c r="AA19" s="371">
        <v>75.018336511662014</v>
      </c>
      <c r="AB19" s="370">
        <v>3406</v>
      </c>
      <c r="AC19" s="372">
        <f t="shared" si="0"/>
        <v>24.981663488337979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43816</v>
      </c>
      <c r="E20" s="365">
        <f t="shared" si="2"/>
        <v>27863</v>
      </c>
      <c r="F20" s="366">
        <f t="shared" si="3"/>
        <v>63.590925689245935</v>
      </c>
      <c r="G20" s="365">
        <f t="shared" si="4"/>
        <v>15953</v>
      </c>
      <c r="H20" s="367">
        <f t="shared" si="3"/>
        <v>36.409074310754065</v>
      </c>
      <c r="I20" s="350"/>
      <c r="J20" s="368">
        <f t="shared" si="5"/>
        <v>12499</v>
      </c>
      <c r="K20" s="369">
        <f t="shared" si="6"/>
        <v>28.526109183859777</v>
      </c>
      <c r="L20" s="370">
        <v>5183</v>
      </c>
      <c r="M20" s="371">
        <v>41.467317385390835</v>
      </c>
      <c r="N20" s="370">
        <v>7316</v>
      </c>
      <c r="O20" s="372">
        <v>58.532682614609165</v>
      </c>
      <c r="P20" s="350"/>
      <c r="Q20" s="368">
        <v>6955</v>
      </c>
      <c r="R20" s="369">
        <v>15.873197005660034</v>
      </c>
      <c r="S20" s="370">
        <v>3989</v>
      </c>
      <c r="T20" s="371">
        <v>57.354421279654922</v>
      </c>
      <c r="U20" s="370">
        <v>2966</v>
      </c>
      <c r="V20" s="372">
        <v>42.645578720345071</v>
      </c>
      <c r="W20" s="350"/>
      <c r="X20" s="368">
        <v>24362</v>
      </c>
      <c r="Y20" s="369">
        <v>55.600693810480195</v>
      </c>
      <c r="Z20" s="370">
        <v>18691</v>
      </c>
      <c r="AA20" s="371">
        <v>76.721944011164936</v>
      </c>
      <c r="AB20" s="370">
        <v>5671</v>
      </c>
      <c r="AC20" s="372">
        <f t="shared" si="0"/>
        <v>23.278055988835071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44540</v>
      </c>
      <c r="E21" s="365">
        <f t="shared" si="2"/>
        <v>29033</v>
      </c>
      <c r="F21" s="366">
        <f t="shared" si="3"/>
        <v>65.184104176021549</v>
      </c>
      <c r="G21" s="365">
        <f t="shared" si="4"/>
        <v>15507</v>
      </c>
      <c r="H21" s="367">
        <f t="shared" si="3"/>
        <v>34.815895823978451</v>
      </c>
      <c r="I21" s="350"/>
      <c r="J21" s="368">
        <f t="shared" si="5"/>
        <v>9785</v>
      </c>
      <c r="K21" s="369">
        <f t="shared" si="6"/>
        <v>21.969016614279298</v>
      </c>
      <c r="L21" s="370">
        <v>4004</v>
      </c>
      <c r="M21" s="371">
        <v>40.919775166070515</v>
      </c>
      <c r="N21" s="370">
        <v>5781</v>
      </c>
      <c r="O21" s="372">
        <v>59.080224833929485</v>
      </c>
      <c r="P21" s="350"/>
      <c r="Q21" s="368">
        <v>7808</v>
      </c>
      <c r="R21" s="369">
        <v>17.530309833857206</v>
      </c>
      <c r="S21" s="370">
        <v>4472</v>
      </c>
      <c r="T21" s="371">
        <v>57.274590163934427</v>
      </c>
      <c r="U21" s="370">
        <v>3336</v>
      </c>
      <c r="V21" s="372">
        <v>42.725409836065573</v>
      </c>
      <c r="W21" s="350"/>
      <c r="X21" s="368">
        <v>26947</v>
      </c>
      <c r="Y21" s="369">
        <v>60.500673551863493</v>
      </c>
      <c r="Z21" s="370">
        <v>20557</v>
      </c>
      <c r="AA21" s="371">
        <v>76.286785170891008</v>
      </c>
      <c r="AB21" s="370">
        <v>6390</v>
      </c>
      <c r="AC21" s="372">
        <f t="shared" si="0"/>
        <v>23.713214829108992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11911</v>
      </c>
      <c r="E22" s="365">
        <f t="shared" si="2"/>
        <v>7853</v>
      </c>
      <c r="F22" s="366">
        <f t="shared" si="3"/>
        <v>65.930652338174795</v>
      </c>
      <c r="G22" s="365">
        <f t="shared" si="4"/>
        <v>4058</v>
      </c>
      <c r="H22" s="367">
        <f t="shared" si="3"/>
        <v>34.069347661825205</v>
      </c>
      <c r="I22" s="350"/>
      <c r="J22" s="368">
        <f t="shared" si="5"/>
        <v>2601</v>
      </c>
      <c r="K22" s="369">
        <f t="shared" si="6"/>
        <v>21.836957434304423</v>
      </c>
      <c r="L22" s="370">
        <v>1071</v>
      </c>
      <c r="M22" s="371">
        <v>41.17647058823529</v>
      </c>
      <c r="N22" s="370">
        <v>1530</v>
      </c>
      <c r="O22" s="372">
        <v>58.82352941176471</v>
      </c>
      <c r="P22" s="350"/>
      <c r="Q22" s="368">
        <v>1860</v>
      </c>
      <c r="R22" s="369">
        <v>15.615817311728655</v>
      </c>
      <c r="S22" s="370">
        <v>1071</v>
      </c>
      <c r="T22" s="371">
        <v>57.58064516129032</v>
      </c>
      <c r="U22" s="370">
        <v>789</v>
      </c>
      <c r="V22" s="372">
        <v>42.41935483870968</v>
      </c>
      <c r="W22" s="350"/>
      <c r="X22" s="368">
        <v>7450</v>
      </c>
      <c r="Y22" s="369">
        <v>62.547225253966921</v>
      </c>
      <c r="Z22" s="370">
        <v>5711</v>
      </c>
      <c r="AA22" s="371">
        <v>76.65771812080537</v>
      </c>
      <c r="AB22" s="370">
        <v>1739</v>
      </c>
      <c r="AC22" s="372">
        <f t="shared" si="0"/>
        <v>23.342281879194633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25951</v>
      </c>
      <c r="E23" s="365">
        <f t="shared" si="2"/>
        <v>17438</v>
      </c>
      <c r="F23" s="366">
        <f t="shared" si="3"/>
        <v>67.195869137990826</v>
      </c>
      <c r="G23" s="365">
        <f t="shared" si="4"/>
        <v>8513</v>
      </c>
      <c r="H23" s="367">
        <f t="shared" si="3"/>
        <v>32.804130862009174</v>
      </c>
      <c r="I23" s="350"/>
      <c r="J23" s="368">
        <f t="shared" si="5"/>
        <v>5207</v>
      </c>
      <c r="K23" s="369">
        <f t="shared" si="6"/>
        <v>20.064737389695967</v>
      </c>
      <c r="L23" s="370">
        <v>2218</v>
      </c>
      <c r="M23" s="371">
        <v>42.596504705204531</v>
      </c>
      <c r="N23" s="370">
        <v>2989</v>
      </c>
      <c r="O23" s="372">
        <v>57.403495294795469</v>
      </c>
      <c r="P23" s="350"/>
      <c r="Q23" s="368">
        <v>4276</v>
      </c>
      <c r="R23" s="369">
        <v>16.477207044044544</v>
      </c>
      <c r="S23" s="370">
        <v>2415</v>
      </c>
      <c r="T23" s="371">
        <v>56.478016838166511</v>
      </c>
      <c r="U23" s="370">
        <v>1861</v>
      </c>
      <c r="V23" s="372">
        <v>43.521983161833489</v>
      </c>
      <c r="W23" s="350"/>
      <c r="X23" s="368">
        <v>16468</v>
      </c>
      <c r="Y23" s="369">
        <v>63.458055566259489</v>
      </c>
      <c r="Z23" s="370">
        <v>12805</v>
      </c>
      <c r="AA23" s="371">
        <v>77.756861792567406</v>
      </c>
      <c r="AB23" s="370">
        <v>3663</v>
      </c>
      <c r="AC23" s="372">
        <f t="shared" si="0"/>
        <v>22.243138207432597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60761</v>
      </c>
      <c r="E24" s="365">
        <f t="shared" si="2"/>
        <v>40853</v>
      </c>
      <c r="F24" s="366">
        <f t="shared" si="3"/>
        <v>67.235562285018347</v>
      </c>
      <c r="G24" s="365">
        <f t="shared" si="4"/>
        <v>19908</v>
      </c>
      <c r="H24" s="367">
        <f t="shared" si="3"/>
        <v>32.764437714981646</v>
      </c>
      <c r="I24" s="350"/>
      <c r="J24" s="368">
        <f t="shared" si="5"/>
        <v>15169</v>
      </c>
      <c r="K24" s="369">
        <f t="shared" si="6"/>
        <v>24.965026908707888</v>
      </c>
      <c r="L24" s="370">
        <v>7440</v>
      </c>
      <c r="M24" s="371">
        <v>49.047399301206404</v>
      </c>
      <c r="N24" s="370">
        <v>7729</v>
      </c>
      <c r="O24" s="372">
        <v>50.952600698793596</v>
      </c>
      <c r="P24" s="350"/>
      <c r="Q24" s="368">
        <v>9244</v>
      </c>
      <c r="R24" s="369">
        <v>15.213706160201445</v>
      </c>
      <c r="S24" s="370">
        <v>5494</v>
      </c>
      <c r="T24" s="371">
        <v>59.43314582431848</v>
      </c>
      <c r="U24" s="370">
        <v>3750</v>
      </c>
      <c r="V24" s="372">
        <v>40.56685417568152</v>
      </c>
      <c r="W24" s="350"/>
      <c r="X24" s="368">
        <v>36348</v>
      </c>
      <c r="Y24" s="369">
        <v>59.821266931090669</v>
      </c>
      <c r="Z24" s="370">
        <v>27919</v>
      </c>
      <c r="AA24" s="371">
        <v>76.810278419720476</v>
      </c>
      <c r="AB24" s="370">
        <v>8429</v>
      </c>
      <c r="AC24" s="372">
        <f t="shared" si="0"/>
        <v>23.189721580279521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13224</v>
      </c>
      <c r="E25" s="365">
        <f t="shared" si="2"/>
        <v>7555</v>
      </c>
      <c r="F25" s="366">
        <f t="shared" si="3"/>
        <v>57.130973986690869</v>
      </c>
      <c r="G25" s="365">
        <f t="shared" si="4"/>
        <v>5669</v>
      </c>
      <c r="H25" s="367">
        <f t="shared" si="3"/>
        <v>42.869026013309139</v>
      </c>
      <c r="I25" s="350"/>
      <c r="J25" s="368">
        <f t="shared" si="5"/>
        <v>5065</v>
      </c>
      <c r="K25" s="369">
        <f t="shared" si="6"/>
        <v>38.301572897761645</v>
      </c>
      <c r="L25" s="370">
        <v>1820</v>
      </c>
      <c r="M25" s="371">
        <v>35.932872655478775</v>
      </c>
      <c r="N25" s="370">
        <v>3245</v>
      </c>
      <c r="O25" s="372">
        <v>64.067127344521225</v>
      </c>
      <c r="P25" s="350"/>
      <c r="Q25" s="368">
        <v>1950</v>
      </c>
      <c r="R25" s="369">
        <v>14.745916515426497</v>
      </c>
      <c r="S25" s="370">
        <v>1071</v>
      </c>
      <c r="T25" s="371">
        <v>54.92307692307692</v>
      </c>
      <c r="U25" s="370">
        <v>879</v>
      </c>
      <c r="V25" s="372">
        <v>45.076923076923073</v>
      </c>
      <c r="W25" s="350"/>
      <c r="X25" s="368">
        <v>6209</v>
      </c>
      <c r="Y25" s="369">
        <v>46.952510586811854</v>
      </c>
      <c r="Z25" s="370">
        <v>4664</v>
      </c>
      <c r="AA25" s="371">
        <v>75.116765984860692</v>
      </c>
      <c r="AB25" s="370">
        <v>1545</v>
      </c>
      <c r="AC25" s="372">
        <f t="shared" si="0"/>
        <v>24.883234015139312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3368</v>
      </c>
      <c r="E26" s="380">
        <f t="shared" si="2"/>
        <v>2290</v>
      </c>
      <c r="F26" s="381">
        <f t="shared" si="3"/>
        <v>67.992874109263653</v>
      </c>
      <c r="G26" s="380">
        <f t="shared" si="4"/>
        <v>1078</v>
      </c>
      <c r="H26" s="367">
        <f t="shared" si="3"/>
        <v>32.00712589073634</v>
      </c>
      <c r="I26" s="350"/>
      <c r="J26" s="377">
        <f t="shared" si="5"/>
        <v>650</v>
      </c>
      <c r="K26" s="378">
        <f t="shared" si="6"/>
        <v>19.299287410926365</v>
      </c>
      <c r="L26" s="375">
        <v>314</v>
      </c>
      <c r="M26" s="376">
        <v>48.307692307692307</v>
      </c>
      <c r="N26" s="375">
        <v>336</v>
      </c>
      <c r="O26" s="372">
        <v>51.692307692307693</v>
      </c>
      <c r="P26" s="350"/>
      <c r="Q26" s="377">
        <v>515</v>
      </c>
      <c r="R26" s="378">
        <v>15.290973871733968</v>
      </c>
      <c r="S26" s="375">
        <v>292</v>
      </c>
      <c r="T26" s="376">
        <v>56.699029126213595</v>
      </c>
      <c r="U26" s="375">
        <v>223</v>
      </c>
      <c r="V26" s="372">
        <v>43.300970873786412</v>
      </c>
      <c r="W26" s="350"/>
      <c r="X26" s="377">
        <v>2203</v>
      </c>
      <c r="Y26" s="378">
        <v>65.409738717339678</v>
      </c>
      <c r="Z26" s="375">
        <v>1684</v>
      </c>
      <c r="AA26" s="376">
        <v>76.441216522923284</v>
      </c>
      <c r="AB26" s="375">
        <v>519</v>
      </c>
      <c r="AC26" s="372">
        <f t="shared" si="0"/>
        <v>23.558783477076712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17043</v>
      </c>
      <c r="E27" s="380">
        <f t="shared" si="2"/>
        <v>11447</v>
      </c>
      <c r="F27" s="381">
        <f t="shared" si="3"/>
        <v>67.165405151675174</v>
      </c>
      <c r="G27" s="380">
        <f t="shared" si="4"/>
        <v>5596</v>
      </c>
      <c r="H27" s="367">
        <f t="shared" si="3"/>
        <v>32.834594848324826</v>
      </c>
      <c r="I27" s="350"/>
      <c r="J27" s="377">
        <f t="shared" si="5"/>
        <v>3357</v>
      </c>
      <c r="K27" s="378">
        <f t="shared" si="6"/>
        <v>19.697236402041892</v>
      </c>
      <c r="L27" s="375">
        <v>1402</v>
      </c>
      <c r="M27" s="376">
        <v>41.763479296991363</v>
      </c>
      <c r="N27" s="375">
        <v>1955</v>
      </c>
      <c r="O27" s="372">
        <v>58.236520703008644</v>
      </c>
      <c r="P27" s="350"/>
      <c r="Q27" s="377">
        <v>2574</v>
      </c>
      <c r="R27" s="378">
        <v>15.102974828375288</v>
      </c>
      <c r="S27" s="375">
        <v>1467</v>
      </c>
      <c r="T27" s="376">
        <v>56.993006993006986</v>
      </c>
      <c r="U27" s="375">
        <v>1107</v>
      </c>
      <c r="V27" s="372">
        <v>43.006993006993007</v>
      </c>
      <c r="W27" s="350"/>
      <c r="X27" s="377">
        <v>11112</v>
      </c>
      <c r="Y27" s="378">
        <v>65.199788769582824</v>
      </c>
      <c r="Z27" s="375">
        <v>8578</v>
      </c>
      <c r="AA27" s="376">
        <v>77.19582433405327</v>
      </c>
      <c r="AB27" s="375">
        <v>2534</v>
      </c>
      <c r="AC27" s="372">
        <f t="shared" si="0"/>
        <v>22.804175665946723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2364</v>
      </c>
      <c r="E28" s="380">
        <f t="shared" si="2"/>
        <v>1524</v>
      </c>
      <c r="F28" s="381">
        <f t="shared" si="3"/>
        <v>64.467005076142129</v>
      </c>
      <c r="G28" s="380">
        <f t="shared" si="4"/>
        <v>840</v>
      </c>
      <c r="H28" s="382">
        <f t="shared" si="3"/>
        <v>35.532994923857871</v>
      </c>
      <c r="I28" s="350"/>
      <c r="J28" s="377">
        <f t="shared" si="5"/>
        <v>529</v>
      </c>
      <c r="K28" s="378">
        <f t="shared" si="6"/>
        <v>22.377326565143825</v>
      </c>
      <c r="L28" s="375">
        <v>229</v>
      </c>
      <c r="M28" s="376">
        <v>43.289224952741023</v>
      </c>
      <c r="N28" s="375">
        <v>300</v>
      </c>
      <c r="O28" s="383">
        <v>56.710775047258977</v>
      </c>
      <c r="P28" s="350"/>
      <c r="Q28" s="377">
        <v>358</v>
      </c>
      <c r="R28" s="378">
        <v>15.143824027072759</v>
      </c>
      <c r="S28" s="375">
        <v>196</v>
      </c>
      <c r="T28" s="376">
        <v>54.748603351955303</v>
      </c>
      <c r="U28" s="375">
        <v>162</v>
      </c>
      <c r="V28" s="383">
        <v>45.251396648044697</v>
      </c>
      <c r="W28" s="350"/>
      <c r="X28" s="377">
        <v>1477</v>
      </c>
      <c r="Y28" s="378">
        <v>62.478849407783422</v>
      </c>
      <c r="Z28" s="375">
        <v>1099</v>
      </c>
      <c r="AA28" s="376">
        <v>74.407582938388629</v>
      </c>
      <c r="AB28" s="375">
        <v>378</v>
      </c>
      <c r="AC28" s="383">
        <f t="shared" si="0"/>
        <v>25.592417061611371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1185</v>
      </c>
      <c r="E29" s="386">
        <f t="shared" si="2"/>
        <v>643</v>
      </c>
      <c r="F29" s="387">
        <f t="shared" si="3"/>
        <v>54.261603375527422</v>
      </c>
      <c r="G29" s="386">
        <f t="shared" si="4"/>
        <v>542</v>
      </c>
      <c r="H29" s="388">
        <f t="shared" si="3"/>
        <v>45.738396624472571</v>
      </c>
      <c r="I29" s="350"/>
      <c r="J29" s="389">
        <f t="shared" si="5"/>
        <v>640</v>
      </c>
      <c r="K29" s="390">
        <f t="shared" si="6"/>
        <v>54.008438818565395</v>
      </c>
      <c r="L29" s="391">
        <v>247</v>
      </c>
      <c r="M29" s="392">
        <v>38.59375</v>
      </c>
      <c r="N29" s="391">
        <v>393</v>
      </c>
      <c r="O29" s="393">
        <v>61.406249999999993</v>
      </c>
      <c r="P29" s="350"/>
      <c r="Q29" s="389">
        <v>178</v>
      </c>
      <c r="R29" s="390">
        <v>15.021097046413502</v>
      </c>
      <c r="S29" s="391">
        <v>113</v>
      </c>
      <c r="T29" s="392">
        <v>63.483146067415731</v>
      </c>
      <c r="U29" s="391">
        <v>65</v>
      </c>
      <c r="V29" s="393">
        <v>36.516853932584269</v>
      </c>
      <c r="W29" s="350"/>
      <c r="X29" s="389">
        <v>367</v>
      </c>
      <c r="Y29" s="390">
        <v>30.970464135021096</v>
      </c>
      <c r="Z29" s="391">
        <v>283</v>
      </c>
      <c r="AA29" s="392">
        <v>77.111716621253407</v>
      </c>
      <c r="AB29" s="391">
        <v>84</v>
      </c>
      <c r="AC29" s="393">
        <f t="shared" si="0"/>
        <v>22.888283378746593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7" t="s">
        <v>0</v>
      </c>
      <c r="C31" s="320"/>
      <c r="D31" s="1238">
        <f>J31+Q31+X31</f>
        <v>403669</v>
      </c>
      <c r="E31" s="1239">
        <f>L31+S31+Z31</f>
        <v>258695</v>
      </c>
      <c r="F31" s="1240">
        <f>E31/$D31*100</f>
        <v>64.085921881541566</v>
      </c>
      <c r="G31" s="1239">
        <f>N31+U31+AB31</f>
        <v>144974</v>
      </c>
      <c r="H31" s="1241">
        <f>G31/$D31*100</f>
        <v>35.914078118458441</v>
      </c>
      <c r="I31" s="320"/>
      <c r="J31" s="1242">
        <f>SUM(J12:J29)</f>
        <v>107618</v>
      </c>
      <c r="K31" s="1243">
        <f>J31/$D31*100</f>
        <v>26.659961503112701</v>
      </c>
      <c r="L31" s="1239">
        <f>SUM(L12:L29)</f>
        <v>44731</v>
      </c>
      <c r="M31" s="1240">
        <f>L31/$J31*100</f>
        <v>41.564608151052795</v>
      </c>
      <c r="N31" s="1239">
        <f>SUM(N12:N29)</f>
        <v>62887</v>
      </c>
      <c r="O31" s="1244">
        <f>N31/$J31*100</f>
        <v>58.435391848947205</v>
      </c>
      <c r="P31" s="320"/>
      <c r="Q31" s="1242">
        <f>SUM(Q12:Q29)</f>
        <v>64917</v>
      </c>
      <c r="R31" s="1243">
        <f>Q31/$D31*100</f>
        <v>16.081740237669973</v>
      </c>
      <c r="S31" s="1239">
        <f>SUM(S12:S29)</f>
        <v>37422</v>
      </c>
      <c r="T31" s="1240">
        <f>S31/$Q31*100</f>
        <v>57.645917094135591</v>
      </c>
      <c r="U31" s="1239">
        <f>SUM(U12:U29)</f>
        <v>27495</v>
      </c>
      <c r="V31" s="1244">
        <f>U31/$Q31*100</f>
        <v>42.354082905864409</v>
      </c>
      <c r="W31" s="320"/>
      <c r="X31" s="1242">
        <f>SUM(X12:X29)</f>
        <v>231134</v>
      </c>
      <c r="Y31" s="1243">
        <f>X31/$D31*100</f>
        <v>57.258298259217334</v>
      </c>
      <c r="Z31" s="1239">
        <f>SUM(Z12:Z29)</f>
        <v>176542</v>
      </c>
      <c r="AA31" s="1240">
        <f>Z31/$X31*100</f>
        <v>76.380800747618267</v>
      </c>
      <c r="AB31" s="1239">
        <f>SUM(AB12:AB29)</f>
        <v>54592</v>
      </c>
      <c r="AC31" s="1244">
        <f>AB31/$X31*100</f>
        <v>23.619199252381733</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423</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marzo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259</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260</v>
      </c>
      <c r="K8" s="1401"/>
      <c r="L8" s="1401"/>
      <c r="M8" s="1401"/>
      <c r="N8" s="1401"/>
      <c r="O8" s="1402"/>
      <c r="P8" s="317"/>
      <c r="Q8" s="1400" t="s">
        <v>261</v>
      </c>
      <c r="R8" s="1401"/>
      <c r="S8" s="1401"/>
      <c r="T8" s="1401"/>
      <c r="U8" s="1401"/>
      <c r="V8" s="1402"/>
      <c r="W8" s="317"/>
      <c r="X8" s="1400" t="s">
        <v>262</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267</v>
      </c>
      <c r="L9" s="1379" t="s">
        <v>24</v>
      </c>
      <c r="M9" s="1380"/>
      <c r="N9" s="1381" t="s">
        <v>23</v>
      </c>
      <c r="O9" s="1382"/>
      <c r="P9" s="317"/>
      <c r="Q9" s="1383" t="s">
        <v>9</v>
      </c>
      <c r="R9" s="1377" t="s">
        <v>267</v>
      </c>
      <c r="S9" s="1379" t="s">
        <v>24</v>
      </c>
      <c r="T9" s="1380"/>
      <c r="U9" s="1381" t="s">
        <v>23</v>
      </c>
      <c r="V9" s="1382"/>
      <c r="W9" s="317"/>
      <c r="X9" s="1383" t="s">
        <v>9</v>
      </c>
      <c r="Y9" s="1377" t="s">
        <v>267</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267</v>
      </c>
      <c r="G10" s="406" t="s">
        <v>9</v>
      </c>
      <c r="H10" s="889" t="s">
        <v>267</v>
      </c>
      <c r="I10" s="346"/>
      <c r="J10" s="1384"/>
      <c r="K10" s="1378"/>
      <c r="L10" s="404" t="s">
        <v>9</v>
      </c>
      <c r="M10" s="403" t="s">
        <v>267</v>
      </c>
      <c r="N10" s="407" t="s">
        <v>9</v>
      </c>
      <c r="O10" s="402" t="s">
        <v>267</v>
      </c>
      <c r="P10" s="347"/>
      <c r="Q10" s="1384"/>
      <c r="R10" s="1378"/>
      <c r="S10" s="404" t="s">
        <v>9</v>
      </c>
      <c r="T10" s="403" t="s">
        <v>267</v>
      </c>
      <c r="U10" s="407" t="s">
        <v>9</v>
      </c>
      <c r="V10" s="402" t="s">
        <v>267</v>
      </c>
      <c r="W10" s="347"/>
      <c r="X10" s="1384"/>
      <c r="Y10" s="1378"/>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131317</v>
      </c>
      <c r="E12" s="352">
        <f>L12+S12+Z12</f>
        <v>83099</v>
      </c>
      <c r="F12" s="353">
        <f>E12/$D12*100</f>
        <v>63.281220253280232</v>
      </c>
      <c r="G12" s="352">
        <f>N12+U12+AB12</f>
        <v>48218</v>
      </c>
      <c r="H12" s="354">
        <f>G12/$D12*100</f>
        <v>36.718779746719768</v>
      </c>
      <c r="I12" s="350"/>
      <c r="J12" s="355">
        <f>L12+N12</f>
        <v>39712</v>
      </c>
      <c r="K12" s="356">
        <f>J12/$D12*100</f>
        <v>30.241324428672598</v>
      </c>
      <c r="L12" s="357">
        <v>16117</v>
      </c>
      <c r="M12" s="353">
        <v>40.584709911361806</v>
      </c>
      <c r="N12" s="357">
        <v>23595</v>
      </c>
      <c r="O12" s="358">
        <v>59.415290088638194</v>
      </c>
      <c r="P12" s="350"/>
      <c r="Q12" s="355">
        <v>26274</v>
      </c>
      <c r="R12" s="356">
        <v>20.008072069876711</v>
      </c>
      <c r="S12" s="357">
        <v>17019</v>
      </c>
      <c r="T12" s="353">
        <v>64.775062799725973</v>
      </c>
      <c r="U12" s="357">
        <v>9255</v>
      </c>
      <c r="V12" s="358">
        <v>35.224937200274034</v>
      </c>
      <c r="W12" s="350"/>
      <c r="X12" s="355">
        <v>65331</v>
      </c>
      <c r="Y12" s="356">
        <v>49.750603501450684</v>
      </c>
      <c r="Z12" s="357">
        <v>49963</v>
      </c>
      <c r="AA12" s="353">
        <v>76.476710902940411</v>
      </c>
      <c r="AB12" s="357">
        <v>15368</v>
      </c>
      <c r="AC12" s="358">
        <f t="shared" ref="AC12:AC29" si="0">AB12/$X12*100</f>
        <v>23.523289097059589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14591</v>
      </c>
      <c r="E13" s="365">
        <f t="shared" ref="E13:E29" si="2">L13+S13+Z13</f>
        <v>9214</v>
      </c>
      <c r="F13" s="366">
        <f t="shared" ref="F13:H29" si="3">E13/$D13*100</f>
        <v>63.14851620862175</v>
      </c>
      <c r="G13" s="365">
        <f t="shared" ref="G13:G29" si="4">N13+U13+AB13</f>
        <v>5377</v>
      </c>
      <c r="H13" s="367">
        <f t="shared" si="3"/>
        <v>36.85148379137825</v>
      </c>
      <c r="I13" s="350"/>
      <c r="J13" s="368">
        <f t="shared" ref="J13:J29" si="5">L13+N13</f>
        <v>3207</v>
      </c>
      <c r="K13" s="369">
        <f t="shared" ref="K13:K29" si="6">J13/$D13*100</f>
        <v>21.979302309642932</v>
      </c>
      <c r="L13" s="370">
        <v>1322</v>
      </c>
      <c r="M13" s="371">
        <v>41.222326161521671</v>
      </c>
      <c r="N13" s="370">
        <v>1885</v>
      </c>
      <c r="O13" s="372">
        <v>58.777673838478329</v>
      </c>
      <c r="P13" s="350"/>
      <c r="Q13" s="368">
        <v>2541</v>
      </c>
      <c r="R13" s="369">
        <v>17.414844767322322</v>
      </c>
      <c r="S13" s="370">
        <v>1482</v>
      </c>
      <c r="T13" s="371">
        <v>58.323494687131053</v>
      </c>
      <c r="U13" s="370">
        <v>1059</v>
      </c>
      <c r="V13" s="372">
        <v>41.676505312868947</v>
      </c>
      <c r="W13" s="350"/>
      <c r="X13" s="368">
        <v>8843</v>
      </c>
      <c r="Y13" s="369">
        <v>60.605852923034739</v>
      </c>
      <c r="Z13" s="370">
        <v>6410</v>
      </c>
      <c r="AA13" s="371">
        <v>72.486712654076669</v>
      </c>
      <c r="AB13" s="370">
        <v>2433</v>
      </c>
      <c r="AC13" s="372">
        <f t="shared" si="0"/>
        <v>27.513287345923331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10583</v>
      </c>
      <c r="E14" s="365">
        <f t="shared" si="2"/>
        <v>6840</v>
      </c>
      <c r="F14" s="366">
        <f t="shared" si="3"/>
        <v>64.631956912028727</v>
      </c>
      <c r="G14" s="365">
        <f t="shared" si="4"/>
        <v>3743</v>
      </c>
      <c r="H14" s="367">
        <f t="shared" si="3"/>
        <v>35.368043087971273</v>
      </c>
      <c r="I14" s="350"/>
      <c r="J14" s="368">
        <f t="shared" si="5"/>
        <v>2625</v>
      </c>
      <c r="K14" s="369">
        <f t="shared" si="6"/>
        <v>24.803930832467163</v>
      </c>
      <c r="L14" s="370">
        <v>1009</v>
      </c>
      <c r="M14" s="371">
        <v>38.438095238095237</v>
      </c>
      <c r="N14" s="370">
        <v>1616</v>
      </c>
      <c r="O14" s="372">
        <v>61.561904761904763</v>
      </c>
      <c r="P14" s="350"/>
      <c r="Q14" s="368">
        <v>2129</v>
      </c>
      <c r="R14" s="369">
        <v>20.117169044694322</v>
      </c>
      <c r="S14" s="370">
        <v>1265</v>
      </c>
      <c r="T14" s="371">
        <v>59.417566932832308</v>
      </c>
      <c r="U14" s="370">
        <v>864</v>
      </c>
      <c r="V14" s="372">
        <v>40.582433067167685</v>
      </c>
      <c r="W14" s="350"/>
      <c r="X14" s="368">
        <v>5829</v>
      </c>
      <c r="Y14" s="369">
        <v>55.078900122838512</v>
      </c>
      <c r="Z14" s="370">
        <v>4566</v>
      </c>
      <c r="AA14" s="371">
        <v>78.332475553268139</v>
      </c>
      <c r="AB14" s="370">
        <v>1263</v>
      </c>
      <c r="AC14" s="372">
        <f t="shared" si="0"/>
        <v>21.667524446731861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9915</v>
      </c>
      <c r="E15" s="365">
        <f t="shared" si="2"/>
        <v>6015</v>
      </c>
      <c r="F15" s="366">
        <f t="shared" si="3"/>
        <v>60.665658093797283</v>
      </c>
      <c r="G15" s="365">
        <f t="shared" si="4"/>
        <v>3900</v>
      </c>
      <c r="H15" s="367">
        <f t="shared" si="3"/>
        <v>39.334341906202724</v>
      </c>
      <c r="I15" s="350"/>
      <c r="J15" s="368">
        <f t="shared" si="5"/>
        <v>2896</v>
      </c>
      <c r="K15" s="369">
        <f t="shared" si="6"/>
        <v>29.208270297528998</v>
      </c>
      <c r="L15" s="370">
        <v>1170</v>
      </c>
      <c r="M15" s="371">
        <v>40.400552486187848</v>
      </c>
      <c r="N15" s="370">
        <v>1726</v>
      </c>
      <c r="O15" s="372">
        <v>59.599447513812152</v>
      </c>
      <c r="P15" s="350"/>
      <c r="Q15" s="368">
        <v>2022</v>
      </c>
      <c r="R15" s="369">
        <v>20.393343419062028</v>
      </c>
      <c r="S15" s="370">
        <v>1146</v>
      </c>
      <c r="T15" s="371">
        <v>56.676557863501486</v>
      </c>
      <c r="U15" s="370">
        <v>876</v>
      </c>
      <c r="V15" s="372">
        <v>43.323442136498521</v>
      </c>
      <c r="W15" s="350"/>
      <c r="X15" s="368">
        <v>4997</v>
      </c>
      <c r="Y15" s="369">
        <v>50.398386283408982</v>
      </c>
      <c r="Z15" s="370">
        <v>3699</v>
      </c>
      <c r="AA15" s="371">
        <v>74.024414648789275</v>
      </c>
      <c r="AB15" s="370">
        <v>1298</v>
      </c>
      <c r="AC15" s="372">
        <f t="shared" si="0"/>
        <v>25.975585351210729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14170</v>
      </c>
      <c r="E16" s="365">
        <f t="shared" si="2"/>
        <v>8240</v>
      </c>
      <c r="F16" s="366">
        <f t="shared" si="3"/>
        <v>58.151023288637973</v>
      </c>
      <c r="G16" s="365">
        <f t="shared" si="4"/>
        <v>5930</v>
      </c>
      <c r="H16" s="367">
        <f t="shared" si="3"/>
        <v>41.848976711362035</v>
      </c>
      <c r="I16" s="350"/>
      <c r="J16" s="368">
        <f t="shared" si="5"/>
        <v>5925</v>
      </c>
      <c r="K16" s="369">
        <f t="shared" si="6"/>
        <v>41.8136908962597</v>
      </c>
      <c r="L16" s="370">
        <v>2415</v>
      </c>
      <c r="M16" s="371">
        <v>40.75949367088608</v>
      </c>
      <c r="N16" s="370">
        <v>3510</v>
      </c>
      <c r="O16" s="372">
        <v>59.240506329113927</v>
      </c>
      <c r="P16" s="350"/>
      <c r="Q16" s="368">
        <v>2744</v>
      </c>
      <c r="R16" s="369">
        <v>19.364855328158082</v>
      </c>
      <c r="S16" s="370">
        <v>1674</v>
      </c>
      <c r="T16" s="371">
        <v>61.005830903790091</v>
      </c>
      <c r="U16" s="370">
        <v>1070</v>
      </c>
      <c r="V16" s="372">
        <v>38.994169096209916</v>
      </c>
      <c r="W16" s="350"/>
      <c r="X16" s="368">
        <v>5501</v>
      </c>
      <c r="Y16" s="369">
        <v>38.821453775582214</v>
      </c>
      <c r="Z16" s="370">
        <v>4151</v>
      </c>
      <c r="AA16" s="371">
        <v>75.459007453190324</v>
      </c>
      <c r="AB16" s="370">
        <v>1350</v>
      </c>
      <c r="AC16" s="372">
        <f t="shared" si="0"/>
        <v>24.540992546809669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7237</v>
      </c>
      <c r="E17" s="375">
        <f t="shared" si="2"/>
        <v>4595</v>
      </c>
      <c r="F17" s="376">
        <f t="shared" si="3"/>
        <v>63.493160149233105</v>
      </c>
      <c r="G17" s="375">
        <f t="shared" si="4"/>
        <v>2642</v>
      </c>
      <c r="H17" s="367">
        <f t="shared" si="3"/>
        <v>36.506839850766895</v>
      </c>
      <c r="I17" s="350"/>
      <c r="J17" s="377">
        <f t="shared" si="5"/>
        <v>1836</v>
      </c>
      <c r="K17" s="378">
        <f t="shared" si="6"/>
        <v>25.369628299018931</v>
      </c>
      <c r="L17" s="375">
        <v>750</v>
      </c>
      <c r="M17" s="376">
        <v>40.849673202614376</v>
      </c>
      <c r="N17" s="375">
        <v>1086</v>
      </c>
      <c r="O17" s="372">
        <v>59.150326797385624</v>
      </c>
      <c r="P17" s="350"/>
      <c r="Q17" s="377">
        <v>1466</v>
      </c>
      <c r="R17" s="378">
        <v>20.257012574271108</v>
      </c>
      <c r="S17" s="375">
        <v>810</v>
      </c>
      <c r="T17" s="376">
        <v>55.252387448840381</v>
      </c>
      <c r="U17" s="375">
        <v>656</v>
      </c>
      <c r="V17" s="372">
        <v>44.747612551159612</v>
      </c>
      <c r="W17" s="350"/>
      <c r="X17" s="377">
        <v>3935</v>
      </c>
      <c r="Y17" s="378">
        <v>54.373359126709964</v>
      </c>
      <c r="Z17" s="375">
        <v>3035</v>
      </c>
      <c r="AA17" s="376">
        <v>77.128335451080048</v>
      </c>
      <c r="AB17" s="375">
        <v>900</v>
      </c>
      <c r="AC17" s="372">
        <f t="shared" si="0"/>
        <v>22.871664548919949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40649</v>
      </c>
      <c r="E18" s="365">
        <f t="shared" si="2"/>
        <v>25696</v>
      </c>
      <c r="F18" s="366">
        <f t="shared" si="3"/>
        <v>63.214347216413692</v>
      </c>
      <c r="G18" s="365">
        <f t="shared" si="4"/>
        <v>14953</v>
      </c>
      <c r="H18" s="367">
        <f t="shared" si="3"/>
        <v>36.785652783586315</v>
      </c>
      <c r="I18" s="350"/>
      <c r="J18" s="368">
        <f t="shared" si="5"/>
        <v>9356</v>
      </c>
      <c r="K18" s="369">
        <f t="shared" si="6"/>
        <v>23.016556372850498</v>
      </c>
      <c r="L18" s="370">
        <v>3912</v>
      </c>
      <c r="M18" s="371">
        <v>41.812740487387771</v>
      </c>
      <c r="N18" s="370">
        <v>5444</v>
      </c>
      <c r="O18" s="372">
        <v>58.187259512612229</v>
      </c>
      <c r="P18" s="350"/>
      <c r="Q18" s="368">
        <v>6889</v>
      </c>
      <c r="R18" s="369">
        <v>16.9475263844129</v>
      </c>
      <c r="S18" s="370">
        <v>3932</v>
      </c>
      <c r="T18" s="371">
        <v>57.07649876614893</v>
      </c>
      <c r="U18" s="370">
        <v>2957</v>
      </c>
      <c r="V18" s="372">
        <v>42.92350123385107</v>
      </c>
      <c r="W18" s="350"/>
      <c r="X18" s="368">
        <v>24404</v>
      </c>
      <c r="Y18" s="369">
        <v>60.035917242736602</v>
      </c>
      <c r="Z18" s="370">
        <v>17852</v>
      </c>
      <c r="AA18" s="371">
        <v>73.151942304540242</v>
      </c>
      <c r="AB18" s="370">
        <v>6552</v>
      </c>
      <c r="AC18" s="372">
        <f t="shared" si="0"/>
        <v>26.848057695459758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23623</v>
      </c>
      <c r="E19" s="365">
        <f t="shared" si="2"/>
        <v>14608</v>
      </c>
      <c r="F19" s="366">
        <f t="shared" si="3"/>
        <v>61.838039199085635</v>
      </c>
      <c r="G19" s="365">
        <f t="shared" si="4"/>
        <v>9015</v>
      </c>
      <c r="H19" s="367">
        <f t="shared" si="3"/>
        <v>38.161960800914365</v>
      </c>
      <c r="I19" s="350"/>
      <c r="J19" s="368">
        <f t="shared" si="5"/>
        <v>6271</v>
      </c>
      <c r="K19" s="369">
        <f t="shared" si="6"/>
        <v>26.546162638106928</v>
      </c>
      <c r="L19" s="370">
        <v>2567</v>
      </c>
      <c r="M19" s="371">
        <v>40.93446021368203</v>
      </c>
      <c r="N19" s="370">
        <v>3704</v>
      </c>
      <c r="O19" s="372">
        <v>59.06553978631797</v>
      </c>
      <c r="P19" s="350"/>
      <c r="Q19" s="368">
        <v>4108</v>
      </c>
      <c r="R19" s="369">
        <v>17.389831943444946</v>
      </c>
      <c r="S19" s="370">
        <v>2432</v>
      </c>
      <c r="T19" s="371">
        <v>59.201557935735153</v>
      </c>
      <c r="U19" s="370">
        <v>1676</v>
      </c>
      <c r="V19" s="372">
        <v>40.798442064264847</v>
      </c>
      <c r="W19" s="350"/>
      <c r="X19" s="368">
        <v>13244</v>
      </c>
      <c r="Y19" s="369">
        <v>56.064005418448126</v>
      </c>
      <c r="Z19" s="370">
        <v>9609</v>
      </c>
      <c r="AA19" s="371">
        <v>72.553609181516151</v>
      </c>
      <c r="AB19" s="370">
        <v>3635</v>
      </c>
      <c r="AC19" s="372">
        <f t="shared" si="0"/>
        <v>27.446390818483842</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83778</v>
      </c>
      <c r="E20" s="365">
        <f t="shared" si="2"/>
        <v>53692</v>
      </c>
      <c r="F20" s="366">
        <f t="shared" si="3"/>
        <v>64.088424168636166</v>
      </c>
      <c r="G20" s="365">
        <f t="shared" si="4"/>
        <v>30086</v>
      </c>
      <c r="H20" s="367">
        <f t="shared" si="3"/>
        <v>35.911575831363841</v>
      </c>
      <c r="I20" s="350"/>
      <c r="J20" s="368">
        <f t="shared" si="5"/>
        <v>19483</v>
      </c>
      <c r="K20" s="369">
        <f t="shared" si="6"/>
        <v>23.255508606077967</v>
      </c>
      <c r="L20" s="370">
        <v>7953</v>
      </c>
      <c r="M20" s="371">
        <v>40.820202227583017</v>
      </c>
      <c r="N20" s="370">
        <v>11530</v>
      </c>
      <c r="O20" s="372">
        <v>59.179797772416975</v>
      </c>
      <c r="P20" s="350"/>
      <c r="Q20" s="368">
        <v>15925</v>
      </c>
      <c r="R20" s="369">
        <v>19.008570269044377</v>
      </c>
      <c r="S20" s="370">
        <v>9350</v>
      </c>
      <c r="T20" s="371">
        <v>58.712715855572995</v>
      </c>
      <c r="U20" s="370">
        <v>6575</v>
      </c>
      <c r="V20" s="372">
        <v>41.287284144426998</v>
      </c>
      <c r="W20" s="350"/>
      <c r="X20" s="368">
        <v>48370</v>
      </c>
      <c r="Y20" s="369">
        <v>57.735921124877656</v>
      </c>
      <c r="Z20" s="370">
        <v>36389</v>
      </c>
      <c r="AA20" s="371">
        <v>75.230514781889596</v>
      </c>
      <c r="AB20" s="370">
        <v>11981</v>
      </c>
      <c r="AC20" s="372">
        <f t="shared" si="0"/>
        <v>24.769485218110397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56534</v>
      </c>
      <c r="E21" s="365">
        <f t="shared" si="2"/>
        <v>35209</v>
      </c>
      <c r="F21" s="366">
        <f t="shared" si="3"/>
        <v>62.279336328581039</v>
      </c>
      <c r="G21" s="365">
        <f t="shared" si="4"/>
        <v>21325</v>
      </c>
      <c r="H21" s="367">
        <f t="shared" si="3"/>
        <v>37.720663671418968</v>
      </c>
      <c r="I21" s="350"/>
      <c r="J21" s="368">
        <f t="shared" si="5"/>
        <v>15093</v>
      </c>
      <c r="K21" s="369">
        <f t="shared" si="6"/>
        <v>26.697208759330671</v>
      </c>
      <c r="L21" s="370">
        <v>6136</v>
      </c>
      <c r="M21" s="371">
        <v>40.654608096468564</v>
      </c>
      <c r="N21" s="370">
        <v>8957</v>
      </c>
      <c r="O21" s="372">
        <v>59.345391903531443</v>
      </c>
      <c r="P21" s="350"/>
      <c r="Q21" s="368">
        <v>11430</v>
      </c>
      <c r="R21" s="369">
        <v>20.217921958467471</v>
      </c>
      <c r="S21" s="370">
        <v>6830</v>
      </c>
      <c r="T21" s="371">
        <v>59.755030621172352</v>
      </c>
      <c r="U21" s="370">
        <v>4600</v>
      </c>
      <c r="V21" s="372">
        <v>40.244969378827648</v>
      </c>
      <c r="W21" s="350"/>
      <c r="X21" s="368">
        <v>30011</v>
      </c>
      <c r="Y21" s="369">
        <v>53.084869282201865</v>
      </c>
      <c r="Z21" s="370">
        <v>22243</v>
      </c>
      <c r="AA21" s="371">
        <v>74.116157408950059</v>
      </c>
      <c r="AB21" s="370">
        <v>7768</v>
      </c>
      <c r="AC21" s="372">
        <f t="shared" si="0"/>
        <v>25.883842591049948</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11650</v>
      </c>
      <c r="E22" s="365">
        <f t="shared" si="2"/>
        <v>7442</v>
      </c>
      <c r="F22" s="366">
        <f t="shared" si="3"/>
        <v>63.879828326180252</v>
      </c>
      <c r="G22" s="365">
        <f t="shared" si="4"/>
        <v>4208</v>
      </c>
      <c r="H22" s="367">
        <f t="shared" si="3"/>
        <v>36.12017167381974</v>
      </c>
      <c r="I22" s="350"/>
      <c r="J22" s="368">
        <f t="shared" si="5"/>
        <v>3111</v>
      </c>
      <c r="K22" s="369">
        <f t="shared" si="6"/>
        <v>26.703862660944207</v>
      </c>
      <c r="L22" s="370">
        <v>1312</v>
      </c>
      <c r="M22" s="371">
        <v>42.172934747669558</v>
      </c>
      <c r="N22" s="370">
        <v>1799</v>
      </c>
      <c r="O22" s="372">
        <v>57.827065252330442</v>
      </c>
      <c r="P22" s="350"/>
      <c r="Q22" s="368">
        <v>2184</v>
      </c>
      <c r="R22" s="369">
        <v>18.746781115879831</v>
      </c>
      <c r="S22" s="370">
        <v>1345</v>
      </c>
      <c r="T22" s="371">
        <v>61.584249084249088</v>
      </c>
      <c r="U22" s="370">
        <v>839</v>
      </c>
      <c r="V22" s="372">
        <v>38.41575091575092</v>
      </c>
      <c r="W22" s="350"/>
      <c r="X22" s="368">
        <v>6355</v>
      </c>
      <c r="Y22" s="369">
        <v>54.54935622317597</v>
      </c>
      <c r="Z22" s="370">
        <v>4785</v>
      </c>
      <c r="AA22" s="371">
        <v>75.295043273013377</v>
      </c>
      <c r="AB22" s="370">
        <v>1570</v>
      </c>
      <c r="AC22" s="372">
        <f t="shared" si="0"/>
        <v>24.704956726986623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25674</v>
      </c>
      <c r="E23" s="365">
        <f t="shared" si="2"/>
        <v>15903</v>
      </c>
      <c r="F23" s="366">
        <f t="shared" si="3"/>
        <v>61.942042533302178</v>
      </c>
      <c r="G23" s="365">
        <f t="shared" si="4"/>
        <v>9771</v>
      </c>
      <c r="H23" s="367">
        <f t="shared" si="3"/>
        <v>38.057957466697829</v>
      </c>
      <c r="I23" s="350"/>
      <c r="J23" s="368">
        <f t="shared" si="5"/>
        <v>7628</v>
      </c>
      <c r="K23" s="369">
        <f t="shared" si="6"/>
        <v>29.71099166471917</v>
      </c>
      <c r="L23" s="370">
        <v>2940</v>
      </c>
      <c r="M23" s="371">
        <v>38.542212899842689</v>
      </c>
      <c r="N23" s="370">
        <v>4688</v>
      </c>
      <c r="O23" s="372">
        <v>61.457787100157311</v>
      </c>
      <c r="P23" s="350"/>
      <c r="Q23" s="368">
        <v>4761</v>
      </c>
      <c r="R23" s="369">
        <v>18.5440523486796</v>
      </c>
      <c r="S23" s="370">
        <v>2799</v>
      </c>
      <c r="T23" s="371">
        <v>58.790170132325137</v>
      </c>
      <c r="U23" s="370">
        <v>1962</v>
      </c>
      <c r="V23" s="372">
        <v>41.209829867674856</v>
      </c>
      <c r="W23" s="350"/>
      <c r="X23" s="368">
        <v>13285</v>
      </c>
      <c r="Y23" s="369">
        <v>51.744955986601227</v>
      </c>
      <c r="Z23" s="370">
        <v>10164</v>
      </c>
      <c r="AA23" s="371">
        <v>76.507339104252907</v>
      </c>
      <c r="AB23" s="370">
        <v>3121</v>
      </c>
      <c r="AC23" s="372">
        <f t="shared" si="0"/>
        <v>23.492660895747083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67135</v>
      </c>
      <c r="E24" s="365">
        <f t="shared" si="2"/>
        <v>43062</v>
      </c>
      <c r="F24" s="366">
        <f t="shared" si="3"/>
        <v>64.142399642511364</v>
      </c>
      <c r="G24" s="365">
        <f t="shared" si="4"/>
        <v>24073</v>
      </c>
      <c r="H24" s="367">
        <f t="shared" si="3"/>
        <v>35.857600357488643</v>
      </c>
      <c r="I24" s="350"/>
      <c r="J24" s="368">
        <f t="shared" si="5"/>
        <v>19734</v>
      </c>
      <c r="K24" s="369">
        <f t="shared" si="6"/>
        <v>29.394503612124822</v>
      </c>
      <c r="L24" s="370">
        <v>8878</v>
      </c>
      <c r="M24" s="371">
        <v>44.988344988344984</v>
      </c>
      <c r="N24" s="370">
        <v>10856</v>
      </c>
      <c r="O24" s="372">
        <v>55.011655011655016</v>
      </c>
      <c r="P24" s="350"/>
      <c r="Q24" s="368">
        <v>11904</v>
      </c>
      <c r="R24" s="369">
        <v>17.731436657481193</v>
      </c>
      <c r="S24" s="370">
        <v>7397</v>
      </c>
      <c r="T24" s="371">
        <v>62.138776881720425</v>
      </c>
      <c r="U24" s="370">
        <v>4507</v>
      </c>
      <c r="V24" s="372">
        <v>37.861223118279568</v>
      </c>
      <c r="W24" s="350"/>
      <c r="X24" s="368">
        <v>35497</v>
      </c>
      <c r="Y24" s="369">
        <v>52.874059730393988</v>
      </c>
      <c r="Z24" s="370">
        <v>26787</v>
      </c>
      <c r="AA24" s="371">
        <v>75.462715159027525</v>
      </c>
      <c r="AB24" s="370">
        <v>8710</v>
      </c>
      <c r="AC24" s="372">
        <f t="shared" si="0"/>
        <v>24.537284840972475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16518</v>
      </c>
      <c r="E25" s="365">
        <f t="shared" si="2"/>
        <v>9131</v>
      </c>
      <c r="F25" s="366">
        <f t="shared" si="3"/>
        <v>55.279089478145046</v>
      </c>
      <c r="G25" s="365">
        <f t="shared" si="4"/>
        <v>7387</v>
      </c>
      <c r="H25" s="367">
        <f t="shared" si="3"/>
        <v>44.720910521854947</v>
      </c>
      <c r="I25" s="350"/>
      <c r="J25" s="368">
        <f t="shared" si="5"/>
        <v>6942</v>
      </c>
      <c r="K25" s="369">
        <f t="shared" si="6"/>
        <v>42.026879767526339</v>
      </c>
      <c r="L25" s="370">
        <v>2568</v>
      </c>
      <c r="M25" s="371">
        <v>36.992221261884183</v>
      </c>
      <c r="N25" s="370">
        <v>4374</v>
      </c>
      <c r="O25" s="372">
        <v>63.007778738115817</v>
      </c>
      <c r="P25" s="350"/>
      <c r="Q25" s="368">
        <v>3078</v>
      </c>
      <c r="R25" s="369">
        <v>18.634217217580819</v>
      </c>
      <c r="S25" s="370">
        <v>1718</v>
      </c>
      <c r="T25" s="371">
        <v>55.815464587394416</v>
      </c>
      <c r="U25" s="370">
        <v>1360</v>
      </c>
      <c r="V25" s="372">
        <v>44.184535412605584</v>
      </c>
      <c r="W25" s="350"/>
      <c r="X25" s="368">
        <v>6498</v>
      </c>
      <c r="Y25" s="369">
        <v>39.338903014892843</v>
      </c>
      <c r="Z25" s="370">
        <v>4845</v>
      </c>
      <c r="AA25" s="371">
        <v>74.561403508771932</v>
      </c>
      <c r="AB25" s="370">
        <v>1653</v>
      </c>
      <c r="AC25" s="372">
        <f t="shared" si="0"/>
        <v>25.438596491228072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6221</v>
      </c>
      <c r="E26" s="380">
        <f t="shared" si="2"/>
        <v>3975</v>
      </c>
      <c r="F26" s="381">
        <f t="shared" si="3"/>
        <v>63.896479665648606</v>
      </c>
      <c r="G26" s="380">
        <f t="shared" si="4"/>
        <v>2246</v>
      </c>
      <c r="H26" s="367">
        <f t="shared" si="3"/>
        <v>36.103520334351394</v>
      </c>
      <c r="I26" s="350"/>
      <c r="J26" s="377">
        <f t="shared" si="5"/>
        <v>1151</v>
      </c>
      <c r="K26" s="378">
        <f t="shared" si="6"/>
        <v>18.501848577399134</v>
      </c>
      <c r="L26" s="375">
        <v>440</v>
      </c>
      <c r="M26" s="376">
        <v>38.227628149435269</v>
      </c>
      <c r="N26" s="375">
        <v>711</v>
      </c>
      <c r="O26" s="372">
        <v>61.772371850564724</v>
      </c>
      <c r="P26" s="350"/>
      <c r="Q26" s="377">
        <v>881</v>
      </c>
      <c r="R26" s="378">
        <v>14.161710335958849</v>
      </c>
      <c r="S26" s="375">
        <v>475</v>
      </c>
      <c r="T26" s="376">
        <v>53.916004540295113</v>
      </c>
      <c r="U26" s="375">
        <v>406</v>
      </c>
      <c r="V26" s="372">
        <v>46.08399545970488</v>
      </c>
      <c r="W26" s="350"/>
      <c r="X26" s="377">
        <v>4189</v>
      </c>
      <c r="Y26" s="378">
        <v>67.336441086642012</v>
      </c>
      <c r="Z26" s="375">
        <v>3060</v>
      </c>
      <c r="AA26" s="376">
        <v>73.048460253043686</v>
      </c>
      <c r="AB26" s="375">
        <v>1129</v>
      </c>
      <c r="AC26" s="372">
        <f t="shared" si="0"/>
        <v>26.951539746956314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23146</v>
      </c>
      <c r="E27" s="380">
        <f t="shared" si="2"/>
        <v>14213</v>
      </c>
      <c r="F27" s="381">
        <f t="shared" si="3"/>
        <v>61.405858463665432</v>
      </c>
      <c r="G27" s="380">
        <f t="shared" si="4"/>
        <v>8933</v>
      </c>
      <c r="H27" s="367">
        <f t="shared" si="3"/>
        <v>38.594141536334568</v>
      </c>
      <c r="I27" s="350"/>
      <c r="J27" s="377">
        <f t="shared" si="5"/>
        <v>5876</v>
      </c>
      <c r="K27" s="378">
        <f t="shared" si="6"/>
        <v>25.386675883521992</v>
      </c>
      <c r="L27" s="375">
        <v>2250</v>
      </c>
      <c r="M27" s="376">
        <v>38.291354663036081</v>
      </c>
      <c r="N27" s="375">
        <v>3626</v>
      </c>
      <c r="O27" s="372">
        <v>61.708645336963919</v>
      </c>
      <c r="P27" s="350"/>
      <c r="Q27" s="377">
        <v>4156</v>
      </c>
      <c r="R27" s="378">
        <v>17.955586278406635</v>
      </c>
      <c r="S27" s="375">
        <v>2259</v>
      </c>
      <c r="T27" s="376">
        <v>54.355149181905681</v>
      </c>
      <c r="U27" s="375">
        <v>1897</v>
      </c>
      <c r="V27" s="372">
        <v>45.644850818094326</v>
      </c>
      <c r="W27" s="350"/>
      <c r="X27" s="377">
        <v>13114</v>
      </c>
      <c r="Y27" s="378">
        <v>56.657737838071377</v>
      </c>
      <c r="Z27" s="375">
        <v>9704</v>
      </c>
      <c r="AA27" s="376">
        <v>73.997254842153424</v>
      </c>
      <c r="AB27" s="375">
        <v>3410</v>
      </c>
      <c r="AC27" s="372">
        <f t="shared" si="0"/>
        <v>26.002745157846576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3940</v>
      </c>
      <c r="E28" s="380">
        <f t="shared" si="2"/>
        <v>2549</v>
      </c>
      <c r="F28" s="381">
        <f t="shared" si="3"/>
        <v>64.695431472081225</v>
      </c>
      <c r="G28" s="380">
        <f t="shared" si="4"/>
        <v>1391</v>
      </c>
      <c r="H28" s="382">
        <f t="shared" si="3"/>
        <v>35.304568527918782</v>
      </c>
      <c r="I28" s="350"/>
      <c r="J28" s="377">
        <f t="shared" si="5"/>
        <v>666</v>
      </c>
      <c r="K28" s="378">
        <f t="shared" si="6"/>
        <v>16.903553299492387</v>
      </c>
      <c r="L28" s="375">
        <v>273</v>
      </c>
      <c r="M28" s="376">
        <v>40.990990990990987</v>
      </c>
      <c r="N28" s="375">
        <v>393</v>
      </c>
      <c r="O28" s="383">
        <v>59.009009009009006</v>
      </c>
      <c r="P28" s="350"/>
      <c r="Q28" s="377">
        <v>677</v>
      </c>
      <c r="R28" s="378">
        <v>17.18274111675127</v>
      </c>
      <c r="S28" s="375">
        <v>375</v>
      </c>
      <c r="T28" s="376">
        <v>55.391432791728214</v>
      </c>
      <c r="U28" s="375">
        <v>302</v>
      </c>
      <c r="V28" s="383">
        <v>44.608567208271786</v>
      </c>
      <c r="W28" s="350"/>
      <c r="X28" s="377">
        <v>2597</v>
      </c>
      <c r="Y28" s="378">
        <v>65.913705583756339</v>
      </c>
      <c r="Z28" s="375">
        <v>1901</v>
      </c>
      <c r="AA28" s="376">
        <v>73.199845976126298</v>
      </c>
      <c r="AB28" s="375">
        <v>696</v>
      </c>
      <c r="AC28" s="383">
        <f t="shared" si="0"/>
        <v>26.800154023873702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1247</v>
      </c>
      <c r="E29" s="386">
        <f t="shared" si="2"/>
        <v>657</v>
      </c>
      <c r="F29" s="387">
        <f t="shared" si="3"/>
        <v>52.686447473937449</v>
      </c>
      <c r="G29" s="386">
        <f t="shared" si="4"/>
        <v>590</v>
      </c>
      <c r="H29" s="388">
        <f t="shared" si="3"/>
        <v>47.313552526062551</v>
      </c>
      <c r="I29" s="350"/>
      <c r="J29" s="389">
        <f t="shared" si="5"/>
        <v>728</v>
      </c>
      <c r="K29" s="390">
        <f t="shared" si="6"/>
        <v>58.38011226944667</v>
      </c>
      <c r="L29" s="391">
        <v>260</v>
      </c>
      <c r="M29" s="392">
        <v>35.714285714285715</v>
      </c>
      <c r="N29" s="391">
        <v>468</v>
      </c>
      <c r="O29" s="393">
        <v>64.285714285714292</v>
      </c>
      <c r="P29" s="350"/>
      <c r="Q29" s="389">
        <v>172</v>
      </c>
      <c r="R29" s="390">
        <v>13.793103448275861</v>
      </c>
      <c r="S29" s="391">
        <v>126</v>
      </c>
      <c r="T29" s="392">
        <v>73.255813953488371</v>
      </c>
      <c r="U29" s="391">
        <v>46</v>
      </c>
      <c r="V29" s="393">
        <v>26.744186046511626</v>
      </c>
      <c r="W29" s="350"/>
      <c r="X29" s="389">
        <v>347</v>
      </c>
      <c r="Y29" s="390">
        <v>27.826784282277465</v>
      </c>
      <c r="Z29" s="391">
        <v>271</v>
      </c>
      <c r="AA29" s="392">
        <v>78.097982708933728</v>
      </c>
      <c r="AB29" s="391">
        <v>76</v>
      </c>
      <c r="AC29" s="393">
        <f t="shared" si="0"/>
        <v>21.902017291066283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7" t="s">
        <v>0</v>
      </c>
      <c r="C31" s="320"/>
      <c r="D31" s="1238">
        <f>J31+Q31+X31</f>
        <v>547928</v>
      </c>
      <c r="E31" s="1239">
        <f>L31+S31+Z31</f>
        <v>344140</v>
      </c>
      <c r="F31" s="1240">
        <f>E31/$D31*100</f>
        <v>62.807522156195702</v>
      </c>
      <c r="G31" s="1239">
        <f>N31+U31+AB31</f>
        <v>203788</v>
      </c>
      <c r="H31" s="1241">
        <f>G31/$D31*100</f>
        <v>37.192477843804298</v>
      </c>
      <c r="I31" s="320"/>
      <c r="J31" s="1242">
        <f>SUM(J12:J29)</f>
        <v>152240</v>
      </c>
      <c r="K31" s="1243">
        <f>J31/$D31*100</f>
        <v>27.784672438714576</v>
      </c>
      <c r="L31" s="1239">
        <f>SUM(L12:L29)</f>
        <v>62272</v>
      </c>
      <c r="M31" s="1240">
        <f>L31/$J31*100</f>
        <v>40.903836048344715</v>
      </c>
      <c r="N31" s="1239">
        <f>SUM(N12:N29)</f>
        <v>89968</v>
      </c>
      <c r="O31" s="1244">
        <f>N31/$J31*100</f>
        <v>59.096163951655278</v>
      </c>
      <c r="P31" s="320"/>
      <c r="Q31" s="1242">
        <f>SUM(Q12:Q29)</f>
        <v>103341</v>
      </c>
      <c r="R31" s="1243">
        <f>Q31/$D31*100</f>
        <v>18.860324714196025</v>
      </c>
      <c r="S31" s="1239">
        <f>SUM(S12:S29)</f>
        <v>62434</v>
      </c>
      <c r="T31" s="1240">
        <f>S31/$Q31*100</f>
        <v>60.415517558374695</v>
      </c>
      <c r="U31" s="1239">
        <f>SUM(U12:U29)</f>
        <v>40907</v>
      </c>
      <c r="V31" s="1244">
        <f>U31/$Q31*100</f>
        <v>39.584482441625298</v>
      </c>
      <c r="W31" s="320"/>
      <c r="X31" s="1242">
        <f>SUM(X12:X29)</f>
        <v>292347</v>
      </c>
      <c r="Y31" s="1243">
        <f>X31/$D31*100</f>
        <v>53.355002847089395</v>
      </c>
      <c r="Z31" s="1239">
        <f>SUM(Z12:Z29)</f>
        <v>219434</v>
      </c>
      <c r="AA31" s="1240">
        <f>Z31/$X31*100</f>
        <v>75.059432797326465</v>
      </c>
      <c r="AB31" s="1239">
        <f>SUM(AB12:AB29)</f>
        <v>72913</v>
      </c>
      <c r="AC31" s="1244">
        <f>AB31/$X31*100</f>
        <v>24.940567202673535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87"/>
      <c r="C2" s="1387"/>
    </row>
    <row r="3" spans="1:53" s="345" customFormat="1" ht="4.5" customHeight="1" x14ac:dyDescent="0.2">
      <c r="B3" s="1388"/>
      <c r="C3" s="1388"/>
    </row>
    <row r="4" spans="1:53" s="345" customFormat="1" ht="17.25" customHeight="1" x14ac:dyDescent="0.2">
      <c r="A4" s="1389" t="s">
        <v>422</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
      <c r="B5" s="1390" t="str">
        <f>porsaad!$B$6</f>
        <v>Situación a 31 de marzo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
    <row r="7" spans="1:53" s="322" customFormat="1" ht="12.75" customHeight="1" x14ac:dyDescent="0.2">
      <c r="A7" s="316"/>
      <c r="B7" s="1391" t="s">
        <v>12</v>
      </c>
      <c r="C7" s="317"/>
      <c r="D7" s="1394" t="s">
        <v>263</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
      <c r="A8" s="316"/>
      <c r="B8" s="1392"/>
      <c r="C8" s="317"/>
      <c r="D8" s="1396"/>
      <c r="E8" s="1397"/>
      <c r="F8" s="1397"/>
      <c r="G8" s="1397"/>
      <c r="H8" s="1397"/>
      <c r="I8" s="323"/>
      <c r="J8" s="1400" t="s">
        <v>264</v>
      </c>
      <c r="K8" s="1401"/>
      <c r="L8" s="1401"/>
      <c r="M8" s="1401"/>
      <c r="N8" s="1401"/>
      <c r="O8" s="1402"/>
      <c r="P8" s="317"/>
      <c r="Q8" s="1400" t="s">
        <v>265</v>
      </c>
      <c r="R8" s="1401"/>
      <c r="S8" s="1401"/>
      <c r="T8" s="1401"/>
      <c r="U8" s="1401"/>
      <c r="V8" s="1402"/>
      <c r="W8" s="317"/>
      <c r="X8" s="1400" t="s">
        <v>266</v>
      </c>
      <c r="Y8" s="1401"/>
      <c r="Z8" s="1401"/>
      <c r="AA8" s="1401"/>
      <c r="AB8" s="1401"/>
      <c r="AC8" s="1402"/>
      <c r="AD8" s="319"/>
      <c r="AE8" s="319"/>
      <c r="AF8" s="320"/>
      <c r="AG8" s="320"/>
      <c r="AH8" s="320"/>
      <c r="AI8" s="320"/>
      <c r="AJ8" s="320"/>
      <c r="AK8" s="320"/>
      <c r="AL8" s="321"/>
    </row>
    <row r="9" spans="1:53" s="322" customFormat="1" ht="21.75" customHeight="1" x14ac:dyDescent="0.2">
      <c r="A9" s="316"/>
      <c r="B9" s="1392"/>
      <c r="C9" s="317"/>
      <c r="D9" s="1403" t="s">
        <v>9</v>
      </c>
      <c r="E9" s="1404" t="s">
        <v>24</v>
      </c>
      <c r="F9" s="1405"/>
      <c r="G9" s="1404" t="s">
        <v>23</v>
      </c>
      <c r="H9" s="1406"/>
      <c r="I9" s="323"/>
      <c r="J9" s="1383" t="s">
        <v>9</v>
      </c>
      <c r="K9" s="1377" t="s">
        <v>267</v>
      </c>
      <c r="L9" s="1379" t="s">
        <v>24</v>
      </c>
      <c r="M9" s="1380"/>
      <c r="N9" s="1381" t="s">
        <v>23</v>
      </c>
      <c r="O9" s="1382"/>
      <c r="P9" s="317"/>
      <c r="Q9" s="1383" t="s">
        <v>9</v>
      </c>
      <c r="R9" s="1377" t="s">
        <v>267</v>
      </c>
      <c r="S9" s="1379" t="s">
        <v>24</v>
      </c>
      <c r="T9" s="1380"/>
      <c r="U9" s="1381" t="s">
        <v>23</v>
      </c>
      <c r="V9" s="1382"/>
      <c r="W9" s="317"/>
      <c r="X9" s="1383" t="s">
        <v>9</v>
      </c>
      <c r="Y9" s="1377" t="s">
        <v>267</v>
      </c>
      <c r="Z9" s="1379" t="s">
        <v>24</v>
      </c>
      <c r="AA9" s="1380"/>
      <c r="AB9" s="1381" t="s">
        <v>23</v>
      </c>
      <c r="AC9" s="1382"/>
      <c r="AD9" s="319"/>
      <c r="AE9" s="319"/>
      <c r="AF9" s="320"/>
      <c r="AG9" s="320"/>
      <c r="AH9" s="320"/>
      <c r="AI9" s="320"/>
      <c r="AJ9" s="320"/>
      <c r="AK9" s="320"/>
      <c r="AL9" s="321"/>
    </row>
    <row r="10" spans="1:53" s="322" customFormat="1" ht="36.75" customHeight="1" x14ac:dyDescent="0.2">
      <c r="A10" s="316"/>
      <c r="B10" s="1393"/>
      <c r="C10" s="317"/>
      <c r="D10" s="1384"/>
      <c r="E10" s="407" t="s">
        <v>9</v>
      </c>
      <c r="F10" s="403" t="s">
        <v>267</v>
      </c>
      <c r="G10" s="406" t="s">
        <v>9</v>
      </c>
      <c r="H10" s="889" t="s">
        <v>267</v>
      </c>
      <c r="I10" s="346"/>
      <c r="J10" s="1384"/>
      <c r="K10" s="1378"/>
      <c r="L10" s="404" t="s">
        <v>9</v>
      </c>
      <c r="M10" s="403" t="s">
        <v>267</v>
      </c>
      <c r="N10" s="407" t="s">
        <v>9</v>
      </c>
      <c r="O10" s="402" t="s">
        <v>267</v>
      </c>
      <c r="P10" s="347"/>
      <c r="Q10" s="1384"/>
      <c r="R10" s="1378"/>
      <c r="S10" s="404" t="s">
        <v>9</v>
      </c>
      <c r="T10" s="403" t="s">
        <v>267</v>
      </c>
      <c r="U10" s="407" t="s">
        <v>9</v>
      </c>
      <c r="V10" s="402" t="s">
        <v>267</v>
      </c>
      <c r="W10" s="347"/>
      <c r="X10" s="1384"/>
      <c r="Y10" s="1378"/>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78271</v>
      </c>
      <c r="E12" s="352">
        <f>L12+S12+Z12</f>
        <v>51464</v>
      </c>
      <c r="F12" s="353">
        <f>E12/$D12*100</f>
        <v>65.751044448135318</v>
      </c>
      <c r="G12" s="352">
        <f>N12+U12+AB12</f>
        <v>26807</v>
      </c>
      <c r="H12" s="354">
        <f>G12/$D12*100</f>
        <v>34.248955551864675</v>
      </c>
      <c r="I12" s="350"/>
      <c r="J12" s="355">
        <f>L12+N12</f>
        <v>18974</v>
      </c>
      <c r="K12" s="356">
        <f>J12/$D12*100</f>
        <v>24.241417638716769</v>
      </c>
      <c r="L12" s="357">
        <v>8263</v>
      </c>
      <c r="M12" s="353">
        <v>43.549067144513543</v>
      </c>
      <c r="N12" s="357">
        <v>10711</v>
      </c>
      <c r="O12" s="358">
        <v>56.450932855486457</v>
      </c>
      <c r="P12" s="350"/>
      <c r="Q12" s="355">
        <v>19847</v>
      </c>
      <c r="R12" s="356">
        <v>25.356773262127735</v>
      </c>
      <c r="S12" s="357">
        <v>14585</v>
      </c>
      <c r="T12" s="353">
        <v>73.487176903310328</v>
      </c>
      <c r="U12" s="357">
        <v>5262</v>
      </c>
      <c r="V12" s="358">
        <v>26.512823096689676</v>
      </c>
      <c r="W12" s="350"/>
      <c r="X12" s="355">
        <v>39450</v>
      </c>
      <c r="Y12" s="356">
        <v>50.4018090991555</v>
      </c>
      <c r="Z12" s="357">
        <v>28616</v>
      </c>
      <c r="AA12" s="353">
        <v>72.537389100126745</v>
      </c>
      <c r="AB12" s="357">
        <v>10834</v>
      </c>
      <c r="AC12" s="358">
        <f t="shared" ref="AC12:AC29" si="0">AB12/$X12*100</f>
        <v>27.462610899873258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13926</v>
      </c>
      <c r="E13" s="365">
        <f t="shared" ref="E13:E29" si="2">L13+S13+Z13</f>
        <v>8982</v>
      </c>
      <c r="F13" s="366">
        <f t="shared" ref="F13:H29" si="3">E13/$D13*100</f>
        <v>64.498061180525639</v>
      </c>
      <c r="G13" s="365">
        <f t="shared" ref="G13:G29" si="4">N13+U13+AB13</f>
        <v>4944</v>
      </c>
      <c r="H13" s="367">
        <f t="shared" si="3"/>
        <v>35.501938819474368</v>
      </c>
      <c r="I13" s="350"/>
      <c r="J13" s="368">
        <f t="shared" ref="J13:J29" si="5">L13+N13</f>
        <v>2847</v>
      </c>
      <c r="K13" s="369">
        <f t="shared" ref="K13:K29" si="6">J13/$D13*100</f>
        <v>20.443774235243428</v>
      </c>
      <c r="L13" s="370">
        <v>1255</v>
      </c>
      <c r="M13" s="371">
        <v>44.08148928696874</v>
      </c>
      <c r="N13" s="370">
        <v>1592</v>
      </c>
      <c r="O13" s="372">
        <v>55.918510713031267</v>
      </c>
      <c r="P13" s="350"/>
      <c r="Q13" s="368">
        <v>2987</v>
      </c>
      <c r="R13" s="369">
        <v>21.449088036765762</v>
      </c>
      <c r="S13" s="370">
        <v>1929</v>
      </c>
      <c r="T13" s="371">
        <v>64.579845999330431</v>
      </c>
      <c r="U13" s="370">
        <v>1058</v>
      </c>
      <c r="V13" s="372">
        <v>35.420154000669569</v>
      </c>
      <c r="W13" s="350"/>
      <c r="X13" s="368">
        <v>8092</v>
      </c>
      <c r="Y13" s="369">
        <v>58.107137727990811</v>
      </c>
      <c r="Z13" s="370">
        <v>5798</v>
      </c>
      <c r="AA13" s="371">
        <v>71.651013346515086</v>
      </c>
      <c r="AB13" s="370">
        <v>2294</v>
      </c>
      <c r="AC13" s="372">
        <f t="shared" si="0"/>
        <v>28.348986653484925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13021</v>
      </c>
      <c r="E14" s="365">
        <f t="shared" si="2"/>
        <v>8348</v>
      </c>
      <c r="F14" s="366">
        <f t="shared" si="3"/>
        <v>64.111819368712077</v>
      </c>
      <c r="G14" s="365">
        <f t="shared" si="4"/>
        <v>4673</v>
      </c>
      <c r="H14" s="367">
        <f t="shared" si="3"/>
        <v>35.888180631287916</v>
      </c>
      <c r="I14" s="350"/>
      <c r="J14" s="368">
        <f t="shared" si="5"/>
        <v>3185</v>
      </c>
      <c r="K14" s="369">
        <f t="shared" si="6"/>
        <v>24.460486905767606</v>
      </c>
      <c r="L14" s="370">
        <v>1367</v>
      </c>
      <c r="M14" s="371">
        <v>42.919937205651493</v>
      </c>
      <c r="N14" s="370">
        <v>1818</v>
      </c>
      <c r="O14" s="372">
        <v>57.080062794348507</v>
      </c>
      <c r="P14" s="350"/>
      <c r="Q14" s="368">
        <v>2926</v>
      </c>
      <c r="R14" s="369">
        <v>22.471392366177714</v>
      </c>
      <c r="S14" s="370">
        <v>1746</v>
      </c>
      <c r="T14" s="371">
        <v>59.671907040328101</v>
      </c>
      <c r="U14" s="370">
        <v>1180</v>
      </c>
      <c r="V14" s="372">
        <v>40.328092959671906</v>
      </c>
      <c r="W14" s="350"/>
      <c r="X14" s="368">
        <v>6910</v>
      </c>
      <c r="Y14" s="369">
        <v>53.06812072805468</v>
      </c>
      <c r="Z14" s="370">
        <v>5235</v>
      </c>
      <c r="AA14" s="371">
        <v>75.759768451519534</v>
      </c>
      <c r="AB14" s="370">
        <v>1675</v>
      </c>
      <c r="AC14" s="372">
        <f t="shared" si="0"/>
        <v>24.240231548480462</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11736</v>
      </c>
      <c r="E15" s="365">
        <f t="shared" si="2"/>
        <v>7409</v>
      </c>
      <c r="F15" s="366">
        <f t="shared" si="3"/>
        <v>63.130538513974102</v>
      </c>
      <c r="G15" s="365">
        <f t="shared" si="4"/>
        <v>4327</v>
      </c>
      <c r="H15" s="367">
        <f t="shared" si="3"/>
        <v>36.869461486025898</v>
      </c>
      <c r="I15" s="350"/>
      <c r="J15" s="368">
        <f t="shared" si="5"/>
        <v>3249</v>
      </c>
      <c r="K15" s="369">
        <f t="shared" si="6"/>
        <v>27.684049079754601</v>
      </c>
      <c r="L15" s="370">
        <v>1498</v>
      </c>
      <c r="M15" s="371">
        <v>46.106494305940288</v>
      </c>
      <c r="N15" s="370">
        <v>1751</v>
      </c>
      <c r="O15" s="372">
        <v>53.893505694059705</v>
      </c>
      <c r="P15" s="350"/>
      <c r="Q15" s="368">
        <v>2920</v>
      </c>
      <c r="R15" s="369">
        <v>24.880708929788682</v>
      </c>
      <c r="S15" s="370">
        <v>1828</v>
      </c>
      <c r="T15" s="371">
        <v>62.602739726027401</v>
      </c>
      <c r="U15" s="370">
        <v>1092</v>
      </c>
      <c r="V15" s="372">
        <v>37.397260273972606</v>
      </c>
      <c r="W15" s="350"/>
      <c r="X15" s="368">
        <v>5567</v>
      </c>
      <c r="Y15" s="369">
        <v>47.435241990456717</v>
      </c>
      <c r="Z15" s="370">
        <v>4083</v>
      </c>
      <c r="AA15" s="371">
        <v>73.342913597988144</v>
      </c>
      <c r="AB15" s="370">
        <v>1484</v>
      </c>
      <c r="AC15" s="372">
        <f t="shared" si="0"/>
        <v>26.657086402011853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12710</v>
      </c>
      <c r="E16" s="365">
        <f t="shared" si="2"/>
        <v>7350</v>
      </c>
      <c r="F16" s="366">
        <f t="shared" si="3"/>
        <v>57.828481510621558</v>
      </c>
      <c r="G16" s="365">
        <f t="shared" si="4"/>
        <v>5360</v>
      </c>
      <c r="H16" s="367">
        <f t="shared" si="3"/>
        <v>42.171518489378442</v>
      </c>
      <c r="I16" s="350"/>
      <c r="J16" s="368">
        <f t="shared" si="5"/>
        <v>5232</v>
      </c>
      <c r="K16" s="369">
        <f t="shared" si="6"/>
        <v>41.164437450826121</v>
      </c>
      <c r="L16" s="370">
        <v>2176</v>
      </c>
      <c r="M16" s="371">
        <v>41.590214067278289</v>
      </c>
      <c r="N16" s="370">
        <v>3056</v>
      </c>
      <c r="O16" s="372">
        <v>58.409785932721711</v>
      </c>
      <c r="P16" s="350"/>
      <c r="Q16" s="368">
        <v>2920</v>
      </c>
      <c r="R16" s="369">
        <v>22.974036191974822</v>
      </c>
      <c r="S16" s="370">
        <v>1822</v>
      </c>
      <c r="T16" s="371">
        <v>62.397260273972599</v>
      </c>
      <c r="U16" s="370">
        <v>1098</v>
      </c>
      <c r="V16" s="372">
        <v>37.602739726027394</v>
      </c>
      <c r="W16" s="350"/>
      <c r="X16" s="368">
        <v>4558</v>
      </c>
      <c r="Y16" s="369">
        <v>35.861526357199061</v>
      </c>
      <c r="Z16" s="370">
        <v>3352</v>
      </c>
      <c r="AA16" s="371">
        <v>73.541026766125498</v>
      </c>
      <c r="AB16" s="370">
        <v>1206</v>
      </c>
      <c r="AC16" s="372">
        <f t="shared" si="0"/>
        <v>26.458973233874506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4621</v>
      </c>
      <c r="E17" s="375">
        <f t="shared" si="2"/>
        <v>2714</v>
      </c>
      <c r="F17" s="376">
        <f t="shared" si="3"/>
        <v>58.731876217268983</v>
      </c>
      <c r="G17" s="375">
        <f t="shared" si="4"/>
        <v>1907</v>
      </c>
      <c r="H17" s="367">
        <f t="shared" si="3"/>
        <v>41.26812378273101</v>
      </c>
      <c r="I17" s="350"/>
      <c r="J17" s="377">
        <f t="shared" si="5"/>
        <v>1352</v>
      </c>
      <c r="K17" s="378">
        <f t="shared" si="6"/>
        <v>29.257736420688161</v>
      </c>
      <c r="L17" s="375">
        <v>573</v>
      </c>
      <c r="M17" s="376">
        <v>42.38165680473373</v>
      </c>
      <c r="N17" s="375">
        <v>779</v>
      </c>
      <c r="O17" s="372">
        <v>57.618343195266277</v>
      </c>
      <c r="P17" s="350"/>
      <c r="Q17" s="377">
        <v>1134</v>
      </c>
      <c r="R17" s="378">
        <v>24.540142826228088</v>
      </c>
      <c r="S17" s="375">
        <v>623</v>
      </c>
      <c r="T17" s="376">
        <v>54.938271604938272</v>
      </c>
      <c r="U17" s="375">
        <v>511</v>
      </c>
      <c r="V17" s="372">
        <v>45.061728395061728</v>
      </c>
      <c r="W17" s="350"/>
      <c r="X17" s="377">
        <v>2135</v>
      </c>
      <c r="Y17" s="378">
        <v>46.202120753083747</v>
      </c>
      <c r="Z17" s="375">
        <v>1518</v>
      </c>
      <c r="AA17" s="376">
        <v>71.100702576112411</v>
      </c>
      <c r="AB17" s="375">
        <v>617</v>
      </c>
      <c r="AC17" s="372">
        <f t="shared" si="0"/>
        <v>28.899297423887589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48677</v>
      </c>
      <c r="E18" s="365">
        <f t="shared" si="2"/>
        <v>30286</v>
      </c>
      <c r="F18" s="366">
        <f t="shared" si="3"/>
        <v>62.218296115208418</v>
      </c>
      <c r="G18" s="365">
        <f t="shared" si="4"/>
        <v>18391</v>
      </c>
      <c r="H18" s="367">
        <f t="shared" si="3"/>
        <v>37.781703884791582</v>
      </c>
      <c r="I18" s="350"/>
      <c r="J18" s="368">
        <f t="shared" si="5"/>
        <v>9384</v>
      </c>
      <c r="K18" s="369">
        <f t="shared" si="6"/>
        <v>19.278098485937917</v>
      </c>
      <c r="L18" s="370">
        <v>3954</v>
      </c>
      <c r="M18" s="371">
        <v>42.135549872122766</v>
      </c>
      <c r="N18" s="370">
        <v>5430</v>
      </c>
      <c r="O18" s="372">
        <v>57.864450127877241</v>
      </c>
      <c r="P18" s="350"/>
      <c r="Q18" s="368">
        <v>9393</v>
      </c>
      <c r="R18" s="369">
        <v>19.296587710828522</v>
      </c>
      <c r="S18" s="370">
        <v>5534</v>
      </c>
      <c r="T18" s="371">
        <v>58.916214202065362</v>
      </c>
      <c r="U18" s="370">
        <v>3859</v>
      </c>
      <c r="V18" s="372">
        <v>41.083785797934631</v>
      </c>
      <c r="W18" s="350"/>
      <c r="X18" s="368">
        <v>29900</v>
      </c>
      <c r="Y18" s="369">
        <v>61.425313803233564</v>
      </c>
      <c r="Z18" s="370">
        <v>20798</v>
      </c>
      <c r="AA18" s="371">
        <v>69.558528428093652</v>
      </c>
      <c r="AB18" s="370">
        <v>9102</v>
      </c>
      <c r="AC18" s="372">
        <f t="shared" si="0"/>
        <v>30.441471571906355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26401</v>
      </c>
      <c r="E19" s="365">
        <f t="shared" si="2"/>
        <v>17278</v>
      </c>
      <c r="F19" s="366">
        <f t="shared" si="3"/>
        <v>65.444490738987156</v>
      </c>
      <c r="G19" s="365">
        <f t="shared" si="4"/>
        <v>9123</v>
      </c>
      <c r="H19" s="367">
        <f t="shared" si="3"/>
        <v>34.555509261012837</v>
      </c>
      <c r="I19" s="350"/>
      <c r="J19" s="368">
        <f t="shared" si="5"/>
        <v>5043</v>
      </c>
      <c r="K19" s="369">
        <f t="shared" si="6"/>
        <v>19.101549183743042</v>
      </c>
      <c r="L19" s="370">
        <v>2172</v>
      </c>
      <c r="M19" s="371">
        <v>43.069601427721594</v>
      </c>
      <c r="N19" s="370">
        <v>2871</v>
      </c>
      <c r="O19" s="372">
        <v>56.930398572278406</v>
      </c>
      <c r="P19" s="350"/>
      <c r="Q19" s="368">
        <v>5376</v>
      </c>
      <c r="R19" s="369">
        <v>20.362865042990798</v>
      </c>
      <c r="S19" s="370">
        <v>3579</v>
      </c>
      <c r="T19" s="371">
        <v>66.573660714285708</v>
      </c>
      <c r="U19" s="370">
        <v>1797</v>
      </c>
      <c r="V19" s="372">
        <v>33.426339285714285</v>
      </c>
      <c r="W19" s="350"/>
      <c r="X19" s="368">
        <v>15982</v>
      </c>
      <c r="Y19" s="369">
        <v>60.535585773266163</v>
      </c>
      <c r="Z19" s="370">
        <v>11527</v>
      </c>
      <c r="AA19" s="371">
        <v>72.124890501814548</v>
      </c>
      <c r="AB19" s="370">
        <v>4455</v>
      </c>
      <c r="AC19" s="372">
        <f t="shared" si="0"/>
        <v>27.875109498185459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78087</v>
      </c>
      <c r="E20" s="365">
        <f t="shared" si="2"/>
        <v>49048</v>
      </c>
      <c r="F20" s="366">
        <f t="shared" si="3"/>
        <v>62.811991752788558</v>
      </c>
      <c r="G20" s="365">
        <f t="shared" si="4"/>
        <v>29039</v>
      </c>
      <c r="H20" s="367">
        <f t="shared" si="3"/>
        <v>37.188008247211442</v>
      </c>
      <c r="I20" s="350"/>
      <c r="J20" s="368">
        <f t="shared" si="5"/>
        <v>23221</v>
      </c>
      <c r="K20" s="369">
        <f t="shared" si="6"/>
        <v>29.737344244240401</v>
      </c>
      <c r="L20" s="370">
        <v>10386</v>
      </c>
      <c r="M20" s="371">
        <v>44.726755953662632</v>
      </c>
      <c r="N20" s="370">
        <v>12835</v>
      </c>
      <c r="O20" s="372">
        <v>55.273244046337368</v>
      </c>
      <c r="P20" s="350"/>
      <c r="Q20" s="368">
        <v>18276</v>
      </c>
      <c r="R20" s="369">
        <v>23.404664028583504</v>
      </c>
      <c r="S20" s="370">
        <v>11878</v>
      </c>
      <c r="T20" s="371">
        <v>64.992339680455245</v>
      </c>
      <c r="U20" s="370">
        <v>6398</v>
      </c>
      <c r="V20" s="372">
        <v>35.007660319544762</v>
      </c>
      <c r="W20" s="350"/>
      <c r="X20" s="368">
        <v>36590</v>
      </c>
      <c r="Y20" s="369">
        <v>46.857991727176099</v>
      </c>
      <c r="Z20" s="370">
        <v>26784</v>
      </c>
      <c r="AA20" s="371">
        <v>73.200327958458601</v>
      </c>
      <c r="AB20" s="370">
        <v>9806</v>
      </c>
      <c r="AC20" s="372">
        <f t="shared" si="0"/>
        <v>26.799672041541406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49594</v>
      </c>
      <c r="E21" s="365">
        <f t="shared" si="2"/>
        <v>30245</v>
      </c>
      <c r="F21" s="366">
        <f t="shared" si="3"/>
        <v>60.985199822559174</v>
      </c>
      <c r="G21" s="365">
        <f t="shared" si="4"/>
        <v>19349</v>
      </c>
      <c r="H21" s="367">
        <f t="shared" si="3"/>
        <v>39.014800177440819</v>
      </c>
      <c r="I21" s="350"/>
      <c r="J21" s="368">
        <f t="shared" si="5"/>
        <v>15267</v>
      </c>
      <c r="K21" s="369">
        <f t="shared" si="6"/>
        <v>30.783965802314796</v>
      </c>
      <c r="L21" s="370">
        <v>5987</v>
      </c>
      <c r="M21" s="371">
        <v>39.215300975961227</v>
      </c>
      <c r="N21" s="370">
        <v>9280</v>
      </c>
      <c r="O21" s="372">
        <v>60.78469902403878</v>
      </c>
      <c r="P21" s="350"/>
      <c r="Q21" s="368">
        <v>11139</v>
      </c>
      <c r="R21" s="369">
        <v>22.460378271565109</v>
      </c>
      <c r="S21" s="370">
        <v>7342</v>
      </c>
      <c r="T21" s="371">
        <v>65.912559475715952</v>
      </c>
      <c r="U21" s="370">
        <v>3797</v>
      </c>
      <c r="V21" s="372">
        <v>34.087440524284048</v>
      </c>
      <c r="W21" s="350"/>
      <c r="X21" s="368">
        <v>23188</v>
      </c>
      <c r="Y21" s="369">
        <v>46.755655926120092</v>
      </c>
      <c r="Z21" s="370">
        <v>16916</v>
      </c>
      <c r="AA21" s="371">
        <v>72.951526651716406</v>
      </c>
      <c r="AB21" s="370">
        <v>6272</v>
      </c>
      <c r="AC21" s="372">
        <f t="shared" si="0"/>
        <v>27.048473348283597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11091</v>
      </c>
      <c r="E22" s="365">
        <f t="shared" si="2"/>
        <v>7053</v>
      </c>
      <c r="F22" s="366">
        <f t="shared" si="3"/>
        <v>63.592101704084392</v>
      </c>
      <c r="G22" s="365">
        <f t="shared" si="4"/>
        <v>4038</v>
      </c>
      <c r="H22" s="367">
        <f t="shared" si="3"/>
        <v>36.407898295915608</v>
      </c>
      <c r="I22" s="350"/>
      <c r="J22" s="368">
        <f t="shared" si="5"/>
        <v>2939</v>
      </c>
      <c r="K22" s="369">
        <f t="shared" si="6"/>
        <v>26.498963123253088</v>
      </c>
      <c r="L22" s="370">
        <v>1263</v>
      </c>
      <c r="M22" s="371">
        <v>42.973800612453218</v>
      </c>
      <c r="N22" s="370">
        <v>1676</v>
      </c>
      <c r="O22" s="372">
        <v>57.026199387546782</v>
      </c>
      <c r="P22" s="350"/>
      <c r="Q22" s="368">
        <v>2414</v>
      </c>
      <c r="R22" s="369">
        <v>21.765395365611756</v>
      </c>
      <c r="S22" s="370">
        <v>1628</v>
      </c>
      <c r="T22" s="371">
        <v>67.439933719966859</v>
      </c>
      <c r="U22" s="370">
        <v>786</v>
      </c>
      <c r="V22" s="372">
        <v>32.560066280033141</v>
      </c>
      <c r="W22" s="350"/>
      <c r="X22" s="368">
        <v>5738</v>
      </c>
      <c r="Y22" s="369">
        <v>51.735641511135157</v>
      </c>
      <c r="Z22" s="370">
        <v>4162</v>
      </c>
      <c r="AA22" s="371">
        <v>72.533983966538855</v>
      </c>
      <c r="AB22" s="370">
        <v>1576</v>
      </c>
      <c r="AC22" s="372">
        <f t="shared" si="0"/>
        <v>27.466016033461138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22276</v>
      </c>
      <c r="E23" s="365">
        <f t="shared" si="2"/>
        <v>12991</v>
      </c>
      <c r="F23" s="366">
        <f t="shared" si="3"/>
        <v>58.318369545699412</v>
      </c>
      <c r="G23" s="365">
        <f t="shared" si="4"/>
        <v>9285</v>
      </c>
      <c r="H23" s="367">
        <f t="shared" si="3"/>
        <v>41.681630454300596</v>
      </c>
      <c r="I23" s="350"/>
      <c r="J23" s="368">
        <f t="shared" si="5"/>
        <v>7923</v>
      </c>
      <c r="K23" s="369">
        <f t="shared" si="6"/>
        <v>35.567426827078471</v>
      </c>
      <c r="L23" s="370">
        <v>2910</v>
      </c>
      <c r="M23" s="371">
        <v>36.728511927300268</v>
      </c>
      <c r="N23" s="370">
        <v>5013</v>
      </c>
      <c r="O23" s="372">
        <v>63.271488072699732</v>
      </c>
      <c r="P23" s="350"/>
      <c r="Q23" s="368">
        <v>4085</v>
      </c>
      <c r="R23" s="369">
        <v>18.338121745376192</v>
      </c>
      <c r="S23" s="370">
        <v>2461</v>
      </c>
      <c r="T23" s="371">
        <v>60.244798041615667</v>
      </c>
      <c r="U23" s="370">
        <v>1624</v>
      </c>
      <c r="V23" s="372">
        <v>39.755201958384333</v>
      </c>
      <c r="W23" s="350"/>
      <c r="X23" s="368">
        <v>10268</v>
      </c>
      <c r="Y23" s="369">
        <v>46.094451427545344</v>
      </c>
      <c r="Z23" s="370">
        <v>7620</v>
      </c>
      <c r="AA23" s="371">
        <v>74.211141410206466</v>
      </c>
      <c r="AB23" s="370">
        <v>2648</v>
      </c>
      <c r="AC23" s="372">
        <f t="shared" si="0"/>
        <v>25.788858589793534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51620</v>
      </c>
      <c r="E24" s="365">
        <f t="shared" si="2"/>
        <v>34328</v>
      </c>
      <c r="F24" s="366">
        <f t="shared" si="3"/>
        <v>66.501356063541266</v>
      </c>
      <c r="G24" s="365">
        <f t="shared" si="4"/>
        <v>17292</v>
      </c>
      <c r="H24" s="367">
        <f t="shared" si="3"/>
        <v>33.498643936458741</v>
      </c>
      <c r="I24" s="350"/>
      <c r="J24" s="368">
        <f t="shared" si="5"/>
        <v>12768</v>
      </c>
      <c r="K24" s="369">
        <f t="shared" si="6"/>
        <v>24.734598992638514</v>
      </c>
      <c r="L24" s="370">
        <v>5915</v>
      </c>
      <c r="M24" s="371">
        <v>46.326754385964911</v>
      </c>
      <c r="N24" s="370">
        <v>6853</v>
      </c>
      <c r="O24" s="372">
        <v>53.673245614035089</v>
      </c>
      <c r="P24" s="350"/>
      <c r="Q24" s="368">
        <v>10763</v>
      </c>
      <c r="R24" s="369">
        <v>20.850445563734986</v>
      </c>
      <c r="S24" s="370">
        <v>7478</v>
      </c>
      <c r="T24" s="371">
        <v>69.478769859704542</v>
      </c>
      <c r="U24" s="370">
        <v>3285</v>
      </c>
      <c r="V24" s="372">
        <v>30.521230140295458</v>
      </c>
      <c r="W24" s="350"/>
      <c r="X24" s="368">
        <v>28089</v>
      </c>
      <c r="Y24" s="369">
        <v>54.414955443626503</v>
      </c>
      <c r="Z24" s="370">
        <v>20935</v>
      </c>
      <c r="AA24" s="371">
        <v>74.530955178183632</v>
      </c>
      <c r="AB24" s="370">
        <v>7154</v>
      </c>
      <c r="AC24" s="372">
        <f t="shared" si="0"/>
        <v>25.469044821816368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11992</v>
      </c>
      <c r="E25" s="365">
        <f t="shared" si="2"/>
        <v>7633</v>
      </c>
      <c r="F25" s="366">
        <f t="shared" si="3"/>
        <v>63.650767178118748</v>
      </c>
      <c r="G25" s="365">
        <f t="shared" si="4"/>
        <v>4359</v>
      </c>
      <c r="H25" s="367">
        <f t="shared" si="3"/>
        <v>36.349232821881259</v>
      </c>
      <c r="I25" s="350"/>
      <c r="J25" s="368">
        <f t="shared" si="5"/>
        <v>3455</v>
      </c>
      <c r="K25" s="369">
        <f t="shared" si="6"/>
        <v>28.810873915943962</v>
      </c>
      <c r="L25" s="370">
        <v>1382</v>
      </c>
      <c r="M25" s="371">
        <v>40</v>
      </c>
      <c r="N25" s="370">
        <v>2073</v>
      </c>
      <c r="O25" s="372">
        <v>60</v>
      </c>
      <c r="P25" s="350"/>
      <c r="Q25" s="368">
        <v>3106</v>
      </c>
      <c r="R25" s="369">
        <v>25.900600400266843</v>
      </c>
      <c r="S25" s="370">
        <v>2230</v>
      </c>
      <c r="T25" s="371">
        <v>71.796522858982613</v>
      </c>
      <c r="U25" s="370">
        <v>876</v>
      </c>
      <c r="V25" s="372">
        <v>28.203477141017387</v>
      </c>
      <c r="W25" s="350"/>
      <c r="X25" s="368">
        <v>5431</v>
      </c>
      <c r="Y25" s="369">
        <v>45.288525683789196</v>
      </c>
      <c r="Z25" s="370">
        <v>4021</v>
      </c>
      <c r="AA25" s="371">
        <v>74.037930399558093</v>
      </c>
      <c r="AB25" s="370">
        <v>1410</v>
      </c>
      <c r="AC25" s="372">
        <f t="shared" si="0"/>
        <v>25.962069600441907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6699</v>
      </c>
      <c r="E26" s="380">
        <f t="shared" si="2"/>
        <v>4137</v>
      </c>
      <c r="F26" s="381">
        <f t="shared" si="3"/>
        <v>61.755485893416932</v>
      </c>
      <c r="G26" s="380">
        <f t="shared" si="4"/>
        <v>2562</v>
      </c>
      <c r="H26" s="367">
        <f t="shared" si="3"/>
        <v>38.244514106583068</v>
      </c>
      <c r="I26" s="350"/>
      <c r="J26" s="377">
        <f t="shared" si="5"/>
        <v>1576</v>
      </c>
      <c r="K26" s="378">
        <f t="shared" si="6"/>
        <v>23.525899387968355</v>
      </c>
      <c r="L26" s="375">
        <v>647</v>
      </c>
      <c r="M26" s="376">
        <v>41.05329949238579</v>
      </c>
      <c r="N26" s="375">
        <v>929</v>
      </c>
      <c r="O26" s="372">
        <v>58.94670050761421</v>
      </c>
      <c r="P26" s="350"/>
      <c r="Q26" s="377">
        <v>1329</v>
      </c>
      <c r="R26" s="378">
        <v>19.838781907747425</v>
      </c>
      <c r="S26" s="375">
        <v>756</v>
      </c>
      <c r="T26" s="376">
        <v>56.884875846501124</v>
      </c>
      <c r="U26" s="375">
        <v>573</v>
      </c>
      <c r="V26" s="372">
        <v>43.115124153498876</v>
      </c>
      <c r="W26" s="350"/>
      <c r="X26" s="377">
        <v>3794</v>
      </c>
      <c r="Y26" s="378">
        <v>56.635318704284224</v>
      </c>
      <c r="Z26" s="375">
        <v>2734</v>
      </c>
      <c r="AA26" s="376">
        <v>72.061149182920403</v>
      </c>
      <c r="AB26" s="375">
        <v>1060</v>
      </c>
      <c r="AC26" s="372">
        <f t="shared" si="0"/>
        <v>27.938850817079597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28059</v>
      </c>
      <c r="E27" s="380">
        <f t="shared" si="2"/>
        <v>16686</v>
      </c>
      <c r="F27" s="381">
        <f t="shared" si="3"/>
        <v>59.467550518550198</v>
      </c>
      <c r="G27" s="380">
        <f t="shared" si="4"/>
        <v>11373</v>
      </c>
      <c r="H27" s="367">
        <f t="shared" si="3"/>
        <v>40.532449481449802</v>
      </c>
      <c r="I27" s="350"/>
      <c r="J27" s="377">
        <f t="shared" si="5"/>
        <v>8207</v>
      </c>
      <c r="K27" s="378">
        <f t="shared" si="6"/>
        <v>29.249082290887056</v>
      </c>
      <c r="L27" s="375">
        <v>3186</v>
      </c>
      <c r="M27" s="376">
        <v>38.820519069087368</v>
      </c>
      <c r="N27" s="375">
        <v>5021</v>
      </c>
      <c r="O27" s="372">
        <v>61.179480930912632</v>
      </c>
      <c r="P27" s="350"/>
      <c r="Q27" s="377">
        <v>5656</v>
      </c>
      <c r="R27" s="378">
        <v>20.157525214726114</v>
      </c>
      <c r="S27" s="375">
        <v>3273</v>
      </c>
      <c r="T27" s="376">
        <v>57.867751060820375</v>
      </c>
      <c r="U27" s="375">
        <v>2383</v>
      </c>
      <c r="V27" s="372">
        <v>42.132248939179632</v>
      </c>
      <c r="W27" s="350"/>
      <c r="X27" s="377">
        <v>14196</v>
      </c>
      <c r="Y27" s="378">
        <v>50.593392494386826</v>
      </c>
      <c r="Z27" s="375">
        <v>10227</v>
      </c>
      <c r="AA27" s="376">
        <v>72.041420118343197</v>
      </c>
      <c r="AB27" s="375">
        <v>3969</v>
      </c>
      <c r="AC27" s="372">
        <f t="shared" si="0"/>
        <v>27.958579881656803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2887</v>
      </c>
      <c r="E28" s="380">
        <f t="shared" si="2"/>
        <v>1964</v>
      </c>
      <c r="F28" s="381">
        <f t="shared" si="3"/>
        <v>68.0290959473502</v>
      </c>
      <c r="G28" s="380">
        <f t="shared" si="4"/>
        <v>923</v>
      </c>
      <c r="H28" s="382">
        <f t="shared" si="3"/>
        <v>31.970904052649807</v>
      </c>
      <c r="I28" s="350"/>
      <c r="J28" s="377">
        <f t="shared" si="5"/>
        <v>384</v>
      </c>
      <c r="K28" s="378">
        <f t="shared" si="6"/>
        <v>13.301004502944233</v>
      </c>
      <c r="L28" s="375">
        <v>169</v>
      </c>
      <c r="M28" s="376">
        <v>44.010416666666671</v>
      </c>
      <c r="N28" s="375">
        <v>215</v>
      </c>
      <c r="O28" s="383">
        <v>55.989583333333336</v>
      </c>
      <c r="P28" s="350"/>
      <c r="Q28" s="377">
        <v>605</v>
      </c>
      <c r="R28" s="378">
        <v>20.956009698649115</v>
      </c>
      <c r="S28" s="375">
        <v>404</v>
      </c>
      <c r="T28" s="376">
        <v>66.776859504132233</v>
      </c>
      <c r="U28" s="375">
        <v>201</v>
      </c>
      <c r="V28" s="383">
        <v>33.223140495867767</v>
      </c>
      <c r="W28" s="350"/>
      <c r="X28" s="377">
        <v>1898</v>
      </c>
      <c r="Y28" s="378">
        <v>65.74298579840665</v>
      </c>
      <c r="Z28" s="375">
        <v>1391</v>
      </c>
      <c r="AA28" s="376">
        <v>73.287671232876718</v>
      </c>
      <c r="AB28" s="375">
        <v>507</v>
      </c>
      <c r="AC28" s="383">
        <f t="shared" si="0"/>
        <v>26.712328767123289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1057</v>
      </c>
      <c r="E29" s="386">
        <f t="shared" si="2"/>
        <v>576</v>
      </c>
      <c r="F29" s="387">
        <f t="shared" si="3"/>
        <v>54.493850520340594</v>
      </c>
      <c r="G29" s="386">
        <f t="shared" si="4"/>
        <v>481</v>
      </c>
      <c r="H29" s="388">
        <f t="shared" si="3"/>
        <v>45.506149479659413</v>
      </c>
      <c r="I29" s="350"/>
      <c r="J29" s="389">
        <f t="shared" si="5"/>
        <v>579</v>
      </c>
      <c r="K29" s="390">
        <f t="shared" si="6"/>
        <v>54.77767265846736</v>
      </c>
      <c r="L29" s="391">
        <v>212</v>
      </c>
      <c r="M29" s="392">
        <v>36.614853195164073</v>
      </c>
      <c r="N29" s="391">
        <v>367</v>
      </c>
      <c r="O29" s="393">
        <v>63.385146804835927</v>
      </c>
      <c r="P29" s="350"/>
      <c r="Q29" s="389">
        <v>186</v>
      </c>
      <c r="R29" s="390">
        <v>17.596972563859982</v>
      </c>
      <c r="S29" s="391">
        <v>131</v>
      </c>
      <c r="T29" s="392">
        <v>70.430107526881727</v>
      </c>
      <c r="U29" s="391">
        <v>55</v>
      </c>
      <c r="V29" s="393">
        <v>29.56989247311828</v>
      </c>
      <c r="W29" s="350"/>
      <c r="X29" s="389">
        <v>292</v>
      </c>
      <c r="Y29" s="390">
        <v>27.625354777672655</v>
      </c>
      <c r="Z29" s="391">
        <v>233</v>
      </c>
      <c r="AA29" s="392">
        <v>79.794520547945197</v>
      </c>
      <c r="AB29" s="391">
        <v>59</v>
      </c>
      <c r="AC29" s="393">
        <f t="shared" si="0"/>
        <v>20.205479452054796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7" t="s">
        <v>0</v>
      </c>
      <c r="C31" s="320"/>
      <c r="D31" s="1238">
        <f>J31+Q31+X31</f>
        <v>472725</v>
      </c>
      <c r="E31" s="1239">
        <f>L31+S31+Z31</f>
        <v>298492</v>
      </c>
      <c r="F31" s="1240">
        <f>E31/$D31*100</f>
        <v>63.142842032894386</v>
      </c>
      <c r="G31" s="1239">
        <f>N31+U31+AB31</f>
        <v>174233</v>
      </c>
      <c r="H31" s="1241">
        <f>G31/$D31*100</f>
        <v>36.857157967105614</v>
      </c>
      <c r="I31" s="320"/>
      <c r="J31" s="1242">
        <f>SUM(J12:J29)</f>
        <v>125585</v>
      </c>
      <c r="K31" s="1243">
        <f>J31/$D31*100</f>
        <v>26.566185414352955</v>
      </c>
      <c r="L31" s="1239">
        <f>SUM(L12:L29)</f>
        <v>53315</v>
      </c>
      <c r="M31" s="1240">
        <f>L31/$J31*100</f>
        <v>42.453318469562447</v>
      </c>
      <c r="N31" s="1239">
        <f>SUM(N12:N29)</f>
        <v>72270</v>
      </c>
      <c r="O31" s="1244">
        <f>N31/$J31*100</f>
        <v>57.546681530437546</v>
      </c>
      <c r="P31" s="320"/>
      <c r="Q31" s="1242">
        <f>SUM(Q12:Q29)</f>
        <v>105062</v>
      </c>
      <c r="R31" s="1243">
        <f>Q31/$D31*100</f>
        <v>22.224760695964886</v>
      </c>
      <c r="S31" s="1239">
        <f>SUM(S12:S29)</f>
        <v>69227</v>
      </c>
      <c r="T31" s="1240">
        <f>S31/$Q31*100</f>
        <v>65.891568787953787</v>
      </c>
      <c r="U31" s="1239">
        <f>SUM(U12:U29)</f>
        <v>35835</v>
      </c>
      <c r="V31" s="1244">
        <f>U31/$Q31*100</f>
        <v>34.10843121204622</v>
      </c>
      <c r="W31" s="320"/>
      <c r="X31" s="1242">
        <f>SUM(X12:X29)</f>
        <v>242078</v>
      </c>
      <c r="Y31" s="1243">
        <f>X31/$D31*100</f>
        <v>51.209053889682167</v>
      </c>
      <c r="Z31" s="1239">
        <f>SUM(Z12:Z29)</f>
        <v>175950</v>
      </c>
      <c r="AA31" s="1240">
        <f>Z31/$X31*100</f>
        <v>72.683184758631512</v>
      </c>
      <c r="AB31" s="1239">
        <f>SUM(AB12:AB29)</f>
        <v>66128</v>
      </c>
      <c r="AC31" s="1244">
        <f>AB31/$X31*100</f>
        <v>27.316815241368488</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385"/>
      <c r="C34" s="1385"/>
      <c r="D34" s="1385"/>
      <c r="E34" s="1385"/>
      <c r="F34" s="1385"/>
      <c r="G34" s="1385"/>
      <c r="H34" s="1385"/>
      <c r="I34" s="1385"/>
      <c r="J34" s="1385"/>
      <c r="K34" s="1385"/>
      <c r="L34" s="1385"/>
      <c r="M34" s="1385"/>
      <c r="N34" s="1385"/>
      <c r="O34" s="1385"/>
    </row>
    <row r="35" spans="2:15" s="329" customFormat="1" ht="29.25" customHeight="1" x14ac:dyDescent="0.2">
      <c r="B35" s="1386"/>
      <c r="C35" s="1386"/>
      <c r="D35" s="1386"/>
      <c r="E35" s="1386"/>
      <c r="F35" s="1386"/>
      <c r="G35" s="1386"/>
      <c r="H35" s="1386"/>
      <c r="I35" s="1386"/>
      <c r="J35" s="1386"/>
      <c r="K35" s="1386"/>
      <c r="L35" s="1386"/>
      <c r="M35" s="1386"/>
    </row>
    <row r="36" spans="2:15" s="329" customFormat="1" ht="4.5" customHeight="1" x14ac:dyDescent="0.2">
      <c r="B36" s="1376"/>
      <c r="C36" s="1376"/>
      <c r="D36" s="1376"/>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87"/>
      <c r="C2" s="1387"/>
    </row>
    <row r="3" spans="1:38" s="345" customFormat="1" ht="4.5" customHeight="1" x14ac:dyDescent="0.2">
      <c r="B3" s="1388"/>
      <c r="C3" s="1388"/>
    </row>
    <row r="4" spans="1:38" s="492" customFormat="1" ht="17.25" customHeight="1" x14ac:dyDescent="0.2">
      <c r="A4" s="1414" t="s">
        <v>427</v>
      </c>
      <c r="B4" s="1414"/>
      <c r="C4" s="1414"/>
      <c r="D4" s="1414"/>
      <c r="E4" s="1414"/>
      <c r="F4" s="1414"/>
      <c r="G4" s="1414"/>
      <c r="H4" s="1414"/>
      <c r="I4" s="1414"/>
      <c r="J4" s="1414"/>
      <c r="K4" s="1414"/>
      <c r="L4" s="1414"/>
      <c r="M4" s="1414"/>
      <c r="N4" s="1414"/>
    </row>
    <row r="5" spans="1:38" s="492" customFormat="1" ht="17.25" customHeight="1" x14ac:dyDescent="0.2">
      <c r="B5" s="1415" t="str">
        <f>porsaad!$B$6</f>
        <v>Situación a 31 de marzo de 2024</v>
      </c>
      <c r="C5" s="1415"/>
      <c r="D5" s="1415"/>
      <c r="E5" s="1415"/>
      <c r="F5" s="1415"/>
      <c r="G5" s="1415"/>
      <c r="H5" s="1415"/>
      <c r="I5" s="1415"/>
      <c r="J5" s="1415"/>
      <c r="K5" s="1415"/>
      <c r="L5" s="1415"/>
      <c r="M5" s="1415"/>
      <c r="N5" s="1415"/>
    </row>
    <row r="6" spans="1:38" s="492" customFormat="1" ht="6" customHeight="1" x14ac:dyDescent="0.2"/>
    <row r="7" spans="1:38" s="437" customFormat="1" ht="12.75" customHeight="1" x14ac:dyDescent="0.2">
      <c r="A7" s="488"/>
      <c r="B7" s="1391" t="s">
        <v>12</v>
      </c>
      <c r="D7" s="1394" t="s">
        <v>251</v>
      </c>
      <c r="E7" s="1395"/>
      <c r="F7" s="489"/>
      <c r="G7" s="1425"/>
      <c r="H7" s="1425"/>
      <c r="I7" s="489"/>
      <c r="J7" s="1425"/>
      <c r="K7" s="1425"/>
      <c r="L7" s="489"/>
      <c r="M7" s="1425"/>
      <c r="N7" s="1426"/>
      <c r="O7" s="488"/>
      <c r="P7" s="488"/>
      <c r="W7" s="490"/>
    </row>
    <row r="8" spans="1:38" s="437" customFormat="1" ht="45.75" customHeight="1" x14ac:dyDescent="0.2">
      <c r="A8" s="488"/>
      <c r="B8" s="1392"/>
      <c r="D8" s="1423"/>
      <c r="E8" s="1424"/>
      <c r="F8" s="491"/>
      <c r="G8" s="1547" t="s">
        <v>268</v>
      </c>
      <c r="H8" s="1548"/>
      <c r="I8" s="747"/>
      <c r="J8" s="1547" t="s">
        <v>269</v>
      </c>
      <c r="K8" s="1548"/>
      <c r="L8" s="747"/>
      <c r="M8" s="1547" t="s">
        <v>270</v>
      </c>
      <c r="N8" s="1548"/>
      <c r="O8" s="488"/>
      <c r="P8" s="488"/>
      <c r="W8" s="490"/>
    </row>
    <row r="9" spans="1:38" s="437" customFormat="1" ht="6" customHeight="1" x14ac:dyDescent="0.2">
      <c r="A9" s="488"/>
      <c r="B9" s="1392"/>
      <c r="D9" s="1427" t="s">
        <v>9</v>
      </c>
      <c r="E9" s="1434" t="s">
        <v>218</v>
      </c>
      <c r="G9" s="1429" t="s">
        <v>9</v>
      </c>
      <c r="H9" s="1431" t="s">
        <v>218</v>
      </c>
      <c r="J9" s="1429" t="s">
        <v>9</v>
      </c>
      <c r="K9" s="1431" t="s">
        <v>218</v>
      </c>
      <c r="M9" s="1429" t="s">
        <v>9</v>
      </c>
      <c r="N9" s="1431" t="s">
        <v>218</v>
      </c>
      <c r="O9" s="488"/>
      <c r="P9" s="488"/>
      <c r="W9" s="490"/>
    </row>
    <row r="10" spans="1:38" s="437" customFormat="1" ht="27.75" customHeight="1" x14ac:dyDescent="0.2">
      <c r="A10" s="488"/>
      <c r="B10" s="1393"/>
      <c r="D10" s="1428"/>
      <c r="E10" s="1435"/>
      <c r="F10" s="493"/>
      <c r="G10" s="1430"/>
      <c r="H10" s="1432"/>
      <c r="I10" s="494"/>
      <c r="J10" s="1430"/>
      <c r="K10" s="1432"/>
      <c r="L10" s="494"/>
      <c r="M10" s="1430"/>
      <c r="N10" s="1432"/>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287048</v>
      </c>
      <c r="E12" s="498">
        <f>D12/'20pobl'!D12*100</f>
        <v>3.343931551964336</v>
      </c>
      <c r="F12" s="350"/>
      <c r="G12" s="355">
        <v>86700</v>
      </c>
      <c r="H12" s="498">
        <v>1.2357280184010877</v>
      </c>
      <c r="I12" s="350"/>
      <c r="J12" s="355">
        <v>59370</v>
      </c>
      <c r="K12" s="498">
        <v>5.1808497920068133</v>
      </c>
      <c r="L12" s="350"/>
      <c r="M12" s="355">
        <v>140978</v>
      </c>
      <c r="N12" s="498">
        <f>M12/'20pobl'!X12*100</f>
        <v>33.400064915219303</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40443</v>
      </c>
      <c r="E13" s="500">
        <f>D13/'20pobl'!D13*100</f>
        <v>3.0152338534051948</v>
      </c>
      <c r="F13" s="350"/>
      <c r="G13" s="368">
        <v>8352</v>
      </c>
      <c r="H13" s="501">
        <v>0.79981690015408347</v>
      </c>
      <c r="I13" s="350"/>
      <c r="J13" s="368">
        <v>7312</v>
      </c>
      <c r="K13" s="501">
        <v>3.6379376396192904</v>
      </c>
      <c r="L13" s="350"/>
      <c r="M13" s="368">
        <v>24779</v>
      </c>
      <c r="N13" s="501">
        <f>M13/'20pobl'!X13*100</f>
        <v>25.796141874095589</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31355</v>
      </c>
      <c r="E14" s="500">
        <f>D14/'20pobl'!D14*100</f>
        <v>3.116613323261038</v>
      </c>
      <c r="F14" s="350"/>
      <c r="G14" s="368">
        <v>7630</v>
      </c>
      <c r="H14" s="501">
        <v>1.0468187274909964</v>
      </c>
      <c r="I14" s="350"/>
      <c r="J14" s="368">
        <v>6453</v>
      </c>
      <c r="K14" s="501">
        <v>3.3384723630569297</v>
      </c>
      <c r="L14" s="350"/>
      <c r="M14" s="368">
        <v>17272</v>
      </c>
      <c r="N14" s="501">
        <f>M14/'20pobl'!X14*100</f>
        <v>20.58813011812666</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29247</v>
      </c>
      <c r="E15" s="500">
        <f>D15/'20pobl'!D15*100</f>
        <v>2.417295227893737</v>
      </c>
      <c r="F15" s="350"/>
      <c r="G15" s="368">
        <v>7926</v>
      </c>
      <c r="H15" s="501">
        <v>0.78450391955024146</v>
      </c>
      <c r="I15" s="350"/>
      <c r="J15" s="368">
        <v>6284</v>
      </c>
      <c r="K15" s="501">
        <v>4.2737832911667892</v>
      </c>
      <c r="L15" s="350"/>
      <c r="M15" s="368">
        <v>15037</v>
      </c>
      <c r="N15" s="501">
        <f>M15/'20pobl'!X15*100</f>
        <v>28.614652711703144</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40108</v>
      </c>
      <c r="E16" s="500">
        <f>D16/'20pobl'!D16*100</f>
        <v>1.8123682793075153</v>
      </c>
      <c r="F16" s="350"/>
      <c r="G16" s="368">
        <v>16019</v>
      </c>
      <c r="H16" s="501">
        <v>0.87704746152275237</v>
      </c>
      <c r="I16" s="350"/>
      <c r="J16" s="368">
        <v>7983</v>
      </c>
      <c r="K16" s="501">
        <v>2.7702109496725922</v>
      </c>
      <c r="L16" s="350"/>
      <c r="M16" s="368">
        <v>16106</v>
      </c>
      <c r="N16" s="501">
        <f>M16/'20pobl'!X16*100</f>
        <v>16.372212169882285</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16855</v>
      </c>
      <c r="E17" s="502">
        <f>D17/'20pobl'!D17*100</f>
        <v>2.8646112167671958</v>
      </c>
      <c r="F17" s="350"/>
      <c r="G17" s="377">
        <v>4459</v>
      </c>
      <c r="H17" s="502">
        <v>0.99041789015890214</v>
      </c>
      <c r="I17" s="350"/>
      <c r="J17" s="377">
        <v>3524</v>
      </c>
      <c r="K17" s="502">
        <v>3.6145443356069542</v>
      </c>
      <c r="L17" s="350"/>
      <c r="M17" s="377">
        <v>8872</v>
      </c>
      <c r="N17" s="502">
        <f>M17/'20pobl'!X17*100</f>
        <v>21.810315158070701</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123868</v>
      </c>
      <c r="E18" s="500">
        <f>D18/'20pobl'!D18*100</f>
        <v>5.1964527460006549</v>
      </c>
      <c r="F18" s="350"/>
      <c r="G18" s="368">
        <v>25540</v>
      </c>
      <c r="H18" s="501">
        <v>1.4572909338130868</v>
      </c>
      <c r="I18" s="350"/>
      <c r="J18" s="368">
        <v>21363</v>
      </c>
      <c r="K18" s="501">
        <v>5.163375154988266</v>
      </c>
      <c r="L18" s="350"/>
      <c r="M18" s="368">
        <v>76965</v>
      </c>
      <c r="N18" s="501">
        <f>M18/'20pobl'!X18*100</f>
        <v>35.403298143931558</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72030</v>
      </c>
      <c r="E19" s="500">
        <f>D19/'20pobl'!D19*100</f>
        <v>3.4561913471900874</v>
      </c>
      <c r="F19" s="350"/>
      <c r="G19" s="368">
        <v>16584</v>
      </c>
      <c r="H19" s="501">
        <v>0.98734855475843175</v>
      </c>
      <c r="I19" s="350"/>
      <c r="J19" s="368">
        <v>12586</v>
      </c>
      <c r="K19" s="501">
        <v>4.6030062538858214</v>
      </c>
      <c r="L19" s="350"/>
      <c r="M19" s="368">
        <v>42860</v>
      </c>
      <c r="N19" s="501">
        <f>M19/'20pobl'!X19*100</f>
        <v>32.716058806466883</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205681</v>
      </c>
      <c r="E20" s="500">
        <f>D20/'20pobl'!D20*100</f>
        <v>2.6029101882658781</v>
      </c>
      <c r="F20" s="350"/>
      <c r="G20" s="368">
        <v>55203</v>
      </c>
      <c r="H20" s="501">
        <v>0.86622848139412523</v>
      </c>
      <c r="I20" s="350"/>
      <c r="J20" s="368">
        <v>41156</v>
      </c>
      <c r="K20" s="501">
        <v>3.8242744230043728</v>
      </c>
      <c r="L20" s="350"/>
      <c r="M20" s="368">
        <v>109322</v>
      </c>
      <c r="N20" s="501">
        <f>M20/'20pobl'!X20*100</f>
        <v>24.133637684166839</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150668</v>
      </c>
      <c r="E21" s="500">
        <f>D21/'20pobl'!D21*100</f>
        <v>2.8884656344327615</v>
      </c>
      <c r="F21" s="350"/>
      <c r="G21" s="368">
        <v>40145</v>
      </c>
      <c r="H21" s="501">
        <v>0.96301906055685504</v>
      </c>
      <c r="I21" s="350"/>
      <c r="J21" s="368">
        <v>30377</v>
      </c>
      <c r="K21" s="501">
        <v>4.0219734242846323</v>
      </c>
      <c r="L21" s="350"/>
      <c r="M21" s="368">
        <v>80146</v>
      </c>
      <c r="N21" s="501">
        <f>M21/'20pobl'!X21*100</f>
        <v>27.423030336209784</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34652</v>
      </c>
      <c r="E22" s="500">
        <f>D22/'20pobl'!D22*100</f>
        <v>3.2867118274960019</v>
      </c>
      <c r="F22" s="350"/>
      <c r="G22" s="368">
        <v>8651</v>
      </c>
      <c r="H22" s="501">
        <v>1.0498289522704629</v>
      </c>
      <c r="I22" s="350"/>
      <c r="J22" s="368">
        <v>6458</v>
      </c>
      <c r="K22" s="501">
        <v>4.1079334385018571</v>
      </c>
      <c r="L22" s="350"/>
      <c r="M22" s="368">
        <v>19543</v>
      </c>
      <c r="N22" s="501">
        <f>M22/'20pobl'!X22*100</f>
        <v>26.749613326215798</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73901</v>
      </c>
      <c r="E23" s="500">
        <f>D23/'20pobl'!D23*100</f>
        <v>2.737658107803739</v>
      </c>
      <c r="F23" s="350"/>
      <c r="G23" s="368">
        <v>20758</v>
      </c>
      <c r="H23" s="501">
        <v>1.0434186411932711</v>
      </c>
      <c r="I23" s="350"/>
      <c r="J23" s="368">
        <v>13122</v>
      </c>
      <c r="K23" s="501">
        <v>2.7732925293137991</v>
      </c>
      <c r="L23" s="350"/>
      <c r="M23" s="368">
        <v>40021</v>
      </c>
      <c r="N23" s="501">
        <f>M23/'20pobl'!X23*100</f>
        <v>16.8974776859225</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179516</v>
      </c>
      <c r="E24" s="500">
        <f>D24/'20pobl'!D24*100</f>
        <v>2.6123185964644731</v>
      </c>
      <c r="F24" s="350"/>
      <c r="G24" s="368">
        <v>47671</v>
      </c>
      <c r="H24" s="501">
        <v>0.85045309270671932</v>
      </c>
      <c r="I24" s="350"/>
      <c r="J24" s="368">
        <v>31911</v>
      </c>
      <c r="K24" s="501">
        <v>3.5823258006937664</v>
      </c>
      <c r="L24" s="350"/>
      <c r="M24" s="368">
        <v>99934</v>
      </c>
      <c r="N24" s="501">
        <f>M24/'20pobl'!X24*100</f>
        <v>26.596016479129631</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41734</v>
      </c>
      <c r="E25" s="500">
        <f>D25/'20pobl'!D25*100</f>
        <v>2.6895801486377451</v>
      </c>
      <c r="F25" s="350"/>
      <c r="G25" s="368">
        <v>15462</v>
      </c>
      <c r="H25" s="501">
        <v>1.1911814668126304</v>
      </c>
      <c r="I25" s="350"/>
      <c r="J25" s="368">
        <v>8134</v>
      </c>
      <c r="K25" s="501">
        <v>4.4607993682270868</v>
      </c>
      <c r="L25" s="350"/>
      <c r="M25" s="368">
        <v>18138</v>
      </c>
      <c r="N25" s="501">
        <f>M25/'20pobl'!X25*100</f>
        <v>25.435779494874421</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16288</v>
      </c>
      <c r="E26" s="504">
        <f>D26/'20pobl'!D26*100</f>
        <v>2.423250589521762</v>
      </c>
      <c r="F26" s="350"/>
      <c r="G26" s="377">
        <v>3377</v>
      </c>
      <c r="H26" s="502">
        <v>0.63154430067268719</v>
      </c>
      <c r="I26" s="350"/>
      <c r="J26" s="377">
        <v>2725</v>
      </c>
      <c r="K26" s="502">
        <v>2.8474696705294726</v>
      </c>
      <c r="L26" s="350"/>
      <c r="M26" s="377">
        <v>10186</v>
      </c>
      <c r="N26" s="502">
        <f>M26/'20pobl'!X26*100</f>
        <v>24.406373547382294</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68248</v>
      </c>
      <c r="E27" s="504">
        <f>D27/'20pobl'!D27*100</f>
        <v>3.0793637329208745</v>
      </c>
      <c r="F27" s="350"/>
      <c r="G27" s="377">
        <v>17440</v>
      </c>
      <c r="H27" s="502">
        <v>1.028266722010686</v>
      </c>
      <c r="I27" s="350"/>
      <c r="J27" s="377">
        <v>12386</v>
      </c>
      <c r="K27" s="502">
        <v>3.4280242225641819</v>
      </c>
      <c r="L27" s="350"/>
      <c r="M27" s="377">
        <v>38422</v>
      </c>
      <c r="N27" s="502">
        <f>M27/'20pobl'!X27*100</f>
        <v>24.175727373401791</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9191</v>
      </c>
      <c r="E28" s="504">
        <f>D28/'20pobl'!D28*100</f>
        <v>2.8518502429549275</v>
      </c>
      <c r="F28" s="350"/>
      <c r="G28" s="377">
        <v>1579</v>
      </c>
      <c r="H28" s="502">
        <v>0.62633626998702896</v>
      </c>
      <c r="I28" s="350"/>
      <c r="J28" s="377">
        <v>1640</v>
      </c>
      <c r="K28" s="502">
        <v>3.4094925261429077</v>
      </c>
      <c r="L28" s="350"/>
      <c r="M28" s="377">
        <v>5972</v>
      </c>
      <c r="N28" s="502">
        <f>M28/'20pobl'!X28*100</f>
        <v>27.047101449275363</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3489</v>
      </c>
      <c r="E29" s="506">
        <f>D29/'20pobl'!D29*100</f>
        <v>2.0700703076329763</v>
      </c>
      <c r="F29" s="350"/>
      <c r="G29" s="389">
        <v>1947</v>
      </c>
      <c r="H29" s="507">
        <v>1.3160829801472227</v>
      </c>
      <c r="I29" s="350"/>
      <c r="J29" s="389">
        <v>536</v>
      </c>
      <c r="K29" s="507">
        <v>3.4046877977513814</v>
      </c>
      <c r="L29" s="350"/>
      <c r="M29" s="389">
        <v>1006</v>
      </c>
      <c r="N29" s="507">
        <f>M29/'20pobl'!X29*100</f>
        <v>20.686818836109396</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5" t="s">
        <v>0</v>
      </c>
      <c r="C31" s="320"/>
      <c r="D31" s="1251">
        <f>G31+J31+M31</f>
        <v>1424322</v>
      </c>
      <c r="E31" s="1252">
        <f>D31/'20pobl'!D31*100</f>
        <v>2.9620698906679728</v>
      </c>
      <c r="F31" s="320"/>
      <c r="G31" s="1251">
        <f>SUM(G12:G29)</f>
        <v>385443</v>
      </c>
      <c r="H31" s="1252">
        <f>G31/'20pobl'!J31*100</f>
        <v>1.0038209434265202</v>
      </c>
      <c r="I31" s="320"/>
      <c r="J31" s="1251">
        <f>SUM(J12:J29)</f>
        <v>273320</v>
      </c>
      <c r="K31" s="1252">
        <f>J31/'20pobl'!Q31*100</f>
        <v>4.0100224151626147</v>
      </c>
      <c r="L31" s="320"/>
      <c r="M31" s="1251">
        <f>SUM(M12:M29)</f>
        <v>765559</v>
      </c>
      <c r="N31" s="1252">
        <f>M31/'20pobl'!X31*100</f>
        <v>26.657309180759185</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19" t="str">
        <f>'24solcasaad_pobl'!B34:N34</f>
        <v xml:space="preserve">(1) Cifras INE de población referidas al 01/01/2023. Publicado Censo de Población Anual el 13/12/2023 </v>
      </c>
      <c r="C34" s="1436"/>
      <c r="D34" s="1436"/>
      <c r="E34" s="1436"/>
      <c r="F34" s="1436"/>
      <c r="G34" s="1436"/>
      <c r="H34" s="1436"/>
      <c r="I34" s="1436"/>
      <c r="J34" s="1436"/>
      <c r="K34" s="1436"/>
      <c r="L34" s="1436"/>
      <c r="M34" s="1436"/>
      <c r="N34" s="1436"/>
    </row>
    <row r="35" spans="2:14" ht="29.25" customHeight="1" x14ac:dyDescent="0.2">
      <c r="B35" s="1433"/>
      <c r="C35" s="1433"/>
      <c r="D35" s="1433"/>
      <c r="E35" s="510"/>
    </row>
    <row r="36" spans="2:14" ht="4.5" customHeight="1" x14ac:dyDescent="0.2">
      <c r="B36" s="1413"/>
      <c r="C36" s="1413"/>
      <c r="D36" s="1413"/>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365</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2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2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J7</f>
        <v>45382</v>
      </c>
      <c r="X6" s="1370"/>
    </row>
    <row r="7" spans="1:26" x14ac:dyDescent="0.25">
      <c r="B7" s="225"/>
      <c r="C7" s="219"/>
      <c r="D7" s="226">
        <v>43465</v>
      </c>
      <c r="E7" s="227">
        <v>43830</v>
      </c>
      <c r="F7" s="228">
        <v>44196</v>
      </c>
      <c r="G7" s="228">
        <v>44561</v>
      </c>
      <c r="H7" s="228">
        <v>44926</v>
      </c>
      <c r="I7" s="228">
        <v>45291</v>
      </c>
      <c r="J7" s="228">
        <f>EVO!J7</f>
        <v>45382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388846</v>
      </c>
      <c r="E9" s="300">
        <v>410355</v>
      </c>
      <c r="F9" s="300">
        <v>396745</v>
      </c>
      <c r="G9" s="254">
        <v>402114</v>
      </c>
      <c r="H9" s="254">
        <v>422621</v>
      </c>
      <c r="I9" s="254">
        <v>420976</v>
      </c>
      <c r="J9" s="301">
        <v>416723</v>
      </c>
      <c r="K9" s="302"/>
      <c r="L9" s="222"/>
      <c r="M9" s="278">
        <v>5.5314957592465852E-2</v>
      </c>
      <c r="N9" s="279">
        <v>21509</v>
      </c>
      <c r="O9" s="280">
        <v>-3.3166404698370955E-2</v>
      </c>
      <c r="P9" s="279">
        <v>-13610</v>
      </c>
      <c r="Q9" s="280">
        <f t="shared" ref="Q9:Q27" si="0">G9/F9-1</f>
        <v>1.3532621709158255E-2</v>
      </c>
      <c r="R9" s="279">
        <f t="shared" ref="R9:R27" si="1">G9-F9</f>
        <v>5369</v>
      </c>
      <c r="S9" s="280">
        <f>H9/G9-1</f>
        <v>5.0997975698433784E-2</v>
      </c>
      <c r="T9" s="279">
        <f>H9-G9</f>
        <v>20507</v>
      </c>
      <c r="U9" s="280">
        <f>I9/H9-1</f>
        <v>-3.8923763845147841E-3</v>
      </c>
      <c r="V9" s="279">
        <f>I9-H9</f>
        <v>-1645</v>
      </c>
      <c r="W9" s="280">
        <v>-2.0701145859770786E-2</v>
      </c>
      <c r="X9" s="279">
        <v>-8809</v>
      </c>
    </row>
    <row r="10" spans="1:26" x14ac:dyDescent="0.25">
      <c r="B10" s="303" t="s">
        <v>7</v>
      </c>
      <c r="C10" s="219"/>
      <c r="D10" s="253">
        <v>49707</v>
      </c>
      <c r="E10" s="254">
        <v>51252</v>
      </c>
      <c r="F10" s="254">
        <v>47953</v>
      </c>
      <c r="G10" s="254">
        <v>48669</v>
      </c>
      <c r="H10" s="254">
        <v>51170</v>
      </c>
      <c r="I10" s="254">
        <v>54128</v>
      </c>
      <c r="J10" s="257">
        <v>54801</v>
      </c>
      <c r="L10" s="222"/>
      <c r="M10" s="256">
        <v>3.1082141348301118E-2</v>
      </c>
      <c r="N10" s="257">
        <v>1545</v>
      </c>
      <c r="O10" s="258">
        <v>-6.4368219776789193E-2</v>
      </c>
      <c r="P10" s="257">
        <v>-3299</v>
      </c>
      <c r="Q10" s="258">
        <f t="shared" si="0"/>
        <v>1.4931286885075057E-2</v>
      </c>
      <c r="R10" s="257">
        <f t="shared" si="1"/>
        <v>716</v>
      </c>
      <c r="S10" s="258">
        <f t="shared" ref="S10:S25" si="2">H10/G10-1</f>
        <v>5.1387947153218594E-2</v>
      </c>
      <c r="T10" s="257">
        <f t="shared" ref="T10:T26" si="3">H10-G10</f>
        <v>2501</v>
      </c>
      <c r="U10" s="258">
        <f t="shared" ref="U10:U27" si="4">I10/H10-1</f>
        <v>5.7807308970099669E-2</v>
      </c>
      <c r="V10" s="257">
        <f t="shared" ref="V10:V27" si="5">I10-H10</f>
        <v>2958</v>
      </c>
      <c r="W10" s="258">
        <v>6.3704652652419425E-2</v>
      </c>
      <c r="X10" s="257">
        <v>3282</v>
      </c>
    </row>
    <row r="11" spans="1:26" x14ac:dyDescent="0.25">
      <c r="B11" s="303" t="s">
        <v>37</v>
      </c>
      <c r="C11" s="219"/>
      <c r="D11" s="253">
        <v>38844</v>
      </c>
      <c r="E11" s="254">
        <v>40697</v>
      </c>
      <c r="F11" s="254">
        <v>39355</v>
      </c>
      <c r="G11" s="254">
        <v>41002</v>
      </c>
      <c r="H11" s="254">
        <v>43882</v>
      </c>
      <c r="I11" s="254">
        <v>46871</v>
      </c>
      <c r="J11" s="257">
        <v>47098</v>
      </c>
      <c r="L11" s="222"/>
      <c r="M11" s="256">
        <v>4.7703635053032656E-2</v>
      </c>
      <c r="N11" s="257">
        <v>1853</v>
      </c>
      <c r="O11" s="258">
        <v>-3.2975403592402364E-2</v>
      </c>
      <c r="P11" s="257">
        <v>-1342</v>
      </c>
      <c r="Q11" s="258">
        <f t="shared" si="0"/>
        <v>4.1849828484309404E-2</v>
      </c>
      <c r="R11" s="257">
        <f t="shared" si="1"/>
        <v>1647</v>
      </c>
      <c r="S11" s="258">
        <f t="shared" si="2"/>
        <v>7.024047607433781E-2</v>
      </c>
      <c r="T11" s="257">
        <f t="shared" si="3"/>
        <v>2880</v>
      </c>
      <c r="U11" s="258">
        <f t="shared" si="4"/>
        <v>6.8114488856478639E-2</v>
      </c>
      <c r="V11" s="257">
        <f t="shared" si="5"/>
        <v>2989</v>
      </c>
      <c r="W11" s="258">
        <v>5.3646532438478722E-2</v>
      </c>
      <c r="X11" s="257">
        <v>2398</v>
      </c>
    </row>
    <row r="12" spans="1:26" x14ac:dyDescent="0.25">
      <c r="B12" s="303" t="s">
        <v>38</v>
      </c>
      <c r="C12" s="219"/>
      <c r="D12" s="253">
        <v>27993</v>
      </c>
      <c r="E12" s="254">
        <v>32479</v>
      </c>
      <c r="F12" s="254">
        <v>32836</v>
      </c>
      <c r="G12" s="254">
        <v>35355</v>
      </c>
      <c r="H12" s="254">
        <v>39461</v>
      </c>
      <c r="I12" s="254">
        <v>43584</v>
      </c>
      <c r="J12" s="257">
        <v>44131</v>
      </c>
      <c r="L12" s="222"/>
      <c r="M12" s="256">
        <v>0.16025434930161109</v>
      </c>
      <c r="N12" s="257">
        <v>4486</v>
      </c>
      <c r="O12" s="258">
        <v>1.0991717725299388E-2</v>
      </c>
      <c r="P12" s="257">
        <v>357</v>
      </c>
      <c r="Q12" s="258">
        <f t="shared" si="0"/>
        <v>7.6714581556827977E-2</v>
      </c>
      <c r="R12" s="257">
        <f t="shared" si="1"/>
        <v>2519</v>
      </c>
      <c r="S12" s="258">
        <f t="shared" si="2"/>
        <v>0.11613633149483804</v>
      </c>
      <c r="T12" s="257">
        <f t="shared" si="3"/>
        <v>4106</v>
      </c>
      <c r="U12" s="258">
        <f t="shared" si="4"/>
        <v>0.10448290717417197</v>
      </c>
      <c r="V12" s="257">
        <f t="shared" si="5"/>
        <v>4123</v>
      </c>
      <c r="W12" s="258">
        <v>8.2305334150827747E-2</v>
      </c>
      <c r="X12" s="257">
        <v>3356</v>
      </c>
    </row>
    <row r="13" spans="1:26" x14ac:dyDescent="0.25">
      <c r="B13" s="303" t="s">
        <v>6</v>
      </c>
      <c r="C13" s="219"/>
      <c r="D13" s="253">
        <v>48834</v>
      </c>
      <c r="E13" s="254">
        <v>53168</v>
      </c>
      <c r="F13" s="254">
        <v>54714</v>
      </c>
      <c r="G13" s="254">
        <v>58012</v>
      </c>
      <c r="H13" s="254">
        <v>57712</v>
      </c>
      <c r="I13" s="254">
        <v>63120</v>
      </c>
      <c r="J13" s="257">
        <v>64728</v>
      </c>
      <c r="K13" s="304"/>
      <c r="L13" s="219"/>
      <c r="M13" s="256">
        <v>8.8749641643117494E-2</v>
      </c>
      <c r="N13" s="257">
        <v>4334</v>
      </c>
      <c r="O13" s="258">
        <v>2.907764068612706E-2</v>
      </c>
      <c r="P13" s="257">
        <v>1546</v>
      </c>
      <c r="Q13" s="258">
        <f t="shared" si="0"/>
        <v>6.0277077164893722E-2</v>
      </c>
      <c r="R13" s="257">
        <f t="shared" si="1"/>
        <v>3298</v>
      </c>
      <c r="S13" s="258">
        <f t="shared" si="2"/>
        <v>-5.1713438598910422E-3</v>
      </c>
      <c r="T13" s="257">
        <f t="shared" si="3"/>
        <v>-300</v>
      </c>
      <c r="U13" s="258">
        <f t="shared" si="4"/>
        <v>9.3706681452730756E-2</v>
      </c>
      <c r="V13" s="257">
        <f t="shared" si="5"/>
        <v>5408</v>
      </c>
      <c r="W13" s="258">
        <v>0.12560646900269545</v>
      </c>
      <c r="X13" s="257">
        <v>7223</v>
      </c>
      <c r="Z13" s="224"/>
    </row>
    <row r="14" spans="1:26" x14ac:dyDescent="0.25">
      <c r="B14" s="303" t="s">
        <v>5</v>
      </c>
      <c r="C14" s="219"/>
      <c r="D14" s="253">
        <v>24752</v>
      </c>
      <c r="E14" s="254">
        <v>25483</v>
      </c>
      <c r="F14" s="254">
        <v>25356</v>
      </c>
      <c r="G14" s="254">
        <v>23258</v>
      </c>
      <c r="H14" s="254">
        <v>23164</v>
      </c>
      <c r="I14" s="254">
        <v>23876</v>
      </c>
      <c r="J14" s="257">
        <v>23904</v>
      </c>
      <c r="K14" s="304"/>
      <c r="L14" s="219"/>
      <c r="M14" s="256">
        <v>2.9532967032966928E-2</v>
      </c>
      <c r="N14" s="257">
        <v>731</v>
      </c>
      <c r="O14" s="258">
        <v>-4.9837146332849525E-3</v>
      </c>
      <c r="P14" s="257">
        <v>-127</v>
      </c>
      <c r="Q14" s="258">
        <f t="shared" si="0"/>
        <v>-8.274175737498024E-2</v>
      </c>
      <c r="R14" s="257">
        <f t="shared" si="1"/>
        <v>-2098</v>
      </c>
      <c r="S14" s="258">
        <f t="shared" si="2"/>
        <v>-4.0416200877118058E-3</v>
      </c>
      <c r="T14" s="257">
        <f t="shared" si="3"/>
        <v>-94</v>
      </c>
      <c r="U14" s="258">
        <f t="shared" si="4"/>
        <v>3.0737351061992824E-2</v>
      </c>
      <c r="V14" s="257">
        <f t="shared" si="5"/>
        <v>712</v>
      </c>
      <c r="W14" s="258">
        <v>2.0361121782558556E-2</v>
      </c>
      <c r="X14" s="257">
        <v>477</v>
      </c>
      <c r="Z14" s="224"/>
    </row>
    <row r="15" spans="1:26" x14ac:dyDescent="0.25">
      <c r="B15" s="303" t="s">
        <v>4</v>
      </c>
      <c r="C15" s="219"/>
      <c r="D15" s="253">
        <v>129374</v>
      </c>
      <c r="E15" s="254">
        <v>146192</v>
      </c>
      <c r="F15" s="254">
        <v>140933</v>
      </c>
      <c r="G15" s="254">
        <v>142154</v>
      </c>
      <c r="H15" s="254">
        <v>146929</v>
      </c>
      <c r="I15" s="254">
        <v>156550</v>
      </c>
      <c r="J15" s="257">
        <v>158793</v>
      </c>
      <c r="K15" s="304"/>
      <c r="L15" s="219"/>
      <c r="M15" s="256">
        <v>0.12999520769242667</v>
      </c>
      <c r="N15" s="257">
        <v>16818</v>
      </c>
      <c r="O15" s="258">
        <v>-3.5973240669804118E-2</v>
      </c>
      <c r="P15" s="257">
        <v>-5259</v>
      </c>
      <c r="Q15" s="258">
        <f t="shared" si="0"/>
        <v>8.6636912575479563E-3</v>
      </c>
      <c r="R15" s="257">
        <f t="shared" si="1"/>
        <v>1221</v>
      </c>
      <c r="S15" s="258">
        <f t="shared" si="2"/>
        <v>3.3590331612195268E-2</v>
      </c>
      <c r="T15" s="257">
        <f t="shared" si="3"/>
        <v>4775</v>
      </c>
      <c r="U15" s="258">
        <f t="shared" si="4"/>
        <v>6.5480606279223252E-2</v>
      </c>
      <c r="V15" s="257">
        <f t="shared" si="5"/>
        <v>9621</v>
      </c>
      <c r="W15" s="258">
        <v>6.6268700813837844E-2</v>
      </c>
      <c r="X15" s="257">
        <v>9869</v>
      </c>
      <c r="Z15" s="224"/>
    </row>
    <row r="16" spans="1:26" x14ac:dyDescent="0.25">
      <c r="B16" s="303" t="s">
        <v>40</v>
      </c>
      <c r="C16" s="219"/>
      <c r="D16" s="253">
        <v>86579</v>
      </c>
      <c r="E16" s="254">
        <v>89837</v>
      </c>
      <c r="F16" s="254">
        <v>84968</v>
      </c>
      <c r="G16" s="254">
        <v>87354</v>
      </c>
      <c r="H16" s="254">
        <v>89947</v>
      </c>
      <c r="I16" s="254">
        <v>94676</v>
      </c>
      <c r="J16" s="257">
        <v>96674</v>
      </c>
      <c r="L16" s="222"/>
      <c r="M16" s="256">
        <v>3.763037226117194E-2</v>
      </c>
      <c r="N16" s="257">
        <v>3258</v>
      </c>
      <c r="O16" s="258">
        <v>-5.4198158887763359E-2</v>
      </c>
      <c r="P16" s="257">
        <v>-4869</v>
      </c>
      <c r="Q16" s="258">
        <f t="shared" si="0"/>
        <v>2.8081159966104829E-2</v>
      </c>
      <c r="R16" s="257">
        <f t="shared" si="1"/>
        <v>2386</v>
      </c>
      <c r="S16" s="258">
        <f t="shared" si="2"/>
        <v>2.9683815280353576E-2</v>
      </c>
      <c r="T16" s="257">
        <f t="shared" si="3"/>
        <v>2593</v>
      </c>
      <c r="U16" s="258">
        <f t="shared" si="4"/>
        <v>5.2575405516581908E-2</v>
      </c>
      <c r="V16" s="257">
        <f t="shared" si="5"/>
        <v>4729</v>
      </c>
      <c r="W16" s="258">
        <v>4.3635028931686692E-2</v>
      </c>
      <c r="X16" s="257">
        <v>4042</v>
      </c>
      <c r="Z16" s="224"/>
    </row>
    <row r="17" spans="2:28" x14ac:dyDescent="0.25">
      <c r="B17" s="303" t="s">
        <v>41</v>
      </c>
      <c r="C17" s="219"/>
      <c r="D17" s="253">
        <v>318602</v>
      </c>
      <c r="E17" s="254">
        <v>334206</v>
      </c>
      <c r="F17" s="254">
        <v>321411</v>
      </c>
      <c r="G17" s="254">
        <v>337967</v>
      </c>
      <c r="H17" s="254">
        <v>354754</v>
      </c>
      <c r="I17" s="254">
        <v>352939</v>
      </c>
      <c r="J17" s="257">
        <v>360948</v>
      </c>
      <c r="L17" s="222"/>
      <c r="M17" s="256">
        <v>4.8976465935556046E-2</v>
      </c>
      <c r="N17" s="257">
        <v>15604</v>
      </c>
      <c r="O17" s="258">
        <v>-3.828477047090717E-2</v>
      </c>
      <c r="P17" s="257">
        <v>-12795</v>
      </c>
      <c r="Q17" s="258">
        <f t="shared" si="0"/>
        <v>5.1510371455861792E-2</v>
      </c>
      <c r="R17" s="257">
        <f t="shared" si="1"/>
        <v>16556</v>
      </c>
      <c r="S17" s="258">
        <f t="shared" si="2"/>
        <v>4.9670529962984489E-2</v>
      </c>
      <c r="T17" s="257">
        <f t="shared" si="3"/>
        <v>16787</v>
      </c>
      <c r="U17" s="258">
        <f t="shared" si="4"/>
        <v>-5.1162213815770796E-3</v>
      </c>
      <c r="V17" s="257">
        <f t="shared" si="5"/>
        <v>-1815</v>
      </c>
      <c r="W17" s="258">
        <v>-2.5616580310880988E-3</v>
      </c>
      <c r="X17" s="257">
        <v>-927</v>
      </c>
      <c r="Z17" s="224"/>
    </row>
    <row r="18" spans="2:28" x14ac:dyDescent="0.25">
      <c r="B18" s="303" t="s">
        <v>3</v>
      </c>
      <c r="C18" s="219"/>
      <c r="D18" s="253">
        <v>116879</v>
      </c>
      <c r="E18" s="254">
        <v>144556</v>
      </c>
      <c r="F18" s="254">
        <v>155768</v>
      </c>
      <c r="G18" s="254">
        <v>166723</v>
      </c>
      <c r="H18" s="254">
        <v>185933</v>
      </c>
      <c r="I18" s="254">
        <v>205653</v>
      </c>
      <c r="J18" s="257">
        <v>205341</v>
      </c>
      <c r="L18" s="222"/>
      <c r="M18" s="256">
        <v>0.23680045174924502</v>
      </c>
      <c r="N18" s="257">
        <v>27677</v>
      </c>
      <c r="O18" s="258">
        <v>7.7561637012645512E-2</v>
      </c>
      <c r="P18" s="257">
        <v>11212</v>
      </c>
      <c r="Q18" s="258">
        <f t="shared" si="0"/>
        <v>7.0328950747265084E-2</v>
      </c>
      <c r="R18" s="257">
        <f t="shared" si="1"/>
        <v>10955</v>
      </c>
      <c r="S18" s="258">
        <f t="shared" si="2"/>
        <v>0.11522105528331417</v>
      </c>
      <c r="T18" s="257">
        <f t="shared" si="3"/>
        <v>19210</v>
      </c>
      <c r="U18" s="258">
        <f t="shared" si="4"/>
        <v>0.10605970968036882</v>
      </c>
      <c r="V18" s="257">
        <f t="shared" si="5"/>
        <v>19720</v>
      </c>
      <c r="W18" s="258">
        <v>8.5369205560547501E-2</v>
      </c>
      <c r="X18" s="257">
        <v>16151</v>
      </c>
      <c r="Z18" s="224"/>
    </row>
    <row r="19" spans="2:28" x14ac:dyDescent="0.25">
      <c r="B19" s="303" t="s">
        <v>2</v>
      </c>
      <c r="C19" s="219"/>
      <c r="D19" s="253">
        <v>54680</v>
      </c>
      <c r="E19" s="254">
        <v>56883</v>
      </c>
      <c r="F19" s="254">
        <v>52977</v>
      </c>
      <c r="G19" s="254">
        <v>54286</v>
      </c>
      <c r="H19" s="254">
        <v>56834</v>
      </c>
      <c r="I19" s="254">
        <v>58876</v>
      </c>
      <c r="J19" s="257">
        <v>58858</v>
      </c>
      <c r="L19" s="222"/>
      <c r="M19" s="256">
        <v>4.0288953913679482E-2</v>
      </c>
      <c r="N19" s="257">
        <v>2203</v>
      </c>
      <c r="O19" s="258">
        <v>-6.8667264384789872E-2</v>
      </c>
      <c r="P19" s="257">
        <v>-3906</v>
      </c>
      <c r="Q19" s="258">
        <f t="shared" si="0"/>
        <v>2.4708835909923232E-2</v>
      </c>
      <c r="R19" s="257">
        <f t="shared" si="1"/>
        <v>1309</v>
      </c>
      <c r="S19" s="258">
        <f t="shared" si="2"/>
        <v>4.6936595070552256E-2</v>
      </c>
      <c r="T19" s="257">
        <f t="shared" si="3"/>
        <v>2548</v>
      </c>
      <c r="U19" s="258">
        <f t="shared" si="4"/>
        <v>3.5929197311468597E-2</v>
      </c>
      <c r="V19" s="257">
        <f t="shared" si="5"/>
        <v>2042</v>
      </c>
      <c r="W19" s="258">
        <v>3.5102528929689347E-2</v>
      </c>
      <c r="X19" s="257">
        <v>1996</v>
      </c>
      <c r="Z19" s="224"/>
    </row>
    <row r="20" spans="2:28" x14ac:dyDescent="0.25">
      <c r="B20" s="303" t="s">
        <v>35</v>
      </c>
      <c r="C20" s="219"/>
      <c r="D20" s="253">
        <v>80184</v>
      </c>
      <c r="E20" s="254">
        <v>80673</v>
      </c>
      <c r="F20" s="254">
        <v>77385</v>
      </c>
      <c r="G20" s="254">
        <v>77804</v>
      </c>
      <c r="H20" s="254">
        <v>79633</v>
      </c>
      <c r="I20" s="254">
        <v>83919</v>
      </c>
      <c r="J20" s="257">
        <v>83380</v>
      </c>
      <c r="L20" s="222"/>
      <c r="M20" s="256">
        <v>6.0984735109248511E-3</v>
      </c>
      <c r="N20" s="257">
        <v>489</v>
      </c>
      <c r="O20" s="258">
        <v>-4.0757130638503614E-2</v>
      </c>
      <c r="P20" s="257">
        <v>-3288</v>
      </c>
      <c r="Q20" s="258">
        <f t="shared" si="0"/>
        <v>5.414486011500852E-3</v>
      </c>
      <c r="R20" s="257">
        <f t="shared" si="1"/>
        <v>419</v>
      </c>
      <c r="S20" s="258">
        <f t="shared" si="2"/>
        <v>2.3507788802632268E-2</v>
      </c>
      <c r="T20" s="257">
        <f t="shared" si="3"/>
        <v>1829</v>
      </c>
      <c r="U20" s="258">
        <f t="shared" si="4"/>
        <v>5.3821908002963603E-2</v>
      </c>
      <c r="V20" s="257">
        <f t="shared" si="5"/>
        <v>4286</v>
      </c>
      <c r="W20" s="258">
        <v>3.5686337833977122E-2</v>
      </c>
      <c r="X20" s="257">
        <v>2873</v>
      </c>
      <c r="Z20" s="224"/>
    </row>
    <row r="21" spans="2:28" x14ac:dyDescent="0.25">
      <c r="B21" s="303" t="s">
        <v>42</v>
      </c>
      <c r="C21" s="219"/>
      <c r="D21" s="253">
        <v>215222</v>
      </c>
      <c r="E21" s="254">
        <v>228990</v>
      </c>
      <c r="F21" s="254">
        <v>223671</v>
      </c>
      <c r="G21" s="254">
        <v>216089</v>
      </c>
      <c r="H21" s="254">
        <v>224953</v>
      </c>
      <c r="I21" s="254">
        <v>237216</v>
      </c>
      <c r="J21" s="257">
        <v>247073</v>
      </c>
      <c r="L21" s="222"/>
      <c r="M21" s="256">
        <v>6.397115536515785E-2</v>
      </c>
      <c r="N21" s="257">
        <v>13768</v>
      </c>
      <c r="O21" s="258">
        <v>-2.3228088562819327E-2</v>
      </c>
      <c r="P21" s="257">
        <v>-5319</v>
      </c>
      <c r="Q21" s="258">
        <f t="shared" si="0"/>
        <v>-3.3898001976116698E-2</v>
      </c>
      <c r="R21" s="257">
        <f t="shared" si="1"/>
        <v>-7582</v>
      </c>
      <c r="S21" s="258">
        <f t="shared" si="2"/>
        <v>4.1020135222061382E-2</v>
      </c>
      <c r="T21" s="257">
        <f t="shared" si="3"/>
        <v>8864</v>
      </c>
      <c r="U21" s="258">
        <f t="shared" si="4"/>
        <v>5.4513609509541983E-2</v>
      </c>
      <c r="V21" s="257">
        <f t="shared" si="5"/>
        <v>12263</v>
      </c>
      <c r="W21" s="258">
        <v>7.8516365033219016E-2</v>
      </c>
      <c r="X21" s="257">
        <v>17987</v>
      </c>
      <c r="Z21" s="224"/>
    </row>
    <row r="22" spans="2:28" x14ac:dyDescent="0.25">
      <c r="B22" s="303" t="s">
        <v>43</v>
      </c>
      <c r="C22" s="219"/>
      <c r="D22" s="253">
        <v>44249</v>
      </c>
      <c r="E22" s="254">
        <v>53719</v>
      </c>
      <c r="F22" s="254">
        <v>52094</v>
      </c>
      <c r="G22" s="254">
        <v>54205</v>
      </c>
      <c r="H22" s="254">
        <v>55440</v>
      </c>
      <c r="I22" s="254">
        <v>62760</v>
      </c>
      <c r="J22" s="257">
        <v>64254</v>
      </c>
      <c r="L22" s="222"/>
      <c r="M22" s="256">
        <v>0.21401613595787472</v>
      </c>
      <c r="N22" s="257">
        <v>9470</v>
      </c>
      <c r="O22" s="258">
        <v>-3.0250004653846863E-2</v>
      </c>
      <c r="P22" s="257">
        <v>-1625</v>
      </c>
      <c r="Q22" s="258">
        <f t="shared" si="0"/>
        <v>4.0522900909893744E-2</v>
      </c>
      <c r="R22" s="257">
        <f t="shared" si="1"/>
        <v>2111</v>
      </c>
      <c r="S22" s="258">
        <f t="shared" si="2"/>
        <v>2.2783876026196914E-2</v>
      </c>
      <c r="T22" s="257">
        <f t="shared" si="3"/>
        <v>1235</v>
      </c>
      <c r="U22" s="258">
        <f t="shared" si="4"/>
        <v>0.13203463203463195</v>
      </c>
      <c r="V22" s="257">
        <f t="shared" si="5"/>
        <v>7320</v>
      </c>
      <c r="W22" s="258">
        <v>0.12517073512415511</v>
      </c>
      <c r="X22" s="257">
        <v>7148</v>
      </c>
      <c r="Z22" s="224"/>
    </row>
    <row r="23" spans="2:28" x14ac:dyDescent="0.25">
      <c r="B23" s="303" t="s">
        <v>44</v>
      </c>
      <c r="C23" s="219"/>
      <c r="D23" s="253">
        <v>20012</v>
      </c>
      <c r="E23" s="254">
        <v>20052</v>
      </c>
      <c r="F23" s="254">
        <v>19700</v>
      </c>
      <c r="G23" s="254">
        <v>20426</v>
      </c>
      <c r="H23" s="254">
        <v>21291</v>
      </c>
      <c r="I23" s="254">
        <v>22108</v>
      </c>
      <c r="J23" s="257">
        <v>21946</v>
      </c>
      <c r="K23" s="304"/>
      <c r="L23" s="219"/>
      <c r="M23" s="256">
        <v>1.9988007195681501E-3</v>
      </c>
      <c r="N23" s="257">
        <v>40</v>
      </c>
      <c r="O23" s="258">
        <v>-1.7554358667464576E-2</v>
      </c>
      <c r="P23" s="257">
        <v>-352</v>
      </c>
      <c r="Q23" s="258">
        <f t="shared" si="0"/>
        <v>3.6852791878172697E-2</v>
      </c>
      <c r="R23" s="257">
        <f t="shared" si="1"/>
        <v>726</v>
      </c>
      <c r="S23" s="258">
        <f t="shared" si="2"/>
        <v>4.2347987858611491E-2</v>
      </c>
      <c r="T23" s="257">
        <f t="shared" si="3"/>
        <v>865</v>
      </c>
      <c r="U23" s="258">
        <f t="shared" si="4"/>
        <v>3.8373021464468637E-2</v>
      </c>
      <c r="V23" s="257">
        <f t="shared" si="5"/>
        <v>817</v>
      </c>
      <c r="W23" s="258">
        <v>2.700173148018159E-2</v>
      </c>
      <c r="X23" s="257">
        <v>577</v>
      </c>
      <c r="Z23" s="224"/>
    </row>
    <row r="24" spans="2:28" x14ac:dyDescent="0.25">
      <c r="B24" s="303" t="s">
        <v>45</v>
      </c>
      <c r="C24" s="219"/>
      <c r="D24" s="253">
        <v>102813</v>
      </c>
      <c r="E24" s="254">
        <v>106366</v>
      </c>
      <c r="F24" s="254">
        <v>105906</v>
      </c>
      <c r="G24" s="254">
        <v>107110</v>
      </c>
      <c r="H24" s="254">
        <v>108983</v>
      </c>
      <c r="I24" s="254">
        <v>114252</v>
      </c>
      <c r="J24" s="257">
        <v>114555</v>
      </c>
      <c r="K24" s="304"/>
      <c r="L24" s="219"/>
      <c r="M24" s="256">
        <v>3.455788664857562E-2</v>
      </c>
      <c r="N24" s="257">
        <v>3553</v>
      </c>
      <c r="O24" s="258">
        <v>-4.3246902205591464E-3</v>
      </c>
      <c r="P24" s="257">
        <v>-460</v>
      </c>
      <c r="Q24" s="258">
        <f t="shared" si="0"/>
        <v>1.1368572130002086E-2</v>
      </c>
      <c r="R24" s="257">
        <f t="shared" si="1"/>
        <v>1204</v>
      </c>
      <c r="S24" s="258">
        <f t="shared" si="2"/>
        <v>1.7486695920082118E-2</v>
      </c>
      <c r="T24" s="257">
        <f t="shared" si="3"/>
        <v>1873</v>
      </c>
      <c r="U24" s="258">
        <f t="shared" si="4"/>
        <v>4.8346989897506853E-2</v>
      </c>
      <c r="V24" s="257">
        <f t="shared" si="5"/>
        <v>5269</v>
      </c>
      <c r="W24" s="258">
        <v>4.6355498721227573E-2</v>
      </c>
      <c r="X24" s="257">
        <v>5075</v>
      </c>
      <c r="Z24" s="224"/>
    </row>
    <row r="25" spans="2:28" x14ac:dyDescent="0.25">
      <c r="B25" s="303" t="s">
        <v>46</v>
      </c>
      <c r="C25" s="219"/>
      <c r="D25" s="253">
        <v>15257</v>
      </c>
      <c r="E25" s="254">
        <v>15375</v>
      </c>
      <c r="F25" s="254">
        <v>14687</v>
      </c>
      <c r="G25" s="254">
        <v>15454</v>
      </c>
      <c r="H25" s="254">
        <v>14358</v>
      </c>
      <c r="I25" s="254">
        <v>14631</v>
      </c>
      <c r="J25" s="257">
        <v>14489</v>
      </c>
      <c r="L25" s="222"/>
      <c r="M25" s="256">
        <v>7.7341548141836025E-3</v>
      </c>
      <c r="N25" s="257">
        <v>118</v>
      </c>
      <c r="O25" s="258">
        <v>-4.4747967479674799E-2</v>
      </c>
      <c r="P25" s="257">
        <v>-688</v>
      </c>
      <c r="Q25" s="258">
        <f t="shared" si="0"/>
        <v>5.2223054401852043E-2</v>
      </c>
      <c r="R25" s="257">
        <f t="shared" si="1"/>
        <v>767</v>
      </c>
      <c r="S25" s="258">
        <f t="shared" si="2"/>
        <v>-7.0920150122945502E-2</v>
      </c>
      <c r="T25" s="257">
        <f t="shared" si="3"/>
        <v>-1096</v>
      </c>
      <c r="U25" s="258">
        <f t="shared" si="4"/>
        <v>1.901379022147931E-2</v>
      </c>
      <c r="V25" s="257">
        <f t="shared" si="5"/>
        <v>273</v>
      </c>
      <c r="W25" s="258">
        <v>5.8313085734120751E-3</v>
      </c>
      <c r="X25" s="257">
        <v>84</v>
      </c>
      <c r="Z25" s="224"/>
    </row>
    <row r="26" spans="2:28" x14ac:dyDescent="0.25">
      <c r="B26" s="305" t="s">
        <v>1</v>
      </c>
      <c r="C26" s="219"/>
      <c r="D26" s="260">
        <v>4359</v>
      </c>
      <c r="E26" s="261">
        <v>4461</v>
      </c>
      <c r="F26" s="261">
        <v>4491</v>
      </c>
      <c r="G26" s="261">
        <v>4622</v>
      </c>
      <c r="H26" s="261">
        <v>4953</v>
      </c>
      <c r="I26" s="261">
        <v>5237</v>
      </c>
      <c r="J26" s="265">
        <v>5373</v>
      </c>
      <c r="L26" s="222"/>
      <c r="M26" s="264">
        <v>2.33998623537508E-2</v>
      </c>
      <c r="N26" s="265">
        <v>102</v>
      </c>
      <c r="O26" s="266">
        <v>6.7249495628782796E-3</v>
      </c>
      <c r="P26" s="265">
        <v>30</v>
      </c>
      <c r="Q26" s="266">
        <f t="shared" si="0"/>
        <v>2.9169450011133469E-2</v>
      </c>
      <c r="R26" s="265">
        <f t="shared" si="1"/>
        <v>131</v>
      </c>
      <c r="S26" s="266">
        <f>H26/G26-1</f>
        <v>7.1614019904803206E-2</v>
      </c>
      <c r="T26" s="265">
        <f t="shared" si="3"/>
        <v>331</v>
      </c>
      <c r="U26" s="266">
        <f t="shared" si="4"/>
        <v>5.7338986472844633E-2</v>
      </c>
      <c r="V26" s="265">
        <f t="shared" si="5"/>
        <v>284</v>
      </c>
      <c r="W26" s="266">
        <v>7.3097663271419977E-2</v>
      </c>
      <c r="X26" s="265">
        <v>366</v>
      </c>
      <c r="Z26" s="224"/>
      <c r="AA26" s="224"/>
      <c r="AB26" s="286"/>
    </row>
    <row r="27" spans="2:28" x14ac:dyDescent="0.25">
      <c r="B27" s="235" t="s">
        <v>0</v>
      </c>
      <c r="C27" s="219"/>
      <c r="D27" s="1231">
        <f>SUM(D9:D26)</f>
        <v>1767186</v>
      </c>
      <c r="E27" s="306">
        <f>SUM(E9:E26)</f>
        <v>1894744</v>
      </c>
      <c r="F27" s="307">
        <f>SUM(F9:F26)</f>
        <v>1850950</v>
      </c>
      <c r="G27" s="306">
        <v>1892604</v>
      </c>
      <c r="H27" s="307">
        <v>1982018</v>
      </c>
      <c r="I27" s="306">
        <v>2061372</v>
      </c>
      <c r="J27" s="306">
        <f>SUM(J9:J26)</f>
        <v>2083069</v>
      </c>
      <c r="K27" s="308"/>
      <c r="L27" s="222"/>
      <c r="M27" s="240">
        <f>E27/D27-1</f>
        <v>7.2181422894930236E-2</v>
      </c>
      <c r="N27" s="241">
        <f>E27-D27</f>
        <v>127558</v>
      </c>
      <c r="O27" s="242">
        <f>F27/E27-1</f>
        <v>-2.3113412682663204E-2</v>
      </c>
      <c r="P27" s="243">
        <f>F27-E27</f>
        <v>-43794</v>
      </c>
      <c r="Q27" s="242">
        <f t="shared" si="0"/>
        <v>2.250411950619946E-2</v>
      </c>
      <c r="R27" s="237">
        <f t="shared" si="1"/>
        <v>41654</v>
      </c>
      <c r="S27" s="242">
        <f>H27/G27-1</f>
        <v>4.7243903109155383E-2</v>
      </c>
      <c r="T27" s="243">
        <f>H27-G27</f>
        <v>89414</v>
      </c>
      <c r="U27" s="309">
        <f t="shared" si="4"/>
        <v>4.003697241901949E-2</v>
      </c>
      <c r="V27" s="237">
        <f t="shared" si="5"/>
        <v>79354</v>
      </c>
      <c r="W27" s="242">
        <v>3.6403783071902618E-2</v>
      </c>
      <c r="X27" s="243">
        <v>73168</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K9</xm:sqref>
            </x14:sparkline>
            <x14:sparkline>
              <xm:f>EVO_sol!D10:J10</xm:f>
              <xm:sqref>K10</xm:sqref>
            </x14:sparkline>
            <x14:sparkline>
              <xm:f>EVO_sol!D11:J11</xm:f>
              <xm:sqref>K11</xm:sqref>
            </x14:sparkline>
            <x14:sparkline>
              <xm:f>EVO_sol!D12:J12</xm:f>
              <xm:sqref>K12</xm:sqref>
            </x14:sparkline>
            <x14:sparkline>
              <xm:f>EVO_sol!D13:J13</xm:f>
              <xm:sqref>K13</xm:sqref>
            </x14:sparkline>
            <x14:sparkline>
              <xm:f>EVO_sol!D14:J14</xm:f>
              <xm:sqref>K14</xm:sqref>
            </x14:sparkline>
            <x14:sparkline>
              <xm:f>EVO_sol!D15:J15</xm:f>
              <xm:sqref>K15</xm:sqref>
            </x14:sparkline>
            <x14:sparkline>
              <xm:f>EVO_sol!D16:J16</xm:f>
              <xm:sqref>K16</xm:sqref>
            </x14:sparkline>
            <x14:sparkline>
              <xm:f>EVO_sol!D17:J17</xm:f>
              <xm:sqref>K17</xm:sqref>
            </x14:sparkline>
            <x14:sparkline>
              <xm:f>EVO_sol!D18:J18</xm:f>
              <xm:sqref>K18</xm:sqref>
            </x14:sparkline>
            <x14:sparkline>
              <xm:f>EVO_sol!D19:J19</xm:f>
              <xm:sqref>K19</xm:sqref>
            </x14:sparkline>
            <x14:sparkline>
              <xm:f>EVO_sol!D20:J20</xm:f>
              <xm:sqref>K20</xm:sqref>
            </x14:sparkline>
            <x14:sparkline>
              <xm:f>EVO_sol!D21:J21</xm:f>
              <xm:sqref>K21</xm:sqref>
            </x14:sparkline>
            <x14:sparkline>
              <xm:f>EVO_sol!D22:J22</xm:f>
              <xm:sqref>K22</xm:sqref>
            </x14:sparkline>
            <x14:sparkline>
              <xm:f>EVO_sol!D23:J23</xm:f>
              <xm:sqref>K23</xm:sqref>
            </x14:sparkline>
            <x14:sparkline>
              <xm:f>EVO_sol!D24:J24</xm:f>
              <xm:sqref>K24</xm:sqref>
            </x14:sparkline>
            <x14:sparkline>
              <xm:f>EVO_sol!D25:J25</xm:f>
              <xm:sqref>K25</xm:sqref>
            </x14:sparkline>
            <x14:sparkline>
              <xm:f>EVO_sol!D26:J26</xm:f>
              <xm:sqref>K26</xm:sqref>
            </x14:sparkline>
            <x14:sparkline>
              <xm:f>EVO_sol!D27:J27</xm:f>
              <xm:sqref>K27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2" zoomScale="84" zoomScaleNormal="84" workbookViewId="0">
      <selection activeCell="B5" sqref="B5:Z5"/>
    </sheetView>
  </sheetViews>
  <sheetFormatPr baseColWidth="10" defaultColWidth="11.42578125" defaultRowHeight="15.75" x14ac:dyDescent="0.2"/>
  <cols>
    <col min="1" max="1" width="1.140625" style="339" customWidth="1"/>
    <col min="2" max="2" width="28.7109375" style="339" customWidth="1"/>
    <col min="3" max="3" width="0.5703125" style="339" customWidth="1"/>
    <col min="4" max="4" width="11.85546875" style="339" customWidth="1"/>
    <col min="5" max="5" width="7.7109375" style="339" customWidth="1"/>
    <col min="6" max="6" width="0.42578125" style="339" customWidth="1"/>
    <col min="7" max="7" width="12.42578125" style="339" customWidth="1"/>
    <col min="8" max="8" width="6.28515625" style="339" customWidth="1"/>
    <col min="9" max="9" width="0.42578125" style="339" customWidth="1"/>
    <col min="10" max="10" width="10.85546875" style="339" customWidth="1"/>
    <col min="11" max="11" width="6.28515625" style="339" customWidth="1"/>
    <col min="12" max="12" width="0.42578125" style="339" customWidth="1"/>
    <col min="13" max="13" width="11.85546875" style="339" customWidth="1"/>
    <col min="14" max="14" width="6.28515625" style="339" customWidth="1"/>
    <col min="15" max="15" width="0.7109375" style="442" customWidth="1"/>
    <col min="16" max="16" width="10.140625" style="339" bestFit="1" customWidth="1"/>
    <col min="17" max="17" width="8.5703125" style="339" customWidth="1"/>
    <col min="18" max="18" width="0.42578125" style="339" customWidth="1"/>
    <col min="19" max="19" width="8.42578125" style="339" bestFit="1" customWidth="1"/>
    <col min="20" max="20" width="7.85546875" style="339" bestFit="1" customWidth="1"/>
    <col min="21" max="21" width="0.42578125" style="339" customWidth="1"/>
    <col min="22" max="22" width="8.42578125" style="339" bestFit="1" customWidth="1"/>
    <col min="23" max="23" width="7.7109375" style="339" bestFit="1" customWidth="1"/>
    <col min="24" max="24" width="0.42578125" style="339" customWidth="1"/>
    <col min="25" max="25" width="8.42578125" style="339" bestFit="1" customWidth="1"/>
    <col min="26" max="26" width="7.7109375" style="337" bestFit="1" customWidth="1"/>
    <col min="27" max="27" width="11.42578125" style="337"/>
    <col min="28" max="30" width="2.42578125" style="337" bestFit="1" customWidth="1"/>
    <col min="31" max="31" width="13" style="337" bestFit="1" customWidth="1"/>
    <col min="32" max="32" width="3.42578125" style="337" bestFit="1" customWidth="1"/>
    <col min="33" max="33" width="3.85546875" style="337" customWidth="1"/>
    <col min="34" max="36" width="2.42578125" style="337" bestFit="1" customWidth="1"/>
    <col min="37" max="37" width="8.42578125" style="337" bestFit="1" customWidth="1"/>
    <col min="38" max="38" width="3.42578125" style="337" bestFit="1" customWidth="1"/>
    <col min="39" max="39" width="3.5703125" style="337" customWidth="1"/>
    <col min="40" max="42" width="2.42578125" style="337" bestFit="1" customWidth="1"/>
    <col min="43" max="43" width="8.42578125" style="337" bestFit="1" customWidth="1"/>
    <col min="44" max="44" width="4.140625" style="337" bestFit="1" customWidth="1"/>
    <col min="45" max="45" width="3.28515625" style="337" customWidth="1"/>
    <col min="46" max="46" width="4.28515625" style="337" bestFit="1" customWidth="1"/>
    <col min="47" max="47" width="2.42578125" style="337" bestFit="1" customWidth="1"/>
    <col min="48" max="48" width="4.28515625" style="337" bestFit="1" customWidth="1"/>
    <col min="49" max="49" width="8.42578125" style="337" bestFit="1" customWidth="1"/>
    <col min="50" max="50" width="4.28515625" style="337" bestFit="1" customWidth="1"/>
    <col min="51" max="16384" width="11.42578125" style="339"/>
  </cols>
  <sheetData>
    <row r="1" spans="1:50" s="310" customFormat="1" ht="15" customHeight="1" x14ac:dyDescent="0.2">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2">
      <c r="B2" s="1553"/>
      <c r="C2" s="1553"/>
      <c r="D2" s="1553"/>
      <c r="E2" s="1553"/>
      <c r="F2" s="1553"/>
      <c r="G2" s="1553"/>
      <c r="H2" s="1553"/>
      <c r="I2" s="1553"/>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
      <c r="B3" s="1554"/>
      <c r="C3" s="1554"/>
      <c r="D3" s="1554"/>
      <c r="E3" s="1554"/>
      <c r="F3" s="1554"/>
      <c r="G3" s="1554"/>
      <c r="H3" s="1554"/>
      <c r="I3" s="1554"/>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
      <c r="A4" s="1459" t="s">
        <v>426</v>
      </c>
      <c r="B4" s="1459"/>
      <c r="C4" s="1459"/>
      <c r="D4" s="1459"/>
      <c r="E4" s="1459"/>
      <c r="F4" s="1459"/>
      <c r="G4" s="1459"/>
      <c r="H4" s="1459"/>
      <c r="I4" s="1459"/>
      <c r="J4" s="1459"/>
      <c r="K4" s="1459"/>
      <c r="L4" s="1459"/>
      <c r="M4" s="1459"/>
      <c r="N4" s="1459"/>
      <c r="O4" s="1459"/>
      <c r="P4" s="1459"/>
      <c r="Q4" s="1459"/>
      <c r="R4" s="1459"/>
      <c r="S4" s="1459"/>
      <c r="T4" s="1459"/>
      <c r="U4" s="1459"/>
      <c r="V4" s="1459"/>
      <c r="W4" s="1459"/>
      <c r="X4" s="1459"/>
      <c r="Y4" s="1459"/>
      <c r="Z4" s="1459"/>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
    <row r="7" spans="1:50" s="513" customFormat="1" ht="12.75" customHeight="1" x14ac:dyDescent="0.2">
      <c r="A7" s="512"/>
      <c r="B7" s="1555" t="s">
        <v>12</v>
      </c>
      <c r="D7" s="1549" t="s">
        <v>478</v>
      </c>
      <c r="E7" s="1549"/>
      <c r="G7" s="1549"/>
      <c r="H7" s="1549"/>
      <c r="J7" s="1549"/>
      <c r="K7" s="1549"/>
      <c r="M7" s="1549"/>
      <c r="N7" s="1549"/>
      <c r="P7" s="1549" t="s">
        <v>179</v>
      </c>
      <c r="Q7" s="1549"/>
      <c r="S7" s="1549"/>
      <c r="T7" s="1549"/>
      <c r="V7" s="1549"/>
      <c r="W7" s="1549"/>
      <c r="Y7" s="1549"/>
      <c r="Z7" s="1549"/>
      <c r="AA7" s="512"/>
      <c r="AB7" s="512"/>
      <c r="AI7" s="514"/>
    </row>
    <row r="8" spans="1:50" s="513" customFormat="1" ht="37.5" customHeight="1" x14ac:dyDescent="0.2">
      <c r="A8" s="512"/>
      <c r="B8" s="1555"/>
      <c r="D8" s="1549"/>
      <c r="E8" s="1549"/>
      <c r="G8" s="1549" t="s">
        <v>169</v>
      </c>
      <c r="H8" s="1549"/>
      <c r="J8" s="1549" t="s">
        <v>175</v>
      </c>
      <c r="K8" s="1549"/>
      <c r="M8" s="1549" t="s">
        <v>170</v>
      </c>
      <c r="N8" s="1549"/>
      <c r="P8" s="1549"/>
      <c r="Q8" s="1549"/>
      <c r="S8" s="1549" t="s">
        <v>180</v>
      </c>
      <c r="T8" s="1549"/>
      <c r="V8" s="1549" t="s">
        <v>181</v>
      </c>
      <c r="W8" s="1549"/>
      <c r="Y8" s="1549" t="s">
        <v>182</v>
      </c>
      <c r="Z8" s="1549"/>
      <c r="AA8" s="512"/>
      <c r="AB8" s="512"/>
      <c r="AI8" s="514"/>
    </row>
    <row r="9" spans="1:50" s="325" customFormat="1" ht="36.75" customHeight="1" x14ac:dyDescent="0.2">
      <c r="A9" s="890"/>
      <c r="B9" s="1555"/>
      <c r="D9" s="890" t="s">
        <v>9</v>
      </c>
      <c r="E9" s="890" t="s">
        <v>10</v>
      </c>
      <c r="G9" s="890" t="s">
        <v>9</v>
      </c>
      <c r="H9" s="324" t="s">
        <v>10</v>
      </c>
      <c r="J9" s="890" t="s">
        <v>9</v>
      </c>
      <c r="K9" s="324" t="s">
        <v>10</v>
      </c>
      <c r="M9" s="890" t="s">
        <v>9</v>
      </c>
      <c r="N9" s="324" t="s">
        <v>10</v>
      </c>
      <c r="P9" s="890" t="s">
        <v>9</v>
      </c>
      <c r="Q9" s="890" t="s">
        <v>111</v>
      </c>
      <c r="S9" s="890" t="s">
        <v>9</v>
      </c>
      <c r="T9" s="324" t="s">
        <v>111</v>
      </c>
      <c r="V9" s="890" t="s">
        <v>9</v>
      </c>
      <c r="W9" s="324" t="s">
        <v>10</v>
      </c>
      <c r="Y9" s="890"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15">
      <c r="A11" s="348"/>
      <c r="B11" s="526" t="s">
        <v>8</v>
      </c>
      <c r="C11" s="527"/>
      <c r="D11" s="528">
        <f>G11+J11+M11</f>
        <v>8584147</v>
      </c>
      <c r="E11" s="529">
        <f t="shared" ref="E11:E28" si="0">D11*100/$D$30</f>
        <v>17.851892595752791</v>
      </c>
      <c r="F11" s="527"/>
      <c r="G11" s="530">
        <f>'20pobl'!J12</f>
        <v>7016107</v>
      </c>
      <c r="H11" s="531">
        <f>G11*100/$G$30</f>
        <v>18.27226113308949</v>
      </c>
      <c r="I11" s="527"/>
      <c r="J11" s="530">
        <f>'20pobl'!Q12</f>
        <v>1145951</v>
      </c>
      <c r="K11" s="531">
        <f>J11*100/$J$30</f>
        <v>16.812853785592029</v>
      </c>
      <c r="L11" s="527"/>
      <c r="M11" s="530">
        <f>'20pobl'!X12</f>
        <v>422089</v>
      </c>
      <c r="N11" s="531">
        <f t="shared" ref="N11:N28" si="1">M11*100/$M$30</f>
        <v>14.697439354507576</v>
      </c>
      <c r="O11" s="527"/>
      <c r="P11" s="532">
        <f>S11+V11+Y11</f>
        <v>287048</v>
      </c>
      <c r="Q11" s="533">
        <f>P11*100/D11</f>
        <v>3.343931551964336</v>
      </c>
      <c r="R11" s="527"/>
      <c r="S11" s="530">
        <f>'44apbpcasaad'!G12</f>
        <v>86700</v>
      </c>
      <c r="T11" s="534">
        <f>S11*100/G11</f>
        <v>1.2357280184010877</v>
      </c>
      <c r="U11" s="527"/>
      <c r="V11" s="530">
        <f>'44apbpcasaad'!J12</f>
        <v>59370</v>
      </c>
      <c r="W11" s="534">
        <f>V11*100/J11</f>
        <v>5.1808497920068133</v>
      </c>
      <c r="X11" s="527"/>
      <c r="Y11" s="530">
        <f>'44apbpcasaad'!M12</f>
        <v>140978</v>
      </c>
      <c r="Z11" s="520">
        <f>Y11*100/M11</f>
        <v>33.400064915219303</v>
      </c>
      <c r="AA11" s="521"/>
      <c r="AB11" s="522">
        <f t="shared" ref="AB11:AB28" si="2">_xlfn.RANK.EQ(Q11,Q$11:Q$30,0)</f>
        <v>3</v>
      </c>
      <c r="AC11" s="522">
        <v>1</v>
      </c>
      <c r="AD11" s="522">
        <f>MATCH(AC11,AB$11:AB$30,0)</f>
        <v>7</v>
      </c>
      <c r="AE11" s="523" t="str">
        <f t="shared" ref="AE11:AE29" si="3">INDEX(B$11:B$30,AD11,1)</f>
        <v>Castilla y León</v>
      </c>
      <c r="AF11" s="524">
        <f t="shared" ref="AF11:AF29" si="4">INDEX(Q$11:Q$30,AD11,1)</f>
        <v>5.1964527460006549</v>
      </c>
      <c r="AG11" s="396"/>
      <c r="AH11" s="522">
        <f>_xlfn.RANK.EQ(T11,T$11:T$30,0)</f>
        <v>3</v>
      </c>
      <c r="AI11" s="522">
        <v>1</v>
      </c>
      <c r="AJ11" s="522">
        <f>MATCH(AI11,AH$11:AH$30,0)</f>
        <v>7</v>
      </c>
      <c r="AK11" s="523" t="str">
        <f>INDEX(B$11:B$30,AJ11,1)</f>
        <v>Castilla y León</v>
      </c>
      <c r="AL11" s="524">
        <f>INDEX(T$11:T$30,AJ11,1)</f>
        <v>1.4572909338130868</v>
      </c>
      <c r="AM11" s="396"/>
      <c r="AN11" s="522">
        <f>_xlfn.RANK.EQ(W11,W$11:W$30,0)</f>
        <v>1</v>
      </c>
      <c r="AO11" s="522">
        <v>1</v>
      </c>
      <c r="AP11" s="522">
        <f>MATCH(AO11,AN$11:AN$30,0)</f>
        <v>1</v>
      </c>
      <c r="AQ11" s="523" t="str">
        <f>INDEX(B$11:B$30,AP11,1)</f>
        <v>Andalucía</v>
      </c>
      <c r="AR11" s="524">
        <f>INDEX(W$11:W$30,AP11,1)</f>
        <v>5.1808497920068133</v>
      </c>
      <c r="AS11" s="396"/>
      <c r="AT11" s="522">
        <f>_xlfn.RANK.EQ(Z11,Z$11:Z$30,0)</f>
        <v>2</v>
      </c>
      <c r="AU11" s="522">
        <v>1</v>
      </c>
      <c r="AV11" s="522">
        <f>MATCH(AU11,AT$11:AT$30,0)</f>
        <v>7</v>
      </c>
      <c r="AW11" s="523" t="str">
        <f>INDEX(B$11:B$30,AV11,1)</f>
        <v>Castilla y León</v>
      </c>
      <c r="AX11" s="524">
        <f>INDEX(Z$11:Z$30,AV11,1)</f>
        <v>35.403298143931551</v>
      </c>
    </row>
    <row r="12" spans="1:50" s="329" customFormat="1" ht="18" customHeight="1" x14ac:dyDescent="0.15">
      <c r="A12" s="348"/>
      <c r="B12" s="526" t="s">
        <v>7</v>
      </c>
      <c r="C12" s="527"/>
      <c r="D12" s="528">
        <f t="shared" ref="D12:D28" si="5">G12+J12+M12</f>
        <v>1341289</v>
      </c>
      <c r="E12" s="529">
        <f t="shared" si="0"/>
        <v>2.7893915572350596</v>
      </c>
      <c r="F12" s="527"/>
      <c r="G12" s="530">
        <f>'20pobl'!J13</f>
        <v>1044239</v>
      </c>
      <c r="H12" s="531">
        <f t="shared" ref="H12:H28" si="6">G12*100/$G$30</f>
        <v>2.7195434296193368</v>
      </c>
      <c r="I12" s="527"/>
      <c r="J12" s="530">
        <f>'20pobl'!Q13</f>
        <v>200993</v>
      </c>
      <c r="K12" s="531">
        <f t="shared" ref="K12:K28" si="7">J12*100/$J$30</f>
        <v>2.9488747083666742</v>
      </c>
      <c r="L12" s="527"/>
      <c r="M12" s="530">
        <f>'20pobl'!X13</f>
        <v>96057</v>
      </c>
      <c r="N12" s="531">
        <f t="shared" si="1"/>
        <v>3.3447730977967542</v>
      </c>
      <c r="O12" s="527"/>
      <c r="P12" s="532">
        <f t="shared" ref="P12:P28" si="8">S12+V12+Y12</f>
        <v>40443</v>
      </c>
      <c r="Q12" s="533">
        <f t="shared" ref="Q12:Q28" si="9">P12*100/D12</f>
        <v>3.0152338534051943</v>
      </c>
      <c r="R12" s="527"/>
      <c r="S12" s="530">
        <f>'44apbpcasaad'!G13</f>
        <v>8352</v>
      </c>
      <c r="T12" s="534">
        <f t="shared" ref="T12:T28" si="10">S12*100/G12</f>
        <v>0.79981690015408347</v>
      </c>
      <c r="U12" s="527"/>
      <c r="V12" s="530">
        <f>'44apbpcasaad'!J13</f>
        <v>7312</v>
      </c>
      <c r="W12" s="534">
        <f t="shared" ref="W12:W28" si="11">V12*100/J12</f>
        <v>3.6379376396192904</v>
      </c>
      <c r="X12" s="527"/>
      <c r="Y12" s="530">
        <f>'44apbpcasaad'!M13</f>
        <v>24779</v>
      </c>
      <c r="Z12" s="520">
        <f t="shared" ref="Z12:Z28" si="12">Y12*100/M12</f>
        <v>25.796141874095589</v>
      </c>
      <c r="AA12" s="521"/>
      <c r="AB12" s="522">
        <f t="shared" si="2"/>
        <v>7</v>
      </c>
      <c r="AC12" s="522">
        <v>2</v>
      </c>
      <c r="AD12" s="522">
        <f t="shared" ref="AD12:AD28" si="13">MATCH(AC12,AB$11:AB$30,0)</f>
        <v>8</v>
      </c>
      <c r="AE12" s="523" t="str">
        <f t="shared" si="3"/>
        <v>Castilla - La Mancha</v>
      </c>
      <c r="AF12" s="524">
        <f t="shared" si="4"/>
        <v>3.4561913471900874</v>
      </c>
      <c r="AG12" s="396"/>
      <c r="AH12" s="522">
        <f t="shared" ref="AH12:AH30" si="14">_xlfn.RANK.EQ(T12,T$11:T$30,0)</f>
        <v>16</v>
      </c>
      <c r="AI12" s="522">
        <v>2</v>
      </c>
      <c r="AJ12" s="522">
        <f t="shared" ref="AJ12:AJ28" si="15">MATCH(AI12,AH$11:AH$30,0)</f>
        <v>18</v>
      </c>
      <c r="AK12" s="523" t="str">
        <f t="shared" ref="AK12:AK29" si="16">INDEX(B$11:B$30,AJ12,1)</f>
        <v>Ceuta y Melilla</v>
      </c>
      <c r="AL12" s="524">
        <f t="shared" ref="AL12:AL29" si="17">INDEX(T$11:T$30,AJ12,1)</f>
        <v>1.3160829801472229</v>
      </c>
      <c r="AM12" s="396"/>
      <c r="AN12" s="522">
        <f t="shared" ref="AN12:AN30" si="18">_xlfn.RANK.EQ(W12,W$11:W$30,0)</f>
        <v>10</v>
      </c>
      <c r="AO12" s="522">
        <v>2</v>
      </c>
      <c r="AP12" s="522">
        <f t="shared" ref="AP12:AP28" si="19">MATCH(AO12,AN$11:AN$30,0)</f>
        <v>7</v>
      </c>
      <c r="AQ12" s="523" t="str">
        <f t="shared" ref="AQ12:AQ29" si="20">INDEX(B$11:B$30,AP12,1)</f>
        <v>Castilla y León</v>
      </c>
      <c r="AR12" s="524">
        <f t="shared" ref="AR12:AR28" si="21">INDEX(W$11:W$30,AP12,1)</f>
        <v>5.163375154988266</v>
      </c>
      <c r="AS12" s="396"/>
      <c r="AT12" s="522">
        <f t="shared" ref="AT12:AT30" si="22">_xlfn.RANK.EQ(Z12,Z$11:Z$30,0)</f>
        <v>10</v>
      </c>
      <c r="AU12" s="522">
        <v>2</v>
      </c>
      <c r="AV12" s="522">
        <f t="shared" ref="AV12:AV28" si="23">MATCH(AU12,AT$11:AT$30,0)</f>
        <v>1</v>
      </c>
      <c r="AW12" s="523" t="str">
        <f t="shared" ref="AW12:AW29" si="24">INDEX(B$11:B$30,AV12,1)</f>
        <v>Andalucía</v>
      </c>
      <c r="AX12" s="524">
        <f t="shared" ref="AX12:AX29" si="25">INDEX(Z$11:Z$30,AV12,1)</f>
        <v>33.400064915219303</v>
      </c>
    </row>
    <row r="13" spans="1:50" s="329" customFormat="1" ht="18" customHeight="1" x14ac:dyDescent="0.15">
      <c r="A13" s="348"/>
      <c r="B13" s="526" t="s">
        <v>37</v>
      </c>
      <c r="C13" s="527"/>
      <c r="D13" s="528">
        <f t="shared" si="5"/>
        <v>1006060</v>
      </c>
      <c r="E13" s="529">
        <f t="shared" si="0"/>
        <v>2.0922375938905815</v>
      </c>
      <c r="F13" s="527"/>
      <c r="G13" s="530">
        <f>'20pobl'!J14</f>
        <v>728875</v>
      </c>
      <c r="H13" s="531">
        <f t="shared" si="6"/>
        <v>1.8982313601232994</v>
      </c>
      <c r="I13" s="527"/>
      <c r="J13" s="530">
        <f>'20pobl'!Q14</f>
        <v>193292</v>
      </c>
      <c r="K13" s="531">
        <f t="shared" si="7"/>
        <v>2.8358892604698234</v>
      </c>
      <c r="L13" s="527"/>
      <c r="M13" s="530">
        <f>'20pobl'!X14</f>
        <v>83893</v>
      </c>
      <c r="N13" s="531">
        <f t="shared" si="1"/>
        <v>2.9212139614339727</v>
      </c>
      <c r="O13" s="527"/>
      <c r="P13" s="532">
        <f t="shared" si="8"/>
        <v>31355</v>
      </c>
      <c r="Q13" s="533">
        <f t="shared" si="9"/>
        <v>3.116613323261038</v>
      </c>
      <c r="R13" s="527"/>
      <c r="S13" s="530">
        <f>'44apbpcasaad'!G14</f>
        <v>7630</v>
      </c>
      <c r="T13" s="534">
        <f t="shared" si="10"/>
        <v>1.0468187274909964</v>
      </c>
      <c r="U13" s="527"/>
      <c r="V13" s="530">
        <f>'44apbpcasaad'!J14</f>
        <v>6453</v>
      </c>
      <c r="W13" s="534">
        <f t="shared" si="11"/>
        <v>3.3384723630569293</v>
      </c>
      <c r="X13" s="527"/>
      <c r="Y13" s="530">
        <f>'44apbpcasaad'!M14</f>
        <v>17272</v>
      </c>
      <c r="Z13" s="520">
        <f t="shared" si="12"/>
        <v>20.58813011812666</v>
      </c>
      <c r="AA13" s="521">
        <f ca="1">_xlfn.SHEETS()</f>
        <v>92</v>
      </c>
      <c r="AB13" s="522">
        <f t="shared" si="2"/>
        <v>5</v>
      </c>
      <c r="AC13" s="522">
        <v>3</v>
      </c>
      <c r="AD13" s="522">
        <f t="shared" si="13"/>
        <v>1</v>
      </c>
      <c r="AE13" s="523" t="str">
        <f t="shared" si="3"/>
        <v>Andalucía</v>
      </c>
      <c r="AF13" s="525">
        <f t="shared" si="4"/>
        <v>3.343931551964336</v>
      </c>
      <c r="AG13" s="396"/>
      <c r="AH13" s="522">
        <f t="shared" si="14"/>
        <v>6</v>
      </c>
      <c r="AI13" s="522">
        <v>3</v>
      </c>
      <c r="AJ13" s="522">
        <f t="shared" si="15"/>
        <v>1</v>
      </c>
      <c r="AK13" s="523" t="str">
        <f t="shared" si="16"/>
        <v>Andalucía</v>
      </c>
      <c r="AL13" s="524">
        <f t="shared" si="17"/>
        <v>1.2357280184010877</v>
      </c>
      <c r="AM13" s="396"/>
      <c r="AN13" s="522">
        <f t="shared" si="18"/>
        <v>16</v>
      </c>
      <c r="AO13" s="522">
        <v>3</v>
      </c>
      <c r="AP13" s="522">
        <f t="shared" si="19"/>
        <v>8</v>
      </c>
      <c r="AQ13" s="523" t="str">
        <f t="shared" si="20"/>
        <v>Castilla - La Mancha</v>
      </c>
      <c r="AR13" s="524">
        <f t="shared" si="21"/>
        <v>4.6030062538858205</v>
      </c>
      <c r="AS13" s="396"/>
      <c r="AT13" s="522">
        <f t="shared" si="22"/>
        <v>17</v>
      </c>
      <c r="AU13" s="522">
        <v>3</v>
      </c>
      <c r="AV13" s="522">
        <f t="shared" si="23"/>
        <v>8</v>
      </c>
      <c r="AW13" s="523" t="str">
        <f t="shared" si="24"/>
        <v>Castilla - La Mancha</v>
      </c>
      <c r="AX13" s="524">
        <f t="shared" si="25"/>
        <v>32.716058806466883</v>
      </c>
    </row>
    <row r="14" spans="1:50" s="329" customFormat="1" ht="18" customHeight="1" x14ac:dyDescent="0.15">
      <c r="A14" s="348"/>
      <c r="B14" s="526" t="s">
        <v>38</v>
      </c>
      <c r="C14" s="527"/>
      <c r="D14" s="528">
        <f t="shared" si="5"/>
        <v>1209906</v>
      </c>
      <c r="E14" s="529">
        <f t="shared" si="0"/>
        <v>2.516162871273858</v>
      </c>
      <c r="F14" s="527"/>
      <c r="G14" s="530">
        <f>'20pobl'!J15</f>
        <v>1010320</v>
      </c>
      <c r="H14" s="531">
        <f t="shared" si="6"/>
        <v>2.6312071449285157</v>
      </c>
      <c r="I14" s="527"/>
      <c r="J14" s="530">
        <f>'20pobl'!Q15</f>
        <v>147036</v>
      </c>
      <c r="K14" s="531">
        <f t="shared" si="7"/>
        <v>2.1572429966187991</v>
      </c>
      <c r="L14" s="527"/>
      <c r="M14" s="530">
        <f>'20pobl'!X15</f>
        <v>52550</v>
      </c>
      <c r="N14" s="531">
        <f t="shared" si="1"/>
        <v>1.8298283965689064</v>
      </c>
      <c r="O14" s="527"/>
      <c r="P14" s="532">
        <f t="shared" si="8"/>
        <v>29247</v>
      </c>
      <c r="Q14" s="533">
        <f t="shared" si="9"/>
        <v>2.4172952278937374</v>
      </c>
      <c r="R14" s="527"/>
      <c r="S14" s="530">
        <f>'44apbpcasaad'!G15</f>
        <v>7926</v>
      </c>
      <c r="T14" s="534">
        <f t="shared" si="10"/>
        <v>0.78450391955024146</v>
      </c>
      <c r="U14" s="527"/>
      <c r="V14" s="530">
        <f>'44apbpcasaad'!J15</f>
        <v>6284</v>
      </c>
      <c r="W14" s="534">
        <f t="shared" si="11"/>
        <v>4.2737832911667892</v>
      </c>
      <c r="X14" s="527"/>
      <c r="Y14" s="530">
        <f>'44apbpcasaad'!M15</f>
        <v>15037</v>
      </c>
      <c r="Z14" s="520">
        <f t="shared" si="12"/>
        <v>28.61465271170314</v>
      </c>
      <c r="AA14" s="1330"/>
      <c r="AB14" s="522">
        <f t="shared" si="2"/>
        <v>17</v>
      </c>
      <c r="AC14" s="522">
        <v>4</v>
      </c>
      <c r="AD14" s="522">
        <f t="shared" si="13"/>
        <v>11</v>
      </c>
      <c r="AE14" s="523" t="str">
        <f t="shared" si="3"/>
        <v>Extremadura</v>
      </c>
      <c r="AF14" s="524">
        <f t="shared" si="4"/>
        <v>3.2867118274960023</v>
      </c>
      <c r="AG14" s="396"/>
      <c r="AH14" s="522">
        <f t="shared" si="14"/>
        <v>17</v>
      </c>
      <c r="AI14" s="522">
        <v>4</v>
      </c>
      <c r="AJ14" s="522">
        <f t="shared" si="15"/>
        <v>14</v>
      </c>
      <c r="AK14" s="523" t="str">
        <f t="shared" si="16"/>
        <v>Murcia, Región de</v>
      </c>
      <c r="AL14" s="524">
        <f t="shared" si="17"/>
        <v>1.1911814668126304</v>
      </c>
      <c r="AM14" s="396"/>
      <c r="AN14" s="522">
        <f t="shared" si="18"/>
        <v>5</v>
      </c>
      <c r="AO14" s="522">
        <v>4</v>
      </c>
      <c r="AP14" s="522">
        <f t="shared" si="19"/>
        <v>14</v>
      </c>
      <c r="AQ14" s="523" t="str">
        <f t="shared" si="20"/>
        <v>Murcia, Región de</v>
      </c>
      <c r="AR14" s="524">
        <f t="shared" si="21"/>
        <v>4.4607993682270877</v>
      </c>
      <c r="AS14" s="396"/>
      <c r="AT14" s="522">
        <f t="shared" si="22"/>
        <v>4</v>
      </c>
      <c r="AU14" s="522">
        <v>4</v>
      </c>
      <c r="AV14" s="522">
        <f t="shared" si="23"/>
        <v>4</v>
      </c>
      <c r="AW14" s="523" t="str">
        <f t="shared" si="24"/>
        <v>Balears, Illes</v>
      </c>
      <c r="AX14" s="524">
        <f t="shared" si="25"/>
        <v>28.61465271170314</v>
      </c>
    </row>
    <row r="15" spans="1:50" s="329" customFormat="1" ht="18" customHeight="1" x14ac:dyDescent="0.15">
      <c r="A15" s="348"/>
      <c r="B15" s="526" t="s">
        <v>6</v>
      </c>
      <c r="C15" s="527"/>
      <c r="D15" s="528">
        <f t="shared" si="5"/>
        <v>2213016</v>
      </c>
      <c r="E15" s="529">
        <f t="shared" si="0"/>
        <v>4.6022655418974603</v>
      </c>
      <c r="F15" s="527"/>
      <c r="G15" s="530">
        <f>'20pobl'!J16</f>
        <v>1826469</v>
      </c>
      <c r="H15" s="531">
        <f t="shared" si="6"/>
        <v>4.7567288411497755</v>
      </c>
      <c r="I15" s="527"/>
      <c r="J15" s="530">
        <f>'20pobl'!Q16</f>
        <v>288173</v>
      </c>
      <c r="K15" s="531">
        <f t="shared" si="7"/>
        <v>4.2279386413166113</v>
      </c>
      <c r="L15" s="527"/>
      <c r="M15" s="530">
        <f>'20pobl'!X16</f>
        <v>98374</v>
      </c>
      <c r="N15" s="531">
        <f t="shared" si="1"/>
        <v>3.4254526866616479</v>
      </c>
      <c r="O15" s="527"/>
      <c r="P15" s="532">
        <f t="shared" si="8"/>
        <v>40108</v>
      </c>
      <c r="Q15" s="533">
        <f t="shared" si="9"/>
        <v>1.8123682793075151</v>
      </c>
      <c r="R15" s="527"/>
      <c r="S15" s="530">
        <f>'44apbpcasaad'!G16</f>
        <v>16019</v>
      </c>
      <c r="T15" s="534">
        <f t="shared" si="10"/>
        <v>0.87704746152275237</v>
      </c>
      <c r="U15" s="527"/>
      <c r="V15" s="530">
        <f>'44apbpcasaad'!J16</f>
        <v>7983</v>
      </c>
      <c r="W15" s="534">
        <f t="shared" si="11"/>
        <v>2.7702109496725926</v>
      </c>
      <c r="X15" s="527"/>
      <c r="Y15" s="530">
        <f>'44apbpcasaad'!M16</f>
        <v>16106</v>
      </c>
      <c r="Z15" s="520">
        <f t="shared" si="12"/>
        <v>16.372212169882285</v>
      </c>
      <c r="AA15" s="521"/>
      <c r="AB15" s="522">
        <f t="shared" si="2"/>
        <v>19</v>
      </c>
      <c r="AC15" s="522">
        <v>5</v>
      </c>
      <c r="AD15" s="522">
        <f t="shared" si="13"/>
        <v>3</v>
      </c>
      <c r="AE15" s="523" t="str">
        <f t="shared" si="3"/>
        <v>Asturias, Principado de</v>
      </c>
      <c r="AF15" s="524">
        <f t="shared" si="4"/>
        <v>3.116613323261038</v>
      </c>
      <c r="AG15" s="396"/>
      <c r="AH15" s="522">
        <f t="shared" si="14"/>
        <v>13</v>
      </c>
      <c r="AI15" s="522">
        <v>5</v>
      </c>
      <c r="AJ15" s="522">
        <f t="shared" si="15"/>
        <v>11</v>
      </c>
      <c r="AK15" s="523" t="str">
        <f t="shared" si="16"/>
        <v>Extremadura</v>
      </c>
      <c r="AL15" s="524">
        <f t="shared" si="17"/>
        <v>1.0498289522704629</v>
      </c>
      <c r="AM15" s="396"/>
      <c r="AN15" s="522">
        <f t="shared" si="18"/>
        <v>19</v>
      </c>
      <c r="AO15" s="522">
        <v>5</v>
      </c>
      <c r="AP15" s="522">
        <f t="shared" si="19"/>
        <v>4</v>
      </c>
      <c r="AQ15" s="523" t="str">
        <f t="shared" si="20"/>
        <v>Balears, Illes</v>
      </c>
      <c r="AR15" s="524">
        <f t="shared" si="21"/>
        <v>4.2737832911667892</v>
      </c>
      <c r="AS15" s="396"/>
      <c r="AT15" s="522">
        <f t="shared" si="22"/>
        <v>19</v>
      </c>
      <c r="AU15" s="522">
        <v>5</v>
      </c>
      <c r="AV15" s="522">
        <f t="shared" si="23"/>
        <v>10</v>
      </c>
      <c r="AW15" s="523" t="str">
        <f t="shared" si="24"/>
        <v>Comunitat Valenciana</v>
      </c>
      <c r="AX15" s="524">
        <f t="shared" si="25"/>
        <v>27.423030336209788</v>
      </c>
    </row>
    <row r="16" spans="1:50" s="329" customFormat="1" ht="18" customHeight="1" x14ac:dyDescent="0.15">
      <c r="A16" s="348"/>
      <c r="B16" s="526" t="s">
        <v>5</v>
      </c>
      <c r="C16" s="527"/>
      <c r="D16" s="535">
        <f t="shared" si="5"/>
        <v>588387</v>
      </c>
      <c r="E16" s="529">
        <f t="shared" si="0"/>
        <v>1.2236302021315801</v>
      </c>
      <c r="F16" s="527"/>
      <c r="G16" s="536">
        <f>'20pobl'!J17</f>
        <v>450214</v>
      </c>
      <c r="H16" s="531">
        <f t="shared" si="6"/>
        <v>1.1725060313037916</v>
      </c>
      <c r="I16" s="527"/>
      <c r="J16" s="536">
        <f>'20pobl'!Q17</f>
        <v>97495</v>
      </c>
      <c r="K16" s="531">
        <f t="shared" si="7"/>
        <v>1.4304007586941283</v>
      </c>
      <c r="L16" s="527"/>
      <c r="M16" s="536">
        <f>'20pobl'!X17</f>
        <v>40678</v>
      </c>
      <c r="N16" s="531">
        <f t="shared" si="1"/>
        <v>1.4164369080043762</v>
      </c>
      <c r="O16" s="527"/>
      <c r="P16" s="536">
        <f t="shared" si="8"/>
        <v>16855</v>
      </c>
      <c r="Q16" s="533">
        <f t="shared" si="9"/>
        <v>2.8646112167671958</v>
      </c>
      <c r="R16" s="527"/>
      <c r="S16" s="536">
        <f>'44apbpcasaad'!G17</f>
        <v>4459</v>
      </c>
      <c r="T16" s="534">
        <f t="shared" si="10"/>
        <v>0.99041789015890225</v>
      </c>
      <c r="U16" s="527"/>
      <c r="V16" s="536">
        <f>'44apbpcasaad'!J17</f>
        <v>3524</v>
      </c>
      <c r="W16" s="534">
        <f t="shared" si="11"/>
        <v>3.6145443356069542</v>
      </c>
      <c r="X16" s="527"/>
      <c r="Y16" s="536">
        <f>'44apbpcasaad'!M17</f>
        <v>8872</v>
      </c>
      <c r="Z16" s="520">
        <f t="shared" si="12"/>
        <v>21.810315158070701</v>
      </c>
      <c r="AA16" s="521"/>
      <c r="AB16" s="522">
        <f t="shared" si="2"/>
        <v>10</v>
      </c>
      <c r="AC16" s="522">
        <v>6</v>
      </c>
      <c r="AD16" s="522">
        <f t="shared" si="13"/>
        <v>16</v>
      </c>
      <c r="AE16" s="523" t="str">
        <f t="shared" si="3"/>
        <v>País Vasco</v>
      </c>
      <c r="AF16" s="524">
        <f t="shared" si="4"/>
        <v>3.0793637329208745</v>
      </c>
      <c r="AG16" s="396"/>
      <c r="AH16" s="522">
        <f t="shared" si="14"/>
        <v>10</v>
      </c>
      <c r="AI16" s="522">
        <v>6</v>
      </c>
      <c r="AJ16" s="522">
        <f t="shared" si="15"/>
        <v>3</v>
      </c>
      <c r="AK16" s="523" t="str">
        <f t="shared" si="16"/>
        <v>Asturias, Principado de</v>
      </c>
      <c r="AL16" s="524">
        <f t="shared" si="17"/>
        <v>1.0468187274909964</v>
      </c>
      <c r="AM16" s="396"/>
      <c r="AN16" s="522">
        <f t="shared" si="18"/>
        <v>11</v>
      </c>
      <c r="AO16" s="522">
        <v>6</v>
      </c>
      <c r="AP16" s="522">
        <f t="shared" si="19"/>
        <v>11</v>
      </c>
      <c r="AQ16" s="523" t="str">
        <f t="shared" si="20"/>
        <v>Extremadura</v>
      </c>
      <c r="AR16" s="524">
        <f t="shared" si="21"/>
        <v>4.1079334385018571</v>
      </c>
      <c r="AS16" s="396"/>
      <c r="AT16" s="522">
        <f t="shared" si="22"/>
        <v>15</v>
      </c>
      <c r="AU16" s="522">
        <v>6</v>
      </c>
      <c r="AV16" s="522">
        <f t="shared" si="23"/>
        <v>17</v>
      </c>
      <c r="AW16" s="523" t="str">
        <f t="shared" si="24"/>
        <v>Rioja, La</v>
      </c>
      <c r="AX16" s="524">
        <f t="shared" si="25"/>
        <v>27.047101449275363</v>
      </c>
    </row>
    <row r="17" spans="1:50" s="329" customFormat="1" ht="18" customHeight="1" x14ac:dyDescent="0.15">
      <c r="A17" s="348"/>
      <c r="B17" s="526" t="s">
        <v>4</v>
      </c>
      <c r="C17" s="527"/>
      <c r="D17" s="528">
        <f t="shared" si="5"/>
        <v>2383703</v>
      </c>
      <c r="E17" s="529">
        <f t="shared" si="0"/>
        <v>4.9572322021248834</v>
      </c>
      <c r="F17" s="527"/>
      <c r="G17" s="530">
        <f>'20pobl'!J18</f>
        <v>1752567</v>
      </c>
      <c r="H17" s="531">
        <f t="shared" si="6"/>
        <v>4.5642636118912163</v>
      </c>
      <c r="I17" s="527"/>
      <c r="J17" s="530">
        <f>'20pobl'!Q18</f>
        <v>413741</v>
      </c>
      <c r="K17" s="531">
        <f t="shared" si="7"/>
        <v>6.0702132448111934</v>
      </c>
      <c r="L17" s="527"/>
      <c r="M17" s="530">
        <f>'20pobl'!X18</f>
        <v>217395</v>
      </c>
      <c r="N17" s="531">
        <f t="shared" si="1"/>
        <v>7.5698486065099413</v>
      </c>
      <c r="O17" s="527"/>
      <c r="P17" s="532">
        <f t="shared" si="8"/>
        <v>123868</v>
      </c>
      <c r="Q17" s="533">
        <f>P17*100/D17</f>
        <v>5.1964527460006549</v>
      </c>
      <c r="R17" s="527"/>
      <c r="S17" s="530">
        <f>'44apbpcasaad'!G18</f>
        <v>25540</v>
      </c>
      <c r="T17" s="534">
        <f>S17*100/G17</f>
        <v>1.4572909338130868</v>
      </c>
      <c r="U17" s="527"/>
      <c r="V17" s="530">
        <f>'44apbpcasaad'!J18</f>
        <v>21363</v>
      </c>
      <c r="W17" s="534">
        <f>V17*100/J17</f>
        <v>5.163375154988266</v>
      </c>
      <c r="X17" s="527"/>
      <c r="Y17" s="530">
        <f>'44apbpcasaad'!M18</f>
        <v>76965</v>
      </c>
      <c r="Z17" s="520">
        <f>Y17*100/M17</f>
        <v>35.403298143931551</v>
      </c>
      <c r="AA17" s="521"/>
      <c r="AB17" s="522">
        <f t="shared" si="2"/>
        <v>1</v>
      </c>
      <c r="AC17" s="522">
        <v>7</v>
      </c>
      <c r="AD17" s="522">
        <f t="shared" si="13"/>
        <v>2</v>
      </c>
      <c r="AE17" s="523" t="str">
        <f t="shared" si="3"/>
        <v>Aragón</v>
      </c>
      <c r="AF17" s="524">
        <f t="shared" si="4"/>
        <v>3.0152338534051943</v>
      </c>
      <c r="AG17" s="396"/>
      <c r="AH17" s="522">
        <f t="shared" si="14"/>
        <v>1</v>
      </c>
      <c r="AI17" s="522">
        <v>7</v>
      </c>
      <c r="AJ17" s="522">
        <f t="shared" si="15"/>
        <v>12</v>
      </c>
      <c r="AK17" s="523" t="str">
        <f t="shared" si="16"/>
        <v>Galicia</v>
      </c>
      <c r="AL17" s="524">
        <f t="shared" si="17"/>
        <v>1.0434186411932711</v>
      </c>
      <c r="AM17" s="396"/>
      <c r="AN17" s="522">
        <f t="shared" si="18"/>
        <v>2</v>
      </c>
      <c r="AO17" s="522">
        <v>7</v>
      </c>
      <c r="AP17" s="522">
        <f t="shared" si="19"/>
        <v>10</v>
      </c>
      <c r="AQ17" s="523" t="str">
        <f t="shared" si="20"/>
        <v>Comunitat Valenciana</v>
      </c>
      <c r="AR17" s="524">
        <f t="shared" si="21"/>
        <v>4.0219734242846323</v>
      </c>
      <c r="AS17" s="396"/>
      <c r="AT17" s="522">
        <f t="shared" si="22"/>
        <v>1</v>
      </c>
      <c r="AU17" s="522">
        <v>7</v>
      </c>
      <c r="AV17" s="522">
        <f t="shared" si="23"/>
        <v>11</v>
      </c>
      <c r="AW17" s="523" t="str">
        <f t="shared" si="24"/>
        <v>Extremadura</v>
      </c>
      <c r="AX17" s="524">
        <f t="shared" si="25"/>
        <v>26.749613326215798</v>
      </c>
    </row>
    <row r="18" spans="1:50" s="329" customFormat="1" ht="18" customHeight="1" x14ac:dyDescent="0.15">
      <c r="A18" s="348"/>
      <c r="B18" s="526" t="s">
        <v>40</v>
      </c>
      <c r="C18" s="527"/>
      <c r="D18" s="528">
        <f t="shared" si="5"/>
        <v>2084086</v>
      </c>
      <c r="E18" s="529">
        <f t="shared" si="0"/>
        <v>4.3341382006053779</v>
      </c>
      <c r="F18" s="527"/>
      <c r="G18" s="530">
        <f>'20pobl'!J19</f>
        <v>1679650</v>
      </c>
      <c r="H18" s="531">
        <f t="shared" si="6"/>
        <v>4.3743636481304753</v>
      </c>
      <c r="I18" s="527"/>
      <c r="J18" s="530">
        <f>'20pobl'!Q19</f>
        <v>273430</v>
      </c>
      <c r="K18" s="531">
        <f t="shared" si="7"/>
        <v>4.0116362833964354</v>
      </c>
      <c r="L18" s="527"/>
      <c r="M18" s="530">
        <f>'20pobl'!X19</f>
        <v>131006</v>
      </c>
      <c r="N18" s="531">
        <f t="shared" si="1"/>
        <v>4.5617221488278998</v>
      </c>
      <c r="O18" s="527"/>
      <c r="P18" s="532">
        <f t="shared" si="8"/>
        <v>72030</v>
      </c>
      <c r="Q18" s="533">
        <f t="shared" si="9"/>
        <v>3.4561913471900874</v>
      </c>
      <c r="R18" s="527"/>
      <c r="S18" s="530">
        <f>'44apbpcasaad'!G19</f>
        <v>16584</v>
      </c>
      <c r="T18" s="534">
        <f t="shared" si="10"/>
        <v>0.98734855475843186</v>
      </c>
      <c r="U18" s="527"/>
      <c r="V18" s="530">
        <f>'44apbpcasaad'!J19</f>
        <v>12586</v>
      </c>
      <c r="W18" s="534">
        <f t="shared" si="11"/>
        <v>4.6030062538858205</v>
      </c>
      <c r="X18" s="527"/>
      <c r="Y18" s="530">
        <f>'44apbpcasaad'!M19</f>
        <v>42860</v>
      </c>
      <c r="Z18" s="520">
        <f t="shared" si="12"/>
        <v>32.716058806466883</v>
      </c>
      <c r="AA18" s="521"/>
      <c r="AB18" s="522">
        <f t="shared" si="2"/>
        <v>2</v>
      </c>
      <c r="AC18" s="522">
        <v>8</v>
      </c>
      <c r="AD18" s="522">
        <f t="shared" si="13"/>
        <v>20</v>
      </c>
      <c r="AE18" s="523" t="str">
        <f t="shared" si="3"/>
        <v>TOTAL</v>
      </c>
      <c r="AF18" s="524">
        <f t="shared" si="4"/>
        <v>2.9620698906679728</v>
      </c>
      <c r="AG18" s="396"/>
      <c r="AH18" s="522">
        <f t="shared" si="14"/>
        <v>11</v>
      </c>
      <c r="AI18" s="522">
        <v>8</v>
      </c>
      <c r="AJ18" s="522">
        <f t="shared" si="15"/>
        <v>16</v>
      </c>
      <c r="AK18" s="523" t="str">
        <f t="shared" si="16"/>
        <v>País Vasco</v>
      </c>
      <c r="AL18" s="524">
        <f t="shared" si="17"/>
        <v>1.028266722010686</v>
      </c>
      <c r="AM18" s="396"/>
      <c r="AN18" s="522">
        <f t="shared" si="18"/>
        <v>3</v>
      </c>
      <c r="AO18" s="522">
        <v>8</v>
      </c>
      <c r="AP18" s="522">
        <f t="shared" si="19"/>
        <v>20</v>
      </c>
      <c r="AQ18" s="523" t="str">
        <f t="shared" si="20"/>
        <v>TOTAL</v>
      </c>
      <c r="AR18" s="524">
        <f t="shared" si="21"/>
        <v>4.0100224151626147</v>
      </c>
      <c r="AS18" s="396"/>
      <c r="AT18" s="522">
        <f t="shared" si="22"/>
        <v>3</v>
      </c>
      <c r="AU18" s="522">
        <v>8</v>
      </c>
      <c r="AV18" s="522">
        <f t="shared" si="23"/>
        <v>20</v>
      </c>
      <c r="AW18" s="523" t="str">
        <f t="shared" si="24"/>
        <v>TOTAL</v>
      </c>
      <c r="AX18" s="524">
        <f t="shared" si="25"/>
        <v>26.657309180759189</v>
      </c>
    </row>
    <row r="19" spans="1:50" s="329" customFormat="1" ht="18" customHeight="1" x14ac:dyDescent="0.15">
      <c r="A19" s="348"/>
      <c r="B19" s="526" t="s">
        <v>41</v>
      </c>
      <c r="C19" s="527"/>
      <c r="D19" s="528">
        <f t="shared" si="5"/>
        <v>7901963</v>
      </c>
      <c r="E19" s="529">
        <f t="shared" si="0"/>
        <v>16.433198868986342</v>
      </c>
      <c r="F19" s="527"/>
      <c r="G19" s="530">
        <f>'20pobl'!J20</f>
        <v>6372799</v>
      </c>
      <c r="H19" s="531">
        <f t="shared" si="6"/>
        <v>16.596874516978087</v>
      </c>
      <c r="I19" s="527"/>
      <c r="J19" s="530">
        <f>'20pobl'!Q20</f>
        <v>1076178</v>
      </c>
      <c r="K19" s="531">
        <f t="shared" si="7"/>
        <v>15.789177164879527</v>
      </c>
      <c r="L19" s="527"/>
      <c r="M19" s="530">
        <f>'20pobl'!X20</f>
        <v>452986</v>
      </c>
      <c r="N19" s="531">
        <f t="shared" si="1"/>
        <v>15.773294881982162</v>
      </c>
      <c r="O19" s="527"/>
      <c r="P19" s="532">
        <f t="shared" si="8"/>
        <v>205681</v>
      </c>
      <c r="Q19" s="533">
        <f t="shared" si="9"/>
        <v>2.6029101882658776</v>
      </c>
      <c r="R19" s="527"/>
      <c r="S19" s="530">
        <f>'44apbpcasaad'!G20</f>
        <v>55203</v>
      </c>
      <c r="T19" s="534">
        <f t="shared" si="10"/>
        <v>0.86622848139412523</v>
      </c>
      <c r="U19" s="527"/>
      <c r="V19" s="530">
        <f>'44apbpcasaad'!J20</f>
        <v>41156</v>
      </c>
      <c r="W19" s="534">
        <f t="shared" si="11"/>
        <v>3.8242744230043728</v>
      </c>
      <c r="X19" s="527"/>
      <c r="Y19" s="530">
        <f>'44apbpcasaad'!M20</f>
        <v>109322</v>
      </c>
      <c r="Z19" s="520">
        <f t="shared" si="12"/>
        <v>24.133637684166839</v>
      </c>
      <c r="AA19" s="521"/>
      <c r="AB19" s="522">
        <f t="shared" si="2"/>
        <v>15</v>
      </c>
      <c r="AC19" s="522">
        <v>9</v>
      </c>
      <c r="AD19" s="522">
        <f t="shared" si="13"/>
        <v>10</v>
      </c>
      <c r="AE19" s="523" t="str">
        <f t="shared" si="3"/>
        <v>Comunitat Valenciana</v>
      </c>
      <c r="AF19" s="524">
        <f t="shared" si="4"/>
        <v>2.8884656344327619</v>
      </c>
      <c r="AG19" s="396"/>
      <c r="AH19" s="522">
        <f t="shared" si="14"/>
        <v>14</v>
      </c>
      <c r="AI19" s="522">
        <v>9</v>
      </c>
      <c r="AJ19" s="522">
        <f t="shared" si="15"/>
        <v>20</v>
      </c>
      <c r="AK19" s="523" t="str">
        <f t="shared" si="16"/>
        <v>TOTAL</v>
      </c>
      <c r="AL19" s="524">
        <f t="shared" si="17"/>
        <v>1.0038209434265202</v>
      </c>
      <c r="AM19" s="396"/>
      <c r="AN19" s="522">
        <f t="shared" si="18"/>
        <v>9</v>
      </c>
      <c r="AO19" s="522">
        <v>9</v>
      </c>
      <c r="AP19" s="522">
        <f t="shared" si="19"/>
        <v>9</v>
      </c>
      <c r="AQ19" s="523" t="str">
        <f t="shared" si="20"/>
        <v>Cataluña</v>
      </c>
      <c r="AR19" s="524">
        <f t="shared" si="21"/>
        <v>3.8242744230043728</v>
      </c>
      <c r="AS19" s="396"/>
      <c r="AT19" s="522">
        <f t="shared" si="22"/>
        <v>14</v>
      </c>
      <c r="AU19" s="522">
        <v>9</v>
      </c>
      <c r="AV19" s="522">
        <f t="shared" si="23"/>
        <v>13</v>
      </c>
      <c r="AW19" s="523" t="str">
        <f t="shared" si="24"/>
        <v>Madrid, Comunidad de</v>
      </c>
      <c r="AX19" s="524">
        <f t="shared" si="25"/>
        <v>26.596016479129631</v>
      </c>
    </row>
    <row r="20" spans="1:50" s="329" customFormat="1" ht="18" customHeight="1" x14ac:dyDescent="0.15">
      <c r="A20" s="348"/>
      <c r="B20" s="526" t="s">
        <v>3</v>
      </c>
      <c r="C20" s="527"/>
      <c r="D20" s="528">
        <f t="shared" si="5"/>
        <v>5216195</v>
      </c>
      <c r="E20" s="529">
        <f t="shared" si="0"/>
        <v>10.847781718847862</v>
      </c>
      <c r="F20" s="527"/>
      <c r="G20" s="530">
        <f>'20pobl'!J21</f>
        <v>4168661</v>
      </c>
      <c r="H20" s="531">
        <f t="shared" si="6"/>
        <v>10.856570797356136</v>
      </c>
      <c r="I20" s="527"/>
      <c r="J20" s="530">
        <f>'20pobl'!Q21</f>
        <v>755276</v>
      </c>
      <c r="K20" s="531">
        <f t="shared" si="7"/>
        <v>11.08105403788365</v>
      </c>
      <c r="L20" s="527"/>
      <c r="M20" s="530">
        <f>'20pobl'!X21</f>
        <v>292258</v>
      </c>
      <c r="N20" s="531">
        <f t="shared" si="1"/>
        <v>10.176631541854148</v>
      </c>
      <c r="O20" s="527"/>
      <c r="P20" s="532">
        <f t="shared" si="8"/>
        <v>150668</v>
      </c>
      <c r="Q20" s="533">
        <f t="shared" si="9"/>
        <v>2.8884656344327619</v>
      </c>
      <c r="R20" s="527"/>
      <c r="S20" s="530">
        <f>'44apbpcasaad'!G21</f>
        <v>40145</v>
      </c>
      <c r="T20" s="534">
        <f t="shared" si="10"/>
        <v>0.96301906055685504</v>
      </c>
      <c r="U20" s="527"/>
      <c r="V20" s="530">
        <f>'44apbpcasaad'!J21</f>
        <v>30377</v>
      </c>
      <c r="W20" s="534">
        <f t="shared" si="11"/>
        <v>4.0219734242846323</v>
      </c>
      <c r="X20" s="527"/>
      <c r="Y20" s="530">
        <f>'44apbpcasaad'!M21</f>
        <v>80146</v>
      </c>
      <c r="Z20" s="520">
        <f t="shared" si="12"/>
        <v>27.423030336209788</v>
      </c>
      <c r="AA20" s="521"/>
      <c r="AB20" s="522">
        <f t="shared" si="2"/>
        <v>9</v>
      </c>
      <c r="AC20" s="522">
        <v>10</v>
      </c>
      <c r="AD20" s="522">
        <f t="shared" si="13"/>
        <v>6</v>
      </c>
      <c r="AE20" s="523" t="str">
        <f t="shared" si="3"/>
        <v>Cantabria</v>
      </c>
      <c r="AF20" s="525">
        <f t="shared" si="4"/>
        <v>2.8646112167671958</v>
      </c>
      <c r="AG20" s="396"/>
      <c r="AH20" s="522">
        <f t="shared" si="14"/>
        <v>12</v>
      </c>
      <c r="AI20" s="522">
        <v>10</v>
      </c>
      <c r="AJ20" s="522">
        <f t="shared" si="15"/>
        <v>6</v>
      </c>
      <c r="AK20" s="523" t="str">
        <f t="shared" si="16"/>
        <v>Cantabria</v>
      </c>
      <c r="AL20" s="524">
        <f t="shared" si="17"/>
        <v>0.99041789015890225</v>
      </c>
      <c r="AM20" s="396"/>
      <c r="AN20" s="522">
        <f t="shared" si="18"/>
        <v>7</v>
      </c>
      <c r="AO20" s="522">
        <v>10</v>
      </c>
      <c r="AP20" s="522">
        <f t="shared" si="19"/>
        <v>2</v>
      </c>
      <c r="AQ20" s="523" t="str">
        <f t="shared" si="20"/>
        <v>Aragón</v>
      </c>
      <c r="AR20" s="524">
        <f t="shared" si="21"/>
        <v>3.6379376396192904</v>
      </c>
      <c r="AS20" s="396"/>
      <c r="AT20" s="522">
        <f t="shared" si="22"/>
        <v>5</v>
      </c>
      <c r="AU20" s="522">
        <v>10</v>
      </c>
      <c r="AV20" s="522">
        <f t="shared" si="23"/>
        <v>2</v>
      </c>
      <c r="AW20" s="523" t="str">
        <f t="shared" si="24"/>
        <v>Aragón</v>
      </c>
      <c r="AX20" s="524">
        <f t="shared" si="25"/>
        <v>25.796141874095589</v>
      </c>
    </row>
    <row r="21" spans="1:50" s="329" customFormat="1" ht="18" customHeight="1" x14ac:dyDescent="0.15">
      <c r="A21" s="348"/>
      <c r="B21" s="526" t="s">
        <v>2</v>
      </c>
      <c r="C21" s="527"/>
      <c r="D21" s="528">
        <f t="shared" si="5"/>
        <v>1054306</v>
      </c>
      <c r="E21" s="529">
        <f t="shared" si="0"/>
        <v>2.1925716643782711</v>
      </c>
      <c r="F21" s="527"/>
      <c r="G21" s="530">
        <f>'20pobl'!J22</f>
        <v>824039</v>
      </c>
      <c r="H21" s="531">
        <f t="shared" si="6"/>
        <v>2.1460698635083428</v>
      </c>
      <c r="I21" s="527"/>
      <c r="J21" s="530">
        <f>'20pobl'!Q22</f>
        <v>157208</v>
      </c>
      <c r="K21" s="531">
        <f t="shared" si="7"/>
        <v>2.3064817936590236</v>
      </c>
      <c r="L21" s="527"/>
      <c r="M21" s="530">
        <f>'20pobl'!X22</f>
        <v>73059</v>
      </c>
      <c r="N21" s="531">
        <f t="shared" si="1"/>
        <v>2.5439663715495286</v>
      </c>
      <c r="O21" s="527"/>
      <c r="P21" s="532">
        <f t="shared" si="8"/>
        <v>34652</v>
      </c>
      <c r="Q21" s="533">
        <f t="shared" si="9"/>
        <v>3.2867118274960023</v>
      </c>
      <c r="R21" s="527"/>
      <c r="S21" s="530">
        <f>'44apbpcasaad'!G22</f>
        <v>8651</v>
      </c>
      <c r="T21" s="534">
        <f t="shared" si="10"/>
        <v>1.0498289522704629</v>
      </c>
      <c r="U21" s="527"/>
      <c r="V21" s="530">
        <f>'44apbpcasaad'!J22</f>
        <v>6458</v>
      </c>
      <c r="W21" s="534">
        <f t="shared" si="11"/>
        <v>4.1079334385018571</v>
      </c>
      <c r="X21" s="527"/>
      <c r="Y21" s="530">
        <f>'44apbpcasaad'!M22</f>
        <v>19543</v>
      </c>
      <c r="Z21" s="520">
        <f t="shared" si="12"/>
        <v>26.749613326215798</v>
      </c>
      <c r="AA21" s="521"/>
      <c r="AB21" s="522">
        <f t="shared" si="2"/>
        <v>4</v>
      </c>
      <c r="AC21" s="522">
        <v>11</v>
      </c>
      <c r="AD21" s="522">
        <f t="shared" si="13"/>
        <v>17</v>
      </c>
      <c r="AE21" s="523" t="str">
        <f t="shared" si="3"/>
        <v>Rioja, La</v>
      </c>
      <c r="AF21" s="524">
        <f t="shared" si="4"/>
        <v>2.8518502429549275</v>
      </c>
      <c r="AG21" s="396"/>
      <c r="AH21" s="522">
        <f t="shared" si="14"/>
        <v>5</v>
      </c>
      <c r="AI21" s="522">
        <v>11</v>
      </c>
      <c r="AJ21" s="522">
        <f t="shared" si="15"/>
        <v>8</v>
      </c>
      <c r="AK21" s="523" t="str">
        <f t="shared" si="16"/>
        <v>Castilla - La Mancha</v>
      </c>
      <c r="AL21" s="524">
        <f t="shared" si="17"/>
        <v>0.98734855475843186</v>
      </c>
      <c r="AM21" s="396"/>
      <c r="AN21" s="522">
        <f t="shared" si="18"/>
        <v>6</v>
      </c>
      <c r="AO21" s="522">
        <v>11</v>
      </c>
      <c r="AP21" s="522">
        <f t="shared" si="19"/>
        <v>6</v>
      </c>
      <c r="AQ21" s="523" t="str">
        <f t="shared" si="20"/>
        <v>Cantabria</v>
      </c>
      <c r="AR21" s="524">
        <f t="shared" si="21"/>
        <v>3.6145443356069542</v>
      </c>
      <c r="AS21" s="396"/>
      <c r="AT21" s="522">
        <f t="shared" si="22"/>
        <v>7</v>
      </c>
      <c r="AU21" s="522">
        <v>11</v>
      </c>
      <c r="AV21" s="522">
        <f t="shared" si="23"/>
        <v>14</v>
      </c>
      <c r="AW21" s="523" t="str">
        <f t="shared" si="24"/>
        <v>Murcia, Región de</v>
      </c>
      <c r="AX21" s="524">
        <f t="shared" si="25"/>
        <v>25.435779494874421</v>
      </c>
    </row>
    <row r="22" spans="1:50" s="329" customFormat="1" ht="18" customHeight="1" x14ac:dyDescent="0.15">
      <c r="A22" s="348"/>
      <c r="B22" s="526" t="s">
        <v>35</v>
      </c>
      <c r="C22" s="527"/>
      <c r="D22" s="528">
        <f t="shared" si="5"/>
        <v>2699424</v>
      </c>
      <c r="E22" s="529">
        <f t="shared" si="0"/>
        <v>5.6138166457770797</v>
      </c>
      <c r="F22" s="527"/>
      <c r="G22" s="530">
        <f>'20pobl'!J23</f>
        <v>1989422</v>
      </c>
      <c r="H22" s="531">
        <f t="shared" si="6"/>
        <v>5.181112301724184</v>
      </c>
      <c r="I22" s="527"/>
      <c r="J22" s="530">
        <f>'20pobl'!Q23</f>
        <v>473156</v>
      </c>
      <c r="K22" s="531">
        <f t="shared" si="7"/>
        <v>6.9419221640153745</v>
      </c>
      <c r="L22" s="527"/>
      <c r="M22" s="530">
        <f>'20pobl'!X23</f>
        <v>236846</v>
      </c>
      <c r="N22" s="531">
        <f t="shared" si="1"/>
        <v>8.2471462685777208</v>
      </c>
      <c r="O22" s="527"/>
      <c r="P22" s="532">
        <f t="shared" si="8"/>
        <v>73901</v>
      </c>
      <c r="Q22" s="533">
        <f t="shared" si="9"/>
        <v>2.737658107803739</v>
      </c>
      <c r="R22" s="527"/>
      <c r="S22" s="530">
        <f>'44apbpcasaad'!G23</f>
        <v>20758</v>
      </c>
      <c r="T22" s="534">
        <f t="shared" si="10"/>
        <v>1.0434186411932711</v>
      </c>
      <c r="U22" s="527"/>
      <c r="V22" s="530">
        <f>'44apbpcasaad'!J23</f>
        <v>13122</v>
      </c>
      <c r="W22" s="534">
        <f t="shared" si="11"/>
        <v>2.7732925293137991</v>
      </c>
      <c r="X22" s="527"/>
      <c r="Y22" s="530">
        <f>'44apbpcasaad'!M23</f>
        <v>40021</v>
      </c>
      <c r="Z22" s="520">
        <f t="shared" si="12"/>
        <v>16.8974776859225</v>
      </c>
      <c r="AA22" s="521"/>
      <c r="AB22" s="522">
        <f t="shared" si="2"/>
        <v>12</v>
      </c>
      <c r="AC22" s="522">
        <v>12</v>
      </c>
      <c r="AD22" s="522">
        <f t="shared" si="13"/>
        <v>12</v>
      </c>
      <c r="AE22" s="523" t="str">
        <f t="shared" si="3"/>
        <v>Galicia</v>
      </c>
      <c r="AF22" s="524">
        <f t="shared" si="4"/>
        <v>2.737658107803739</v>
      </c>
      <c r="AG22" s="396"/>
      <c r="AH22" s="522">
        <f t="shared" si="14"/>
        <v>7</v>
      </c>
      <c r="AI22" s="522">
        <v>12</v>
      </c>
      <c r="AJ22" s="522">
        <f t="shared" si="15"/>
        <v>10</v>
      </c>
      <c r="AK22" s="523" t="str">
        <f t="shared" si="16"/>
        <v>Comunitat Valenciana</v>
      </c>
      <c r="AL22" s="524">
        <f t="shared" si="17"/>
        <v>0.96301906055685504</v>
      </c>
      <c r="AM22" s="396"/>
      <c r="AN22" s="522">
        <f t="shared" si="18"/>
        <v>18</v>
      </c>
      <c r="AO22" s="522">
        <v>12</v>
      </c>
      <c r="AP22" s="522">
        <f t="shared" si="19"/>
        <v>13</v>
      </c>
      <c r="AQ22" s="523" t="str">
        <f t="shared" si="20"/>
        <v>Madrid, Comunidad de</v>
      </c>
      <c r="AR22" s="524">
        <f t="shared" si="21"/>
        <v>3.5823258006937664</v>
      </c>
      <c r="AS22" s="396"/>
      <c r="AT22" s="522">
        <f t="shared" si="22"/>
        <v>18</v>
      </c>
      <c r="AU22" s="522">
        <v>12</v>
      </c>
      <c r="AV22" s="522">
        <f t="shared" si="23"/>
        <v>15</v>
      </c>
      <c r="AW22" s="523" t="str">
        <f t="shared" si="24"/>
        <v>Navarra, Comunidad Foral de</v>
      </c>
      <c r="AX22" s="524">
        <f t="shared" si="25"/>
        <v>24.406373547382294</v>
      </c>
    </row>
    <row r="23" spans="1:50" s="329" customFormat="1" ht="18" customHeight="1" x14ac:dyDescent="0.15">
      <c r="A23" s="348"/>
      <c r="B23" s="526" t="s">
        <v>42</v>
      </c>
      <c r="C23" s="527"/>
      <c r="D23" s="528">
        <f t="shared" si="5"/>
        <v>6871903</v>
      </c>
      <c r="E23" s="529">
        <f t="shared" si="0"/>
        <v>14.291050034957625</v>
      </c>
      <c r="F23" s="527"/>
      <c r="G23" s="530">
        <f>'20pobl'!J24</f>
        <v>5605365</v>
      </c>
      <c r="H23" s="531">
        <f t="shared" si="6"/>
        <v>14.598222778854451</v>
      </c>
      <c r="I23" s="527"/>
      <c r="J23" s="530">
        <f>'20pobl'!Q24</f>
        <v>890790</v>
      </c>
      <c r="K23" s="531">
        <f t="shared" si="7"/>
        <v>13.069251672774424</v>
      </c>
      <c r="L23" s="527"/>
      <c r="M23" s="530">
        <f>'20pobl'!X24</f>
        <v>375748</v>
      </c>
      <c r="N23" s="531">
        <f t="shared" si="1"/>
        <v>13.083812756498068</v>
      </c>
      <c r="O23" s="527"/>
      <c r="P23" s="532">
        <f t="shared" si="8"/>
        <v>179516</v>
      </c>
      <c r="Q23" s="533">
        <f t="shared" si="9"/>
        <v>2.6123185964644726</v>
      </c>
      <c r="R23" s="527"/>
      <c r="S23" s="530">
        <f>'44apbpcasaad'!G24</f>
        <v>47671</v>
      </c>
      <c r="T23" s="534">
        <f t="shared" si="10"/>
        <v>0.85045309270671932</v>
      </c>
      <c r="U23" s="527"/>
      <c r="V23" s="530">
        <f>'44apbpcasaad'!J24</f>
        <v>31911</v>
      </c>
      <c r="W23" s="534">
        <f t="shared" si="11"/>
        <v>3.5823258006937664</v>
      </c>
      <c r="X23" s="527"/>
      <c r="Y23" s="530">
        <f>'44apbpcasaad'!M24</f>
        <v>99934</v>
      </c>
      <c r="Z23" s="520">
        <f t="shared" si="12"/>
        <v>26.596016479129631</v>
      </c>
      <c r="AA23" s="521"/>
      <c r="AB23" s="522">
        <f t="shared" si="2"/>
        <v>14</v>
      </c>
      <c r="AC23" s="522">
        <v>13</v>
      </c>
      <c r="AD23" s="522">
        <f t="shared" si="13"/>
        <v>14</v>
      </c>
      <c r="AE23" s="523" t="str">
        <f t="shared" si="3"/>
        <v>Murcia, Región de</v>
      </c>
      <c r="AF23" s="524">
        <f t="shared" si="4"/>
        <v>2.6895801486377451</v>
      </c>
      <c r="AG23" s="396"/>
      <c r="AH23" s="522">
        <f t="shared" si="14"/>
        <v>15</v>
      </c>
      <c r="AI23" s="522">
        <v>13</v>
      </c>
      <c r="AJ23" s="522">
        <f t="shared" si="15"/>
        <v>5</v>
      </c>
      <c r="AK23" s="523" t="str">
        <f t="shared" si="16"/>
        <v>Canarias</v>
      </c>
      <c r="AL23" s="524">
        <f t="shared" si="17"/>
        <v>0.87704746152275237</v>
      </c>
      <c r="AM23" s="396"/>
      <c r="AN23" s="522">
        <f t="shared" si="18"/>
        <v>12</v>
      </c>
      <c r="AO23" s="522">
        <v>13</v>
      </c>
      <c r="AP23" s="522">
        <f t="shared" si="19"/>
        <v>16</v>
      </c>
      <c r="AQ23" s="523" t="str">
        <f t="shared" si="20"/>
        <v>País Vasco</v>
      </c>
      <c r="AR23" s="524">
        <f t="shared" si="21"/>
        <v>3.4280242225641819</v>
      </c>
      <c r="AS23" s="396"/>
      <c r="AT23" s="522">
        <f t="shared" si="22"/>
        <v>9</v>
      </c>
      <c r="AU23" s="522">
        <v>13</v>
      </c>
      <c r="AV23" s="522">
        <f t="shared" si="23"/>
        <v>16</v>
      </c>
      <c r="AW23" s="523" t="str">
        <f t="shared" si="24"/>
        <v>País Vasco</v>
      </c>
      <c r="AX23" s="524">
        <f t="shared" si="25"/>
        <v>24.175727373401791</v>
      </c>
    </row>
    <row r="24" spans="1:50" s="329" customFormat="1" ht="18" customHeight="1" x14ac:dyDescent="0.15">
      <c r="A24" s="348"/>
      <c r="B24" s="526" t="s">
        <v>43</v>
      </c>
      <c r="C24" s="527"/>
      <c r="D24" s="528">
        <f t="shared" si="5"/>
        <v>1551692</v>
      </c>
      <c r="E24" s="529">
        <f t="shared" si="0"/>
        <v>3.2269530013510765</v>
      </c>
      <c r="F24" s="527"/>
      <c r="G24" s="530">
        <f>'20pobl'!J25</f>
        <v>1298039</v>
      </c>
      <c r="H24" s="531">
        <f t="shared" si="6"/>
        <v>3.3805224990061222</v>
      </c>
      <c r="I24" s="527"/>
      <c r="J24" s="530">
        <f>'20pobl'!Q25</f>
        <v>182344</v>
      </c>
      <c r="K24" s="531">
        <f t="shared" si="7"/>
        <v>2.6752653566164635</v>
      </c>
      <c r="L24" s="527"/>
      <c r="M24" s="530">
        <f>'20pobl'!X25</f>
        <v>71309</v>
      </c>
      <c r="N24" s="531">
        <f t="shared" si="1"/>
        <v>2.4830301261832948</v>
      </c>
      <c r="O24" s="527"/>
      <c r="P24" s="532">
        <f t="shared" si="8"/>
        <v>41734</v>
      </c>
      <c r="Q24" s="533">
        <f t="shared" si="9"/>
        <v>2.6895801486377451</v>
      </c>
      <c r="R24" s="527"/>
      <c r="S24" s="530">
        <f>'44apbpcasaad'!G25</f>
        <v>15462</v>
      </c>
      <c r="T24" s="534">
        <f t="shared" si="10"/>
        <v>1.1911814668126304</v>
      </c>
      <c r="U24" s="527"/>
      <c r="V24" s="530">
        <f>'44apbpcasaad'!J25</f>
        <v>8134</v>
      </c>
      <c r="W24" s="534">
        <f t="shared" si="11"/>
        <v>4.4607993682270877</v>
      </c>
      <c r="X24" s="527"/>
      <c r="Y24" s="530">
        <f>'44apbpcasaad'!M25</f>
        <v>18138</v>
      </c>
      <c r="Z24" s="520">
        <f t="shared" si="12"/>
        <v>25.435779494874421</v>
      </c>
      <c r="AA24" s="521"/>
      <c r="AB24" s="522">
        <f t="shared" si="2"/>
        <v>13</v>
      </c>
      <c r="AC24" s="522">
        <v>14</v>
      </c>
      <c r="AD24" s="522">
        <f t="shared" si="13"/>
        <v>13</v>
      </c>
      <c r="AE24" s="523" t="str">
        <f t="shared" si="3"/>
        <v>Madrid, Comunidad de</v>
      </c>
      <c r="AF24" s="524">
        <f t="shared" si="4"/>
        <v>2.6123185964644726</v>
      </c>
      <c r="AG24" s="396"/>
      <c r="AH24" s="522">
        <f t="shared" si="14"/>
        <v>4</v>
      </c>
      <c r="AI24" s="522">
        <v>14</v>
      </c>
      <c r="AJ24" s="522">
        <f t="shared" si="15"/>
        <v>9</v>
      </c>
      <c r="AK24" s="523" t="str">
        <f t="shared" si="16"/>
        <v>Cataluña</v>
      </c>
      <c r="AL24" s="524">
        <f t="shared" si="17"/>
        <v>0.86622848139412523</v>
      </c>
      <c r="AM24" s="396"/>
      <c r="AN24" s="522">
        <f t="shared" si="18"/>
        <v>4</v>
      </c>
      <c r="AO24" s="522">
        <v>14</v>
      </c>
      <c r="AP24" s="522">
        <f t="shared" si="19"/>
        <v>17</v>
      </c>
      <c r="AQ24" s="523" t="str">
        <f t="shared" si="20"/>
        <v>Rioja, La</v>
      </c>
      <c r="AR24" s="524">
        <f t="shared" si="21"/>
        <v>3.4094925261429077</v>
      </c>
      <c r="AS24" s="396"/>
      <c r="AT24" s="522">
        <f t="shared" si="22"/>
        <v>11</v>
      </c>
      <c r="AU24" s="522">
        <v>14</v>
      </c>
      <c r="AV24" s="522">
        <f t="shared" si="23"/>
        <v>9</v>
      </c>
      <c r="AW24" s="523" t="str">
        <f t="shared" si="24"/>
        <v>Cataluña</v>
      </c>
      <c r="AX24" s="524">
        <f t="shared" si="25"/>
        <v>24.133637684166839</v>
      </c>
    </row>
    <row r="25" spans="1:50" s="329" customFormat="1" ht="18" customHeight="1" x14ac:dyDescent="0.15">
      <c r="B25" s="526" t="s">
        <v>44</v>
      </c>
      <c r="C25" s="527"/>
      <c r="D25" s="535">
        <f t="shared" si="5"/>
        <v>672155</v>
      </c>
      <c r="E25" s="529">
        <f t="shared" si="0"/>
        <v>1.3978370672937237</v>
      </c>
      <c r="F25" s="527"/>
      <c r="G25" s="536">
        <f>'20pobl'!J26</f>
        <v>534721</v>
      </c>
      <c r="H25" s="531">
        <f t="shared" si="6"/>
        <v>1.3925901850337723</v>
      </c>
      <c r="I25" s="527"/>
      <c r="J25" s="536">
        <f>'20pobl'!Q26</f>
        <v>95699</v>
      </c>
      <c r="K25" s="531">
        <f>J25*100/$J$30</f>
        <v>1.4040506918946549</v>
      </c>
      <c r="L25" s="527"/>
      <c r="M25" s="536">
        <f>'20pobl'!X26</f>
        <v>41735</v>
      </c>
      <c r="N25" s="531">
        <f t="shared" si="1"/>
        <v>1.4532424002055815</v>
      </c>
      <c r="O25" s="527"/>
      <c r="P25" s="537">
        <f t="shared" si="8"/>
        <v>16288</v>
      </c>
      <c r="Q25" s="533">
        <f t="shared" si="9"/>
        <v>2.423250589521762</v>
      </c>
      <c r="R25" s="527"/>
      <c r="S25" s="536">
        <f>'44apbpcasaad'!G26</f>
        <v>3377</v>
      </c>
      <c r="T25" s="534">
        <f t="shared" si="10"/>
        <v>0.6315443006726873</v>
      </c>
      <c r="U25" s="527"/>
      <c r="V25" s="536">
        <f>'44apbpcasaad'!J26</f>
        <v>2725</v>
      </c>
      <c r="W25" s="534">
        <f t="shared" si="11"/>
        <v>2.8474696705294726</v>
      </c>
      <c r="X25" s="527"/>
      <c r="Y25" s="536">
        <f>'44apbpcasaad'!M26</f>
        <v>10186</v>
      </c>
      <c r="Z25" s="520">
        <f t="shared" si="12"/>
        <v>24.406373547382294</v>
      </c>
      <c r="AA25" s="521"/>
      <c r="AB25" s="522">
        <f t="shared" si="2"/>
        <v>16</v>
      </c>
      <c r="AC25" s="522">
        <v>15</v>
      </c>
      <c r="AD25" s="522">
        <f t="shared" si="13"/>
        <v>9</v>
      </c>
      <c r="AE25" s="523" t="str">
        <f t="shared" si="3"/>
        <v>Cataluña</v>
      </c>
      <c r="AF25" s="524">
        <f t="shared" si="4"/>
        <v>2.6029101882658776</v>
      </c>
      <c r="AG25" s="396"/>
      <c r="AH25" s="522">
        <f t="shared" si="14"/>
        <v>18</v>
      </c>
      <c r="AI25" s="522">
        <v>15</v>
      </c>
      <c r="AJ25" s="522">
        <f t="shared" si="15"/>
        <v>13</v>
      </c>
      <c r="AK25" s="523" t="str">
        <f t="shared" si="16"/>
        <v>Madrid, Comunidad de</v>
      </c>
      <c r="AL25" s="524">
        <f t="shared" si="17"/>
        <v>0.85045309270671932</v>
      </c>
      <c r="AM25" s="396"/>
      <c r="AN25" s="522">
        <f t="shared" si="18"/>
        <v>17</v>
      </c>
      <c r="AO25" s="522">
        <v>15</v>
      </c>
      <c r="AP25" s="522">
        <f t="shared" si="19"/>
        <v>18</v>
      </c>
      <c r="AQ25" s="523" t="str">
        <f t="shared" si="20"/>
        <v>Ceuta y Melilla</v>
      </c>
      <c r="AR25" s="524">
        <f t="shared" si="21"/>
        <v>3.4046877977513814</v>
      </c>
      <c r="AS25" s="396"/>
      <c r="AT25" s="522">
        <f t="shared" si="22"/>
        <v>12</v>
      </c>
      <c r="AU25" s="522">
        <v>15</v>
      </c>
      <c r="AV25" s="522">
        <f t="shared" si="23"/>
        <v>6</v>
      </c>
      <c r="AW25" s="523" t="str">
        <f t="shared" si="24"/>
        <v>Cantabria</v>
      </c>
      <c r="AX25" s="524">
        <f t="shared" si="25"/>
        <v>21.810315158070701</v>
      </c>
    </row>
    <row r="26" spans="1:50" s="329" customFormat="1" ht="18" customHeight="1" x14ac:dyDescent="0.15">
      <c r="B26" s="526" t="s">
        <v>45</v>
      </c>
      <c r="C26" s="527"/>
      <c r="D26" s="535">
        <f t="shared" si="5"/>
        <v>2216302</v>
      </c>
      <c r="E26" s="529">
        <f t="shared" si="0"/>
        <v>4.6090992225263738</v>
      </c>
      <c r="F26" s="527"/>
      <c r="G26" s="536">
        <f>'20pobl'!J27</f>
        <v>1696058</v>
      </c>
      <c r="H26" s="531">
        <f t="shared" si="6"/>
        <v>4.4170955022301532</v>
      </c>
      <c r="I26" s="527"/>
      <c r="J26" s="536">
        <f>'20pobl'!Q27</f>
        <v>361316</v>
      </c>
      <c r="K26" s="531">
        <f t="shared" si="7"/>
        <v>5.3010583161016225</v>
      </c>
      <c r="L26" s="527"/>
      <c r="M26" s="536">
        <f>'20pobl'!X27</f>
        <v>158928</v>
      </c>
      <c r="N26" s="531">
        <f t="shared" si="1"/>
        <v>5.5339860591798891</v>
      </c>
      <c r="O26" s="527"/>
      <c r="P26" s="537">
        <f t="shared" si="8"/>
        <v>68248</v>
      </c>
      <c r="Q26" s="533">
        <f t="shared" si="9"/>
        <v>3.0793637329208745</v>
      </c>
      <c r="R26" s="527"/>
      <c r="S26" s="536">
        <f>'44apbpcasaad'!G27</f>
        <v>17440</v>
      </c>
      <c r="T26" s="534">
        <f t="shared" si="10"/>
        <v>1.028266722010686</v>
      </c>
      <c r="U26" s="527"/>
      <c r="V26" s="536">
        <f>'44apbpcasaad'!J27</f>
        <v>12386</v>
      </c>
      <c r="W26" s="534">
        <f t="shared" si="11"/>
        <v>3.4280242225641819</v>
      </c>
      <c r="X26" s="527"/>
      <c r="Y26" s="536">
        <f>'44apbpcasaad'!M27</f>
        <v>38422</v>
      </c>
      <c r="Z26" s="520">
        <f t="shared" si="12"/>
        <v>24.175727373401791</v>
      </c>
      <c r="AA26" s="521"/>
      <c r="AB26" s="522">
        <f t="shared" si="2"/>
        <v>6</v>
      </c>
      <c r="AC26" s="522">
        <v>16</v>
      </c>
      <c r="AD26" s="522">
        <f t="shared" si="13"/>
        <v>15</v>
      </c>
      <c r="AE26" s="523" t="str">
        <f t="shared" si="3"/>
        <v>Navarra, Comunidad Foral de</v>
      </c>
      <c r="AF26" s="525">
        <f t="shared" si="4"/>
        <v>2.423250589521762</v>
      </c>
      <c r="AG26" s="396"/>
      <c r="AH26" s="522">
        <f t="shared" si="14"/>
        <v>8</v>
      </c>
      <c r="AI26" s="522">
        <v>16</v>
      </c>
      <c r="AJ26" s="522">
        <f t="shared" si="15"/>
        <v>2</v>
      </c>
      <c r="AK26" s="523" t="str">
        <f t="shared" si="16"/>
        <v>Aragón</v>
      </c>
      <c r="AL26" s="524">
        <f t="shared" si="17"/>
        <v>0.79981690015408347</v>
      </c>
      <c r="AM26" s="396"/>
      <c r="AN26" s="522">
        <f t="shared" si="18"/>
        <v>13</v>
      </c>
      <c r="AO26" s="522">
        <v>16</v>
      </c>
      <c r="AP26" s="522">
        <f t="shared" si="19"/>
        <v>3</v>
      </c>
      <c r="AQ26" s="523" t="str">
        <f t="shared" si="20"/>
        <v>Asturias, Principado de</v>
      </c>
      <c r="AR26" s="524">
        <f t="shared" si="21"/>
        <v>3.3384723630569293</v>
      </c>
      <c r="AS26" s="396"/>
      <c r="AT26" s="522">
        <f t="shared" si="22"/>
        <v>13</v>
      </c>
      <c r="AU26" s="522">
        <v>16</v>
      </c>
      <c r="AV26" s="522">
        <f t="shared" si="23"/>
        <v>18</v>
      </c>
      <c r="AW26" s="523" t="str">
        <f t="shared" si="24"/>
        <v>Ceuta y Melilla</v>
      </c>
      <c r="AX26" s="524">
        <f t="shared" si="25"/>
        <v>20.686818836109399</v>
      </c>
    </row>
    <row r="27" spans="1:50" s="329" customFormat="1" ht="18" customHeight="1" x14ac:dyDescent="0.15">
      <c r="B27" s="526" t="s">
        <v>46</v>
      </c>
      <c r="C27" s="527"/>
      <c r="D27" s="535">
        <f t="shared" si="5"/>
        <v>322282</v>
      </c>
      <c r="E27" s="538">
        <f t="shared" si="0"/>
        <v>0.67022892892495911</v>
      </c>
      <c r="F27" s="527"/>
      <c r="G27" s="536">
        <f>'20pobl'!J28</f>
        <v>252101</v>
      </c>
      <c r="H27" s="539">
        <f t="shared" si="6"/>
        <v>0.65655431194435798</v>
      </c>
      <c r="I27" s="527"/>
      <c r="J27" s="536">
        <f>'20pobl'!Q28</f>
        <v>48101</v>
      </c>
      <c r="K27" s="539">
        <f t="shared" si="7"/>
        <v>0.70571523559101768</v>
      </c>
      <c r="L27" s="527"/>
      <c r="M27" s="536">
        <f>'20pobl'!X28</f>
        <v>22080</v>
      </c>
      <c r="N27" s="539">
        <f t="shared" si="1"/>
        <v>0.7688413129636813</v>
      </c>
      <c r="O27" s="527"/>
      <c r="P27" s="537">
        <f t="shared" si="8"/>
        <v>9191</v>
      </c>
      <c r="Q27" s="540">
        <f t="shared" si="9"/>
        <v>2.8518502429549275</v>
      </c>
      <c r="R27" s="527"/>
      <c r="S27" s="536">
        <f>'44apbpcasaad'!G28</f>
        <v>1579</v>
      </c>
      <c r="T27" s="541">
        <f t="shared" si="10"/>
        <v>0.62633626998702896</v>
      </c>
      <c r="U27" s="527"/>
      <c r="V27" s="536">
        <f>'44apbpcasaad'!J28</f>
        <v>1640</v>
      </c>
      <c r="W27" s="541">
        <f t="shared" si="11"/>
        <v>3.4094925261429077</v>
      </c>
      <c r="X27" s="527"/>
      <c r="Y27" s="536">
        <f>'44apbpcasaad'!M28</f>
        <v>5972</v>
      </c>
      <c r="Z27" s="542">
        <f t="shared" si="12"/>
        <v>27.047101449275363</v>
      </c>
      <c r="AA27" s="521"/>
      <c r="AB27" s="522">
        <f t="shared" si="2"/>
        <v>11</v>
      </c>
      <c r="AC27" s="522">
        <v>17</v>
      </c>
      <c r="AD27" s="522">
        <f t="shared" si="13"/>
        <v>4</v>
      </c>
      <c r="AE27" s="523" t="str">
        <f t="shared" si="3"/>
        <v>Balears, Illes</v>
      </c>
      <c r="AF27" s="524">
        <f t="shared" si="4"/>
        <v>2.4172952278937374</v>
      </c>
      <c r="AG27" s="396"/>
      <c r="AH27" s="522">
        <f t="shared" si="14"/>
        <v>19</v>
      </c>
      <c r="AI27" s="522">
        <v>17</v>
      </c>
      <c r="AJ27" s="522">
        <f t="shared" si="15"/>
        <v>4</v>
      </c>
      <c r="AK27" s="523" t="str">
        <f t="shared" si="16"/>
        <v>Balears, Illes</v>
      </c>
      <c r="AL27" s="524">
        <f t="shared" si="17"/>
        <v>0.78450391955024146</v>
      </c>
      <c r="AM27" s="396"/>
      <c r="AN27" s="522">
        <f t="shared" si="18"/>
        <v>14</v>
      </c>
      <c r="AO27" s="522">
        <v>17</v>
      </c>
      <c r="AP27" s="522">
        <f t="shared" si="19"/>
        <v>15</v>
      </c>
      <c r="AQ27" s="523" t="str">
        <f t="shared" si="20"/>
        <v>Navarra, Comunidad Foral de</v>
      </c>
      <c r="AR27" s="524">
        <f t="shared" si="21"/>
        <v>2.8474696705294726</v>
      </c>
      <c r="AS27" s="396"/>
      <c r="AT27" s="522">
        <f t="shared" si="22"/>
        <v>6</v>
      </c>
      <c r="AU27" s="522">
        <v>17</v>
      </c>
      <c r="AV27" s="522">
        <f t="shared" si="23"/>
        <v>3</v>
      </c>
      <c r="AW27" s="523" t="str">
        <f t="shared" si="24"/>
        <v>Asturias, Principado de</v>
      </c>
      <c r="AX27" s="524">
        <f t="shared" si="25"/>
        <v>20.58813011812666</v>
      </c>
    </row>
    <row r="28" spans="1:50" s="329" customFormat="1" ht="18" customHeight="1" x14ac:dyDescent="0.15">
      <c r="B28" s="526" t="s">
        <v>1</v>
      </c>
      <c r="C28" s="527"/>
      <c r="D28" s="535">
        <f t="shared" si="5"/>
        <v>168545</v>
      </c>
      <c r="E28" s="538">
        <f t="shared" si="0"/>
        <v>0.35051208204509476</v>
      </c>
      <c r="F28" s="527"/>
      <c r="G28" s="536">
        <f>'20pobl'!J29</f>
        <v>147939</v>
      </c>
      <c r="H28" s="539">
        <f t="shared" si="6"/>
        <v>0.38528204312849362</v>
      </c>
      <c r="I28" s="527"/>
      <c r="J28" s="536">
        <f>'20pobl'!Q29</f>
        <v>15743</v>
      </c>
      <c r="K28" s="539">
        <f t="shared" si="7"/>
        <v>0.23097388731854621</v>
      </c>
      <c r="L28" s="527"/>
      <c r="M28" s="536">
        <f>'20pobl'!X29</f>
        <v>4863</v>
      </c>
      <c r="N28" s="539">
        <f t="shared" si="1"/>
        <v>0.16933312069485426</v>
      </c>
      <c r="O28" s="527"/>
      <c r="P28" s="537">
        <f t="shared" si="8"/>
        <v>3489</v>
      </c>
      <c r="Q28" s="540">
        <f t="shared" si="9"/>
        <v>2.0700703076329763</v>
      </c>
      <c r="R28" s="527"/>
      <c r="S28" s="536">
        <f>'44apbpcasaad'!G29</f>
        <v>1947</v>
      </c>
      <c r="T28" s="541">
        <f t="shared" si="10"/>
        <v>1.3160829801472229</v>
      </c>
      <c r="U28" s="527"/>
      <c r="V28" s="536">
        <f>'44apbpcasaad'!J29</f>
        <v>536</v>
      </c>
      <c r="W28" s="541">
        <f t="shared" si="11"/>
        <v>3.4046877977513814</v>
      </c>
      <c r="X28" s="527"/>
      <c r="Y28" s="536">
        <f>'44apbpcasaad'!M29</f>
        <v>1006</v>
      </c>
      <c r="Z28" s="542">
        <f t="shared" si="12"/>
        <v>20.686818836109399</v>
      </c>
      <c r="AA28" s="521"/>
      <c r="AB28" s="522">
        <f t="shared" si="2"/>
        <v>18</v>
      </c>
      <c r="AC28" s="522">
        <v>18</v>
      </c>
      <c r="AD28" s="522">
        <f t="shared" si="13"/>
        <v>18</v>
      </c>
      <c r="AE28" s="523" t="str">
        <f t="shared" si="3"/>
        <v>Ceuta y Melilla</v>
      </c>
      <c r="AF28" s="524">
        <f t="shared" si="4"/>
        <v>2.0700703076329763</v>
      </c>
      <c r="AG28" s="396"/>
      <c r="AH28" s="522">
        <f t="shared" si="14"/>
        <v>2</v>
      </c>
      <c r="AI28" s="522">
        <v>18</v>
      </c>
      <c r="AJ28" s="522">
        <f t="shared" si="15"/>
        <v>15</v>
      </c>
      <c r="AK28" s="523" t="str">
        <f t="shared" si="16"/>
        <v>Navarra, Comunidad Foral de</v>
      </c>
      <c r="AL28" s="524">
        <f t="shared" si="17"/>
        <v>0.6315443006726873</v>
      </c>
      <c r="AM28" s="396"/>
      <c r="AN28" s="522">
        <f t="shared" si="18"/>
        <v>15</v>
      </c>
      <c r="AO28" s="522">
        <v>18</v>
      </c>
      <c r="AP28" s="522">
        <f t="shared" si="19"/>
        <v>12</v>
      </c>
      <c r="AQ28" s="523" t="str">
        <f t="shared" si="20"/>
        <v>Galicia</v>
      </c>
      <c r="AR28" s="524">
        <f t="shared" si="21"/>
        <v>2.7732925293137991</v>
      </c>
      <c r="AS28" s="396"/>
      <c r="AT28" s="522">
        <f t="shared" si="22"/>
        <v>16</v>
      </c>
      <c r="AU28" s="522">
        <v>18</v>
      </c>
      <c r="AV28" s="522">
        <f t="shared" si="23"/>
        <v>12</v>
      </c>
      <c r="AW28" s="523" t="str">
        <f t="shared" si="24"/>
        <v>Galicia</v>
      </c>
      <c r="AX28" s="524">
        <f t="shared" si="25"/>
        <v>16.8974776859225</v>
      </c>
    </row>
    <row r="29" spans="1:50" s="329" customFormat="1" ht="3.75" customHeight="1" x14ac:dyDescent="0.1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5</v>
      </c>
      <c r="AE29" s="523" t="str">
        <f t="shared" si="3"/>
        <v>Canarias</v>
      </c>
      <c r="AF29" s="524">
        <f t="shared" si="4"/>
        <v>1.8123682793075151</v>
      </c>
      <c r="AG29" s="396"/>
      <c r="AH29" s="518"/>
      <c r="AI29" s="518"/>
      <c r="AJ29" s="522">
        <f>MATCH(AI30,AH$11:AH$30,0)</f>
        <v>17</v>
      </c>
      <c r="AK29" s="523" t="str">
        <f t="shared" si="16"/>
        <v>Rioja, La</v>
      </c>
      <c r="AL29" s="524">
        <f t="shared" si="17"/>
        <v>0.62633626998702896</v>
      </c>
      <c r="AM29" s="396"/>
      <c r="AN29" s="518"/>
      <c r="AO29" s="518"/>
      <c r="AP29" s="522">
        <f>MATCH(AO30,AN$11:AN$30,0)</f>
        <v>5</v>
      </c>
      <c r="AQ29" s="523" t="str">
        <f t="shared" si="20"/>
        <v>Canarias</v>
      </c>
      <c r="AR29" s="524">
        <f>INDEX(W$11:W$30,AP29,1)</f>
        <v>2.7702109496725926</v>
      </c>
      <c r="AS29" s="396"/>
      <c r="AT29" s="518"/>
      <c r="AU29" s="518"/>
      <c r="AV29" s="522">
        <f>MATCH(AU30,AT$11:AT$30,0)</f>
        <v>5</v>
      </c>
      <c r="AW29" s="523" t="str">
        <f t="shared" si="24"/>
        <v>Canarias</v>
      </c>
      <c r="AX29" s="524">
        <f t="shared" si="25"/>
        <v>16.372212169882285</v>
      </c>
    </row>
    <row r="30" spans="1:50" s="336" customFormat="1" ht="18" customHeight="1" x14ac:dyDescent="0.1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1424322</v>
      </c>
      <c r="Q30" s="545">
        <f>P30*100/D30</f>
        <v>2.9620698906679728</v>
      </c>
      <c r="R30" s="320"/>
      <c r="S30" s="549">
        <f>SUM(S11:S28)</f>
        <v>385443</v>
      </c>
      <c r="T30" s="546">
        <f>S30*100/G30</f>
        <v>1.0038209434265202</v>
      </c>
      <c r="U30" s="320"/>
      <c r="V30" s="549">
        <f>SUM(V11:V28)</f>
        <v>273320</v>
      </c>
      <c r="W30" s="546">
        <f>V30*100/J30</f>
        <v>4.0100224151626147</v>
      </c>
      <c r="X30" s="320"/>
      <c r="Y30" s="549">
        <f>SUM(Y11:Y28)</f>
        <v>765559</v>
      </c>
      <c r="Z30" s="551">
        <f>Y30*100/M30</f>
        <v>26.657309180759189</v>
      </c>
      <c r="AA30" s="521"/>
      <c r="AB30" s="522">
        <f>_xlfn.RANK.EQ(Q30,Q$11:Q$30,0)</f>
        <v>8</v>
      </c>
      <c r="AC30" s="522">
        <v>19</v>
      </c>
      <c r="AD30" s="518"/>
      <c r="AE30" s="518"/>
      <c r="AF30" s="552"/>
      <c r="AG30" s="337"/>
      <c r="AH30" s="522">
        <f t="shared" si="14"/>
        <v>9</v>
      </c>
      <c r="AI30" s="522">
        <v>19</v>
      </c>
      <c r="AJ30" s="518"/>
      <c r="AK30" s="518"/>
      <c r="AL30" s="552"/>
      <c r="AM30" s="337"/>
      <c r="AN30" s="522">
        <f t="shared" si="18"/>
        <v>8</v>
      </c>
      <c r="AO30" s="522">
        <v>19</v>
      </c>
      <c r="AP30" s="518"/>
      <c r="AQ30" s="518"/>
      <c r="AR30" s="552"/>
      <c r="AS30" s="337"/>
      <c r="AT30" s="522">
        <f t="shared" si="22"/>
        <v>8</v>
      </c>
      <c r="AU30" s="522">
        <v>19</v>
      </c>
      <c r="AV30" s="518"/>
      <c r="AW30" s="518"/>
      <c r="AX30" s="552"/>
    </row>
    <row r="31" spans="1:50" s="336" customFormat="1" ht="5.25" customHeight="1" x14ac:dyDescent="0.2">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
      <c r="B33" s="1550" t="s">
        <v>171</v>
      </c>
      <c r="C33" s="1550"/>
      <c r="D33" s="1550"/>
      <c r="E33" s="1550"/>
      <c r="F33" s="1550"/>
      <c r="G33" s="1550"/>
      <c r="H33" s="1550"/>
      <c r="I33" s="1550"/>
      <c r="J33" s="1550"/>
      <c r="K33" s="1550"/>
      <c r="L33" s="1550"/>
      <c r="M33" s="1550"/>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
      <c r="B34" s="1551"/>
      <c r="C34" s="1551"/>
      <c r="D34" s="1551"/>
      <c r="E34" s="1551"/>
      <c r="F34" s="1551"/>
      <c r="G34" s="1551"/>
      <c r="H34" s="1551"/>
      <c r="I34" s="1551"/>
      <c r="J34" s="1551"/>
      <c r="K34" s="1551"/>
      <c r="L34" s="1551"/>
      <c r="M34" s="1551"/>
      <c r="N34" s="1551"/>
      <c r="O34" s="1551"/>
      <c r="P34" s="1551"/>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
      <c r="B35" s="1552"/>
      <c r="C35" s="1552"/>
      <c r="D35" s="1552"/>
      <c r="E35" s="1552"/>
      <c r="F35" s="1552"/>
      <c r="G35" s="1552"/>
      <c r="H35" s="1552"/>
      <c r="I35" s="1552"/>
      <c r="J35" s="1552"/>
      <c r="K35" s="1552"/>
      <c r="L35" s="1552"/>
      <c r="M35" s="1552"/>
      <c r="N35" s="1552"/>
      <c r="O35" s="1552"/>
      <c r="P35" s="1552"/>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
      <c r="L38" s="891"/>
      <c r="M38" s="891"/>
      <c r="N38" s="891"/>
    </row>
    <row r="39" spans="2:50" x14ac:dyDescent="0.2">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7"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47"/>
  <sheetViews>
    <sheetView zoomScale="90" zoomScaleNormal="90" workbookViewId="0"/>
  </sheetViews>
  <sheetFormatPr baseColWidth="10" defaultColWidth="11.42578125" defaultRowHeight="15" x14ac:dyDescent="0.2"/>
  <cols>
    <col min="1" max="1" width="4" style="333" customWidth="1"/>
    <col min="2" max="2" width="32.28515625" style="333" customWidth="1"/>
    <col min="3" max="3" width="0.5703125" style="333" customWidth="1"/>
    <col min="4" max="4" width="17"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5703125" style="333" customWidth="1"/>
    <col min="12" max="12" width="8.42578125" style="333" customWidth="1"/>
    <col min="13" max="13" width="6.140625" style="333" customWidth="1"/>
    <col min="14" max="14" width="8.42578125" style="333" customWidth="1"/>
    <col min="15" max="15" width="7.5703125" style="333" customWidth="1"/>
    <col min="16" max="16" width="8.42578125" style="333" customWidth="1"/>
    <col min="17" max="17" width="6.140625" style="333" customWidth="1"/>
    <col min="18" max="18" width="8.42578125" style="333" customWidth="1"/>
    <col min="19" max="19" width="6.140625" style="333" customWidth="1"/>
    <col min="20" max="22" width="8.42578125" style="333" customWidth="1"/>
    <col min="23" max="23" width="6.140625" style="333" customWidth="1"/>
    <col min="24" max="24" width="8.42578125" style="333" customWidth="1"/>
    <col min="25" max="25" width="3.5703125" style="333" customWidth="1"/>
    <col min="26" max="26" width="1.42578125" style="329" customWidth="1"/>
    <col min="27" max="27" width="1.85546875" style="329" customWidth="1"/>
    <col min="28" max="28" width="2.140625" style="329" customWidth="1"/>
    <col min="29" max="31" width="8.85546875" style="396" customWidth="1"/>
    <col min="32" max="32" width="8.85546875" style="329" customWidth="1"/>
    <col min="33" max="33" width="2.42578125" style="329" bestFit="1" customWidth="1"/>
    <col min="34" max="34" width="4.28515625" style="329" bestFit="1" customWidth="1"/>
    <col min="35" max="35" width="8.42578125" style="329" bestFit="1" customWidth="1"/>
    <col min="36" max="36" width="4.28515625" style="333" bestFit="1" customWidth="1"/>
    <col min="37" max="16384" width="11.42578125" style="333"/>
  </cols>
  <sheetData>
    <row r="1" spans="1:36" s="340" customFormat="1" x14ac:dyDescent="0.2">
      <c r="B1" s="311"/>
      <c r="C1" s="341"/>
      <c r="E1" s="341"/>
      <c r="F1" s="342" t="s">
        <v>135</v>
      </c>
      <c r="G1" s="342"/>
      <c r="H1" s="342"/>
      <c r="I1" s="342" t="s">
        <v>16</v>
      </c>
      <c r="Y1" s="331"/>
      <c r="Z1" s="331"/>
      <c r="AA1" s="331"/>
      <c r="AB1" s="331"/>
      <c r="AC1" s="396"/>
      <c r="AD1" s="396"/>
      <c r="AE1" s="342"/>
      <c r="AF1" s="311"/>
      <c r="AG1" s="311"/>
      <c r="AH1" s="311"/>
      <c r="AI1" s="311"/>
    </row>
    <row r="2" spans="1:36" s="343" customFormat="1" x14ac:dyDescent="0.25">
      <c r="B2" s="1387"/>
      <c r="C2" s="1387"/>
      <c r="Y2" s="331"/>
      <c r="Z2" s="331"/>
      <c r="AA2" s="331"/>
      <c r="AB2" s="331"/>
      <c r="AC2" s="396"/>
      <c r="AD2" s="396"/>
      <c r="AE2" s="556"/>
      <c r="AF2" s="894"/>
      <c r="AG2" s="894"/>
      <c r="AH2" s="894"/>
      <c r="AI2" s="894"/>
    </row>
    <row r="3" spans="1:36" s="345" customFormat="1" ht="42" customHeight="1" x14ac:dyDescent="0.2">
      <c r="B3" s="1388"/>
      <c r="C3" s="1388"/>
      <c r="Y3" s="331"/>
      <c r="Z3" s="331"/>
      <c r="AA3" s="331"/>
      <c r="AB3" s="331"/>
      <c r="AC3" s="396"/>
      <c r="AD3" s="396"/>
      <c r="AE3" s="556"/>
      <c r="AF3" s="894"/>
      <c r="AG3" s="894"/>
      <c r="AH3" s="894"/>
      <c r="AI3" s="894"/>
    </row>
    <row r="4" spans="1:36" s="345" customFormat="1" ht="24" customHeight="1" x14ac:dyDescent="0.2">
      <c r="A4" s="1459" t="s">
        <v>428</v>
      </c>
      <c r="B4" s="1459"/>
      <c r="C4" s="1459"/>
      <c r="D4" s="1459"/>
      <c r="E4" s="1459"/>
      <c r="F4" s="1459"/>
      <c r="G4" s="1459"/>
      <c r="H4" s="1459"/>
      <c r="I4" s="1459"/>
      <c r="J4" s="1459"/>
      <c r="K4" s="1459"/>
      <c r="L4" s="1459"/>
      <c r="M4" s="1459"/>
      <c r="N4" s="1459"/>
      <c r="O4" s="1459"/>
      <c r="P4" s="1459"/>
      <c r="Q4" s="1459"/>
      <c r="R4" s="1459"/>
      <c r="S4" s="1459"/>
      <c r="T4" s="1459"/>
      <c r="U4" s="1459"/>
      <c r="V4" s="1459"/>
      <c r="W4" s="1459"/>
      <c r="X4" s="1459"/>
      <c r="Y4" s="331"/>
      <c r="Z4" s="331"/>
      <c r="AA4" s="331"/>
      <c r="AB4" s="331"/>
      <c r="AC4" s="396"/>
      <c r="AD4" s="396"/>
      <c r="AE4" s="556"/>
      <c r="AF4" s="894"/>
      <c r="AG4" s="894"/>
      <c r="AH4" s="894"/>
      <c r="AI4" s="894"/>
    </row>
    <row r="5" spans="1:36" s="345" customFormat="1" x14ac:dyDescent="0.2">
      <c r="A5" s="49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AC5" s="556"/>
      <c r="AD5" s="556"/>
      <c r="AE5" s="556"/>
      <c r="AF5" s="894"/>
    </row>
    <row r="6" spans="1:36" s="345" customFormat="1" ht="6.75" customHeight="1" x14ac:dyDescent="0.2">
      <c r="B6" s="1415"/>
      <c r="C6" s="1415"/>
      <c r="D6" s="1415"/>
      <c r="E6" s="1415"/>
      <c r="F6" s="1415"/>
      <c r="G6" s="1415"/>
      <c r="H6" s="1415"/>
      <c r="I6" s="1415"/>
      <c r="J6" s="1415"/>
      <c r="K6" s="1415"/>
      <c r="L6" s="1415"/>
      <c r="M6" s="1415"/>
      <c r="N6" s="1415"/>
      <c r="O6" s="1415"/>
      <c r="P6" s="1415"/>
      <c r="Q6" s="1415"/>
      <c r="R6" s="1415"/>
      <c r="S6" s="1415"/>
      <c r="T6" s="1415"/>
      <c r="U6" s="1415"/>
      <c r="V6" s="1415"/>
      <c r="W6" s="1415"/>
      <c r="X6" s="1415"/>
      <c r="Z6" s="894"/>
      <c r="AA6" s="894"/>
      <c r="AB6" s="894"/>
      <c r="AC6" s="556"/>
      <c r="AD6" s="556"/>
      <c r="AE6" s="556"/>
      <c r="AF6" s="894"/>
      <c r="AG6" s="894"/>
      <c r="AH6" s="894"/>
      <c r="AI6" s="894"/>
    </row>
    <row r="7" spans="1:36" s="322" customFormat="1" ht="3.75" customHeight="1" x14ac:dyDescent="0.2">
      <c r="A7" s="316"/>
      <c r="B7" s="1500" t="s">
        <v>12</v>
      </c>
      <c r="C7" s="437"/>
      <c r="D7" s="1558" t="s">
        <v>251</v>
      </c>
      <c r="E7" s="885"/>
      <c r="F7" s="1561"/>
      <c r="G7" s="1561"/>
      <c r="H7" s="885"/>
      <c r="I7" s="755"/>
      <c r="J7" s="755"/>
      <c r="K7" s="755"/>
      <c r="L7" s="755"/>
      <c r="M7" s="885"/>
      <c r="N7" s="885"/>
      <c r="O7" s="885"/>
      <c r="P7" s="885"/>
      <c r="Q7" s="885"/>
      <c r="R7" s="885"/>
      <c r="S7" s="892"/>
      <c r="T7" s="885"/>
      <c r="U7" s="885"/>
      <c r="V7" s="893"/>
      <c r="W7" s="1565"/>
      <c r="X7" s="1566"/>
      <c r="Z7" s="320"/>
      <c r="AA7" s="320"/>
      <c r="AB7" s="320"/>
      <c r="AC7" s="513"/>
      <c r="AD7" s="513"/>
      <c r="AE7" s="513"/>
      <c r="AF7" s="319"/>
      <c r="AG7" s="320"/>
      <c r="AH7" s="320"/>
      <c r="AI7" s="320"/>
    </row>
    <row r="8" spans="1:36" s="322" customFormat="1" ht="14.25" customHeight="1" x14ac:dyDescent="0.2">
      <c r="A8" s="316"/>
      <c r="B8" s="1556"/>
      <c r="C8" s="437"/>
      <c r="D8" s="1559"/>
      <c r="E8" s="437"/>
      <c r="F8" s="1545" t="s">
        <v>271</v>
      </c>
      <c r="G8" s="1562"/>
      <c r="H8" s="437"/>
      <c r="I8" s="1545" t="s">
        <v>272</v>
      </c>
      <c r="J8" s="1572"/>
      <c r="K8" s="1573" t="s">
        <v>372</v>
      </c>
      <c r="L8" s="1574"/>
      <c r="M8" s="1574"/>
      <c r="N8" s="1574"/>
      <c r="O8" s="1574"/>
      <c r="P8" s="1574"/>
      <c r="Q8" s="1574"/>
      <c r="R8" s="1574"/>
      <c r="S8" s="1574"/>
      <c r="T8" s="1574"/>
      <c r="U8" s="1574"/>
      <c r="V8" s="1574"/>
      <c r="W8" s="1574"/>
      <c r="X8" s="1575"/>
      <c r="Z8" s="320"/>
      <c r="AA8" s="320"/>
      <c r="AB8" s="320"/>
      <c r="AC8" s="513"/>
      <c r="AD8" s="513"/>
      <c r="AE8" s="513"/>
      <c r="AF8" s="320"/>
      <c r="AG8" s="320"/>
      <c r="AH8" s="320"/>
      <c r="AI8" s="320"/>
    </row>
    <row r="9" spans="1:36" s="322" customFormat="1" ht="28.5" customHeight="1" x14ac:dyDescent="0.2">
      <c r="A9" s="316"/>
      <c r="B9" s="1556"/>
      <c r="C9" s="437"/>
      <c r="D9" s="1560"/>
      <c r="E9" s="437"/>
      <c r="F9" s="1563"/>
      <c r="G9" s="1564"/>
      <c r="H9" s="437"/>
      <c r="I9" s="1563"/>
      <c r="J9" s="1570"/>
      <c r="K9" s="1567" t="s">
        <v>373</v>
      </c>
      <c r="L9" s="1568"/>
      <c r="M9" s="1569" t="s">
        <v>374</v>
      </c>
      <c r="N9" s="1570"/>
      <c r="O9" s="1567" t="s">
        <v>375</v>
      </c>
      <c r="P9" s="1568"/>
      <c r="Q9" s="1569" t="s">
        <v>376</v>
      </c>
      <c r="R9" s="1570"/>
      <c r="S9" s="1569" t="s">
        <v>377</v>
      </c>
      <c r="T9" s="1463"/>
      <c r="U9" s="1381" t="s">
        <v>113</v>
      </c>
      <c r="V9" s="1576"/>
      <c r="W9" s="1381" t="s">
        <v>378</v>
      </c>
      <c r="X9" s="1571"/>
      <c r="Z9" s="320"/>
      <c r="AA9" s="320"/>
      <c r="AB9" s="320"/>
      <c r="AC9" s="513"/>
      <c r="AD9" s="513"/>
      <c r="AE9" s="513"/>
      <c r="AF9" s="320"/>
      <c r="AG9" s="320"/>
      <c r="AH9" s="320"/>
      <c r="AI9" s="320"/>
    </row>
    <row r="10" spans="1:36" s="322" customFormat="1" ht="22.5" customHeight="1" x14ac:dyDescent="0.2">
      <c r="A10" s="316"/>
      <c r="B10" s="1557"/>
      <c r="C10" s="437"/>
      <c r="D10" s="903" t="s">
        <v>9</v>
      </c>
      <c r="E10" s="886"/>
      <c r="F10" s="905" t="s">
        <v>9</v>
      </c>
      <c r="G10" s="879" t="s">
        <v>273</v>
      </c>
      <c r="H10" s="902"/>
      <c r="I10" s="794" t="s">
        <v>9</v>
      </c>
      <c r="J10" s="906" t="s">
        <v>273</v>
      </c>
      <c r="K10" s="907" t="s">
        <v>9</v>
      </c>
      <c r="L10" s="906" t="s">
        <v>379</v>
      </c>
      <c r="M10" s="907" t="s">
        <v>9</v>
      </c>
      <c r="N10" s="907" t="s">
        <v>379</v>
      </c>
      <c r="O10" s="907" t="s">
        <v>9</v>
      </c>
      <c r="P10" s="907" t="s">
        <v>379</v>
      </c>
      <c r="Q10" s="907" t="s">
        <v>9</v>
      </c>
      <c r="R10" s="907" t="s">
        <v>379</v>
      </c>
      <c r="S10" s="883" t="s">
        <v>9</v>
      </c>
      <c r="T10" s="793" t="s">
        <v>379</v>
      </c>
      <c r="U10" s="904" t="s">
        <v>9</v>
      </c>
      <c r="V10" s="907" t="s">
        <v>379</v>
      </c>
      <c r="W10" s="906" t="s">
        <v>9</v>
      </c>
      <c r="X10" s="793" t="s">
        <v>379</v>
      </c>
      <c r="Z10" s="320"/>
      <c r="AA10" s="320"/>
      <c r="AB10" s="320"/>
      <c r="AC10" s="568" t="s">
        <v>208</v>
      </c>
      <c r="AD10" s="603" t="s">
        <v>388</v>
      </c>
      <c r="AE10" s="604" t="s">
        <v>389</v>
      </c>
      <c r="AF10" s="320"/>
      <c r="AG10" s="320"/>
      <c r="AH10" s="320"/>
      <c r="AI10" s="320"/>
    </row>
    <row r="11" spans="1:36" s="328" customFormat="1" ht="3" customHeight="1" x14ac:dyDescent="0.2">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5">
        <v>44286</v>
      </c>
      <c r="AD11" s="603">
        <v>27240</v>
      </c>
      <c r="AE11" s="603">
        <v>16097</v>
      </c>
      <c r="AF11" s="329"/>
      <c r="AG11" s="329"/>
      <c r="AH11" s="329"/>
      <c r="AI11" s="329"/>
    </row>
    <row r="12" spans="1:36" s="331" customFormat="1" x14ac:dyDescent="0.25">
      <c r="A12" s="330"/>
      <c r="B12" s="758" t="s">
        <v>8</v>
      </c>
      <c r="C12" s="350"/>
      <c r="D12" s="895">
        <v>287048</v>
      </c>
      <c r="E12" s="350"/>
      <c r="F12" s="761">
        <v>3378</v>
      </c>
      <c r="G12" s="762">
        <v>1.1768066664808672</v>
      </c>
      <c r="H12" s="350"/>
      <c r="I12" s="761">
        <v>2687</v>
      </c>
      <c r="J12" s="762">
        <v>0.93608037680109246</v>
      </c>
      <c r="K12" s="761">
        <v>2422</v>
      </c>
      <c r="L12" s="762">
        <v>90.137700037216234</v>
      </c>
      <c r="M12" s="761">
        <v>15</v>
      </c>
      <c r="N12" s="762">
        <v>0.55824339411983626</v>
      </c>
      <c r="O12" s="761">
        <v>72</v>
      </c>
      <c r="P12" s="762">
        <v>2.6795682917752139</v>
      </c>
      <c r="Q12" s="761">
        <v>167</v>
      </c>
      <c r="R12" s="762">
        <v>6.2151097878675099</v>
      </c>
      <c r="S12" s="761">
        <v>0</v>
      </c>
      <c r="T12" s="762">
        <v>0</v>
      </c>
      <c r="U12" s="761">
        <v>0</v>
      </c>
      <c r="V12" s="762">
        <v>0</v>
      </c>
      <c r="W12" s="761">
        <v>11</v>
      </c>
      <c r="X12" s="762">
        <f t="shared" ref="X12:X29" si="0">W12/$I12*100</f>
        <v>0.40937848902121327</v>
      </c>
      <c r="Z12" s="360"/>
      <c r="AA12" s="360"/>
      <c r="AB12" s="360"/>
      <c r="AC12" s="605">
        <v>44316</v>
      </c>
      <c r="AD12" s="603">
        <v>23620</v>
      </c>
      <c r="AE12" s="603">
        <v>14066</v>
      </c>
      <c r="AF12" s="360"/>
      <c r="AG12" s="360"/>
      <c r="AH12" s="360"/>
      <c r="AI12" s="361"/>
      <c r="AJ12" s="608"/>
    </row>
    <row r="13" spans="1:36" s="331" customFormat="1" x14ac:dyDescent="0.25">
      <c r="A13" s="330"/>
      <c r="B13" s="766" t="s">
        <v>7</v>
      </c>
      <c r="C13" s="350"/>
      <c r="D13" s="896">
        <v>40443</v>
      </c>
      <c r="E13" s="350"/>
      <c r="F13" s="768">
        <v>728</v>
      </c>
      <c r="G13" s="769">
        <v>1.800064288010286</v>
      </c>
      <c r="H13" s="350"/>
      <c r="I13" s="768">
        <v>500</v>
      </c>
      <c r="J13" s="769">
        <v>1.2363078901169546</v>
      </c>
      <c r="K13" s="768">
        <v>486</v>
      </c>
      <c r="L13" s="769">
        <v>97.2</v>
      </c>
      <c r="M13" s="768">
        <v>5</v>
      </c>
      <c r="N13" s="769">
        <v>1</v>
      </c>
      <c r="O13" s="768">
        <v>7</v>
      </c>
      <c r="P13" s="769">
        <v>1.4000000000000001</v>
      </c>
      <c r="Q13" s="768">
        <v>0</v>
      </c>
      <c r="R13" s="769">
        <v>0</v>
      </c>
      <c r="S13" s="768">
        <v>0</v>
      </c>
      <c r="T13" s="769">
        <v>0</v>
      </c>
      <c r="U13" s="768">
        <v>2</v>
      </c>
      <c r="V13" s="769">
        <v>0.4</v>
      </c>
      <c r="W13" s="768">
        <v>0</v>
      </c>
      <c r="X13" s="769">
        <f t="shared" si="0"/>
        <v>0</v>
      </c>
      <c r="Z13" s="360"/>
      <c r="AA13" s="360"/>
      <c r="AB13" s="360"/>
      <c r="AC13" s="605">
        <v>44347</v>
      </c>
      <c r="AD13" s="603">
        <v>21534</v>
      </c>
      <c r="AE13" s="603">
        <v>12150</v>
      </c>
      <c r="AF13" s="360"/>
      <c r="AG13" s="360"/>
      <c r="AH13" s="360"/>
      <c r="AI13" s="361"/>
      <c r="AJ13" s="608"/>
    </row>
    <row r="14" spans="1:36" s="331" customFormat="1" x14ac:dyDescent="0.25">
      <c r="A14" s="330"/>
      <c r="B14" s="766" t="s">
        <v>37</v>
      </c>
      <c r="C14" s="350"/>
      <c r="D14" s="896">
        <v>31355</v>
      </c>
      <c r="E14" s="350"/>
      <c r="F14" s="768">
        <v>614</v>
      </c>
      <c r="G14" s="769">
        <v>1.9582203795247968</v>
      </c>
      <c r="H14" s="350"/>
      <c r="I14" s="768">
        <v>449</v>
      </c>
      <c r="J14" s="769">
        <v>1.4319885185775794</v>
      </c>
      <c r="K14" s="768">
        <v>407</v>
      </c>
      <c r="L14" s="769">
        <v>90.645879732739417</v>
      </c>
      <c r="M14" s="768">
        <v>7</v>
      </c>
      <c r="N14" s="769">
        <v>1.5590200445434299</v>
      </c>
      <c r="O14" s="768">
        <v>25</v>
      </c>
      <c r="P14" s="769">
        <v>5.56792873051225</v>
      </c>
      <c r="Q14" s="768">
        <v>0</v>
      </c>
      <c r="R14" s="769">
        <v>0</v>
      </c>
      <c r="S14" s="768">
        <v>0</v>
      </c>
      <c r="T14" s="769">
        <v>0</v>
      </c>
      <c r="U14" s="768">
        <v>5</v>
      </c>
      <c r="V14" s="769">
        <v>1.1135857461024499</v>
      </c>
      <c r="W14" s="768">
        <v>5</v>
      </c>
      <c r="X14" s="769">
        <f t="shared" si="0"/>
        <v>1.1135857461024499</v>
      </c>
      <c r="Z14" s="360"/>
      <c r="AA14" s="360"/>
      <c r="AB14" s="360"/>
      <c r="AC14" s="605">
        <v>44377</v>
      </c>
      <c r="AD14" s="603">
        <v>21833</v>
      </c>
      <c r="AE14" s="603">
        <v>13954</v>
      </c>
      <c r="AF14" s="360"/>
      <c r="AG14" s="360"/>
      <c r="AH14" s="360"/>
      <c r="AI14" s="361"/>
      <c r="AJ14" s="608"/>
    </row>
    <row r="15" spans="1:36" s="331" customFormat="1" x14ac:dyDescent="0.25">
      <c r="A15" s="330"/>
      <c r="B15" s="766" t="s">
        <v>38</v>
      </c>
      <c r="C15" s="350"/>
      <c r="D15" s="896">
        <v>29247</v>
      </c>
      <c r="E15" s="350"/>
      <c r="F15" s="768">
        <v>459</v>
      </c>
      <c r="G15" s="769">
        <v>1.569391732485383</v>
      </c>
      <c r="H15" s="350"/>
      <c r="I15" s="768">
        <v>351</v>
      </c>
      <c r="J15" s="769">
        <v>1.2001230895476458</v>
      </c>
      <c r="K15" s="768">
        <v>295</v>
      </c>
      <c r="L15" s="769">
        <v>84.045584045584036</v>
      </c>
      <c r="M15" s="768">
        <v>6</v>
      </c>
      <c r="N15" s="769">
        <v>1.7094017094017095</v>
      </c>
      <c r="O15" s="768">
        <v>41</v>
      </c>
      <c r="P15" s="769">
        <v>11.680911680911681</v>
      </c>
      <c r="Q15" s="768">
        <v>0</v>
      </c>
      <c r="R15" s="769">
        <v>0</v>
      </c>
      <c r="S15" s="768">
        <v>1</v>
      </c>
      <c r="T15" s="769">
        <v>0.28490028490028491</v>
      </c>
      <c r="U15" s="768">
        <v>8</v>
      </c>
      <c r="V15" s="769">
        <v>2.2792022792022792</v>
      </c>
      <c r="W15" s="768">
        <v>0</v>
      </c>
      <c r="X15" s="769">
        <f t="shared" si="0"/>
        <v>0</v>
      </c>
      <c r="Z15" s="360"/>
      <c r="AA15" s="360"/>
      <c r="AB15" s="360"/>
      <c r="AC15" s="605">
        <v>44408</v>
      </c>
      <c r="AD15" s="603">
        <v>25882</v>
      </c>
      <c r="AE15" s="603">
        <v>13248</v>
      </c>
      <c r="AF15" s="360"/>
      <c r="AG15" s="360"/>
      <c r="AH15" s="360"/>
      <c r="AI15" s="361"/>
      <c r="AJ15" s="608"/>
    </row>
    <row r="16" spans="1:36" s="331" customFormat="1" x14ac:dyDescent="0.25">
      <c r="A16" s="330"/>
      <c r="B16" s="766" t="s">
        <v>6</v>
      </c>
      <c r="C16" s="350"/>
      <c r="D16" s="896">
        <v>40108</v>
      </c>
      <c r="E16" s="350"/>
      <c r="F16" s="768">
        <v>1</v>
      </c>
      <c r="G16" s="769">
        <v>2.4932681759250023E-3</v>
      </c>
      <c r="H16" s="350"/>
      <c r="I16" s="768">
        <v>349</v>
      </c>
      <c r="J16" s="769">
        <v>0.87015059339782597</v>
      </c>
      <c r="K16" s="768">
        <v>348</v>
      </c>
      <c r="L16" s="769">
        <v>99.713467048710598</v>
      </c>
      <c r="M16" s="768">
        <v>0</v>
      </c>
      <c r="N16" s="769">
        <v>0</v>
      </c>
      <c r="O16" s="768">
        <v>0</v>
      </c>
      <c r="P16" s="769">
        <v>0</v>
      </c>
      <c r="Q16" s="768">
        <v>0</v>
      </c>
      <c r="R16" s="769">
        <v>0</v>
      </c>
      <c r="S16" s="768">
        <v>0</v>
      </c>
      <c r="T16" s="769">
        <v>0</v>
      </c>
      <c r="U16" s="768">
        <v>0</v>
      </c>
      <c r="V16" s="769">
        <v>0</v>
      </c>
      <c r="W16" s="768">
        <v>1</v>
      </c>
      <c r="X16" s="769">
        <f t="shared" si="0"/>
        <v>0.28653295128939826</v>
      </c>
      <c r="Z16" s="360"/>
      <c r="AA16" s="360"/>
      <c r="AB16" s="360"/>
      <c r="AC16" s="605">
        <v>44439</v>
      </c>
      <c r="AD16" s="603">
        <v>15551</v>
      </c>
      <c r="AE16" s="603">
        <v>13247</v>
      </c>
      <c r="AF16" s="360"/>
      <c r="AG16" s="360"/>
      <c r="AH16" s="360"/>
      <c r="AI16" s="361"/>
      <c r="AJ16" s="608"/>
    </row>
    <row r="17" spans="1:36" s="331" customFormat="1" x14ac:dyDescent="0.25">
      <c r="A17" s="330"/>
      <c r="B17" s="766" t="s">
        <v>5</v>
      </c>
      <c r="C17" s="350"/>
      <c r="D17" s="897">
        <v>16855</v>
      </c>
      <c r="E17" s="350"/>
      <c r="F17" s="768">
        <v>126</v>
      </c>
      <c r="G17" s="769">
        <v>0.74755265499851675</v>
      </c>
      <c r="H17" s="350"/>
      <c r="I17" s="768">
        <v>205</v>
      </c>
      <c r="J17" s="769">
        <v>1.2162563037674279</v>
      </c>
      <c r="K17" s="772">
        <v>201</v>
      </c>
      <c r="L17" s="769">
        <v>98.048780487804876</v>
      </c>
      <c r="M17" s="772">
        <v>3</v>
      </c>
      <c r="N17" s="769">
        <v>1.4634146341463417</v>
      </c>
      <c r="O17" s="772">
        <v>1</v>
      </c>
      <c r="P17" s="769">
        <v>0.48780487804878048</v>
      </c>
      <c r="Q17" s="772">
        <v>0</v>
      </c>
      <c r="R17" s="769">
        <v>0</v>
      </c>
      <c r="S17" s="772">
        <v>0</v>
      </c>
      <c r="T17" s="769">
        <v>0</v>
      </c>
      <c r="U17" s="772">
        <v>0</v>
      </c>
      <c r="V17" s="769">
        <v>0</v>
      </c>
      <c r="W17" s="772">
        <v>0</v>
      </c>
      <c r="X17" s="769">
        <f t="shared" si="0"/>
        <v>0</v>
      </c>
      <c r="Z17" s="360"/>
      <c r="AA17" s="360"/>
      <c r="AB17" s="360"/>
      <c r="AC17" s="605">
        <v>44469</v>
      </c>
      <c r="AD17" s="603">
        <v>29199</v>
      </c>
      <c r="AE17" s="603">
        <v>15187</v>
      </c>
      <c r="AF17" s="360"/>
      <c r="AG17" s="360"/>
      <c r="AH17" s="360"/>
      <c r="AI17" s="361"/>
      <c r="AJ17" s="608"/>
    </row>
    <row r="18" spans="1:36" s="331" customFormat="1" x14ac:dyDescent="0.25">
      <c r="A18" s="330"/>
      <c r="B18" s="766" t="s">
        <v>4</v>
      </c>
      <c r="C18" s="350"/>
      <c r="D18" s="896">
        <v>123868</v>
      </c>
      <c r="E18" s="350"/>
      <c r="F18" s="768">
        <v>2135</v>
      </c>
      <c r="G18" s="769">
        <v>1.7236090031323668</v>
      </c>
      <c r="H18" s="350"/>
      <c r="I18" s="768">
        <v>1590</v>
      </c>
      <c r="J18" s="769">
        <v>1.2836245035037297</v>
      </c>
      <c r="K18" s="768">
        <v>1467</v>
      </c>
      <c r="L18" s="769">
        <v>92.264150943396231</v>
      </c>
      <c r="M18" s="768">
        <v>47</v>
      </c>
      <c r="N18" s="769">
        <v>2.9559748427672958</v>
      </c>
      <c r="O18" s="768">
        <v>0</v>
      </c>
      <c r="P18" s="769">
        <v>0</v>
      </c>
      <c r="Q18" s="768">
        <v>0</v>
      </c>
      <c r="R18" s="769">
        <v>0</v>
      </c>
      <c r="S18" s="768">
        <v>0</v>
      </c>
      <c r="T18" s="769">
        <v>0</v>
      </c>
      <c r="U18" s="768">
        <v>64</v>
      </c>
      <c r="V18" s="769">
        <v>4.0251572327044025</v>
      </c>
      <c r="W18" s="768">
        <v>12</v>
      </c>
      <c r="X18" s="769">
        <f t="shared" si="0"/>
        <v>0.75471698113207553</v>
      </c>
      <c r="Z18" s="360"/>
      <c r="AA18" s="360"/>
      <c r="AB18" s="360"/>
      <c r="AC18" s="605">
        <v>44500</v>
      </c>
      <c r="AD18" s="603">
        <v>26213</v>
      </c>
      <c r="AE18" s="603">
        <v>13678</v>
      </c>
      <c r="AF18" s="360"/>
      <c r="AG18" s="360"/>
      <c r="AH18" s="360"/>
      <c r="AI18" s="361"/>
      <c r="AJ18" s="608"/>
    </row>
    <row r="19" spans="1:36" s="331" customFormat="1" x14ac:dyDescent="0.25">
      <c r="A19" s="330"/>
      <c r="B19" s="766" t="s">
        <v>40</v>
      </c>
      <c r="C19" s="350"/>
      <c r="D19" s="896">
        <v>72030</v>
      </c>
      <c r="E19" s="350"/>
      <c r="F19" s="768">
        <v>921</v>
      </c>
      <c r="G19" s="769">
        <v>1.2786339025406082</v>
      </c>
      <c r="H19" s="350"/>
      <c r="I19" s="768">
        <v>961</v>
      </c>
      <c r="J19" s="769">
        <v>1.3341663195890601</v>
      </c>
      <c r="K19" s="768">
        <v>846</v>
      </c>
      <c r="L19" s="769">
        <v>88.033298647242447</v>
      </c>
      <c r="M19" s="768">
        <v>31</v>
      </c>
      <c r="N19" s="769">
        <v>3.225806451612903</v>
      </c>
      <c r="O19" s="768">
        <v>19</v>
      </c>
      <c r="P19" s="769">
        <v>1.9771071800208115</v>
      </c>
      <c r="Q19" s="768">
        <v>22</v>
      </c>
      <c r="R19" s="769">
        <v>2.2892819979188346</v>
      </c>
      <c r="S19" s="768">
        <v>0</v>
      </c>
      <c r="T19" s="769">
        <v>0</v>
      </c>
      <c r="U19" s="768">
        <v>10</v>
      </c>
      <c r="V19" s="769">
        <v>1.0405827263267431</v>
      </c>
      <c r="W19" s="768">
        <v>33</v>
      </c>
      <c r="X19" s="769">
        <f t="shared" si="0"/>
        <v>3.4339229968782519</v>
      </c>
      <c r="Z19" s="360"/>
      <c r="AA19" s="360"/>
      <c r="AB19" s="360"/>
      <c r="AC19" s="605">
        <v>44530</v>
      </c>
      <c r="AD19" s="603">
        <v>25655</v>
      </c>
      <c r="AE19" s="603">
        <v>14422</v>
      </c>
      <c r="AF19" s="360"/>
      <c r="AG19" s="360"/>
      <c r="AH19" s="360"/>
      <c r="AI19" s="361"/>
      <c r="AJ19" s="608"/>
    </row>
    <row r="20" spans="1:36" s="331" customFormat="1" x14ac:dyDescent="0.25">
      <c r="A20" s="330"/>
      <c r="B20" s="766" t="s">
        <v>41</v>
      </c>
      <c r="C20" s="350"/>
      <c r="D20" s="896">
        <v>205681</v>
      </c>
      <c r="E20" s="350"/>
      <c r="F20" s="768">
        <v>6087</v>
      </c>
      <c r="G20" s="769">
        <v>2.9594371867114608</v>
      </c>
      <c r="H20" s="350"/>
      <c r="I20" s="768">
        <v>3551</v>
      </c>
      <c r="J20" s="769">
        <v>1.7264599063598487</v>
      </c>
      <c r="K20" s="768">
        <v>2475</v>
      </c>
      <c r="L20" s="769">
        <v>69.698676429174881</v>
      </c>
      <c r="M20" s="768">
        <v>5</v>
      </c>
      <c r="N20" s="769">
        <v>0.14080540692762603</v>
      </c>
      <c r="O20" s="768">
        <v>1050</v>
      </c>
      <c r="P20" s="769">
        <v>29.569135454801465</v>
      </c>
      <c r="Q20" s="768">
        <v>0</v>
      </c>
      <c r="R20" s="769">
        <v>0</v>
      </c>
      <c r="S20" s="768">
        <v>5</v>
      </c>
      <c r="T20" s="769">
        <v>0.14080540692762603</v>
      </c>
      <c r="U20" s="768">
        <v>15</v>
      </c>
      <c r="V20" s="769">
        <v>0.42241622078287805</v>
      </c>
      <c r="W20" s="768">
        <v>1</v>
      </c>
      <c r="X20" s="769">
        <f t="shared" si="0"/>
        <v>2.8161081385525203E-2</v>
      </c>
      <c r="Z20" s="360"/>
      <c r="AA20" s="360"/>
      <c r="AB20" s="360"/>
      <c r="AC20" s="605">
        <v>44561</v>
      </c>
      <c r="AD20" s="603">
        <v>24712</v>
      </c>
      <c r="AE20" s="603">
        <v>14501</v>
      </c>
      <c r="AF20" s="360"/>
      <c r="AG20" s="360"/>
      <c r="AH20" s="360"/>
      <c r="AI20" s="361"/>
      <c r="AJ20" s="608"/>
    </row>
    <row r="21" spans="1:36" s="331" customFormat="1" x14ac:dyDescent="0.25">
      <c r="A21" s="330"/>
      <c r="B21" s="766" t="s">
        <v>3</v>
      </c>
      <c r="C21" s="350"/>
      <c r="D21" s="896">
        <v>150668</v>
      </c>
      <c r="E21" s="350"/>
      <c r="F21" s="768">
        <v>4417</v>
      </c>
      <c r="G21" s="769">
        <v>2.9316112246794277</v>
      </c>
      <c r="H21" s="350"/>
      <c r="I21" s="768">
        <v>1651</v>
      </c>
      <c r="J21" s="769">
        <v>1.0957867629490006</v>
      </c>
      <c r="K21" s="768">
        <v>1562</v>
      </c>
      <c r="L21" s="769">
        <v>94.609327680193829</v>
      </c>
      <c r="M21" s="768">
        <v>16</v>
      </c>
      <c r="N21" s="769">
        <v>0.96910963052695331</v>
      </c>
      <c r="O21" s="768">
        <v>49</v>
      </c>
      <c r="P21" s="769">
        <v>2.9678982434887948</v>
      </c>
      <c r="Q21" s="768">
        <v>8</v>
      </c>
      <c r="R21" s="769">
        <v>0.48455481526347666</v>
      </c>
      <c r="S21" s="768">
        <v>0</v>
      </c>
      <c r="T21" s="769">
        <v>0</v>
      </c>
      <c r="U21" s="768">
        <v>0</v>
      </c>
      <c r="V21" s="769">
        <v>0</v>
      </c>
      <c r="W21" s="768">
        <v>16</v>
      </c>
      <c r="X21" s="769">
        <f t="shared" si="0"/>
        <v>0.96910963052695331</v>
      </c>
      <c r="Z21" s="360"/>
      <c r="AA21" s="360"/>
      <c r="AB21" s="360"/>
      <c r="AC21" s="605">
        <v>44592</v>
      </c>
      <c r="AD21" s="603">
        <v>15800</v>
      </c>
      <c r="AE21" s="603">
        <v>18653</v>
      </c>
      <c r="AF21" s="360"/>
      <c r="AG21" s="360"/>
      <c r="AH21" s="360"/>
      <c r="AI21" s="361"/>
      <c r="AJ21" s="608"/>
    </row>
    <row r="22" spans="1:36" s="331" customFormat="1" x14ac:dyDescent="0.25">
      <c r="A22" s="330"/>
      <c r="B22" s="766" t="s">
        <v>2</v>
      </c>
      <c r="C22" s="350"/>
      <c r="D22" s="896">
        <v>34652</v>
      </c>
      <c r="E22" s="350"/>
      <c r="F22" s="768">
        <v>574</v>
      </c>
      <c r="G22" s="769">
        <v>1.6564700450190466</v>
      </c>
      <c r="H22" s="350"/>
      <c r="I22" s="768">
        <v>398</v>
      </c>
      <c r="J22" s="769">
        <v>1.1485628535149486</v>
      </c>
      <c r="K22" s="768">
        <v>292</v>
      </c>
      <c r="L22" s="769">
        <v>73.366834170854261</v>
      </c>
      <c r="M22" s="768">
        <v>6</v>
      </c>
      <c r="N22" s="769">
        <v>1.5075376884422109</v>
      </c>
      <c r="O22" s="768">
        <v>91</v>
      </c>
      <c r="P22" s="769">
        <v>22.8643216080402</v>
      </c>
      <c r="Q22" s="768">
        <v>0</v>
      </c>
      <c r="R22" s="769">
        <v>0</v>
      </c>
      <c r="S22" s="768">
        <v>0</v>
      </c>
      <c r="T22" s="769">
        <v>0</v>
      </c>
      <c r="U22" s="768">
        <v>7</v>
      </c>
      <c r="V22" s="769">
        <v>1.7587939698492463</v>
      </c>
      <c r="W22" s="768">
        <v>2</v>
      </c>
      <c r="X22" s="769">
        <f t="shared" si="0"/>
        <v>0.50251256281407031</v>
      </c>
      <c r="Z22" s="360"/>
      <c r="AA22" s="360"/>
      <c r="AB22" s="360"/>
      <c r="AC22" s="605">
        <v>44620</v>
      </c>
      <c r="AD22" s="603">
        <v>21660</v>
      </c>
      <c r="AE22" s="603">
        <v>18762</v>
      </c>
      <c r="AF22" s="360"/>
      <c r="AG22" s="360"/>
      <c r="AH22" s="360"/>
      <c r="AI22" s="361"/>
      <c r="AJ22" s="608"/>
    </row>
    <row r="23" spans="1:36" s="331" customFormat="1" x14ac:dyDescent="0.25">
      <c r="A23" s="330"/>
      <c r="B23" s="766" t="s">
        <v>35</v>
      </c>
      <c r="C23" s="350"/>
      <c r="D23" s="896">
        <v>73901</v>
      </c>
      <c r="E23" s="350"/>
      <c r="F23" s="768">
        <v>1563</v>
      </c>
      <c r="G23" s="769">
        <v>2.1149916780557771</v>
      </c>
      <c r="H23" s="350"/>
      <c r="I23" s="768">
        <v>935</v>
      </c>
      <c r="J23" s="769">
        <v>1.2652061541792399</v>
      </c>
      <c r="K23" s="768">
        <v>896</v>
      </c>
      <c r="L23" s="769">
        <v>95.828877005347593</v>
      </c>
      <c r="M23" s="768">
        <v>4</v>
      </c>
      <c r="N23" s="769">
        <v>0.42780748663101603</v>
      </c>
      <c r="O23" s="768">
        <v>2</v>
      </c>
      <c r="P23" s="769">
        <v>0.21390374331550802</v>
      </c>
      <c r="Q23" s="768">
        <v>1</v>
      </c>
      <c r="R23" s="769">
        <v>0.10695187165775401</v>
      </c>
      <c r="S23" s="768">
        <v>0</v>
      </c>
      <c r="T23" s="769">
        <v>0</v>
      </c>
      <c r="U23" s="768">
        <v>32</v>
      </c>
      <c r="V23" s="769">
        <v>3.4224598930481283</v>
      </c>
      <c r="W23" s="768">
        <v>0</v>
      </c>
      <c r="X23" s="769">
        <f t="shared" si="0"/>
        <v>0</v>
      </c>
      <c r="Z23" s="360"/>
      <c r="AA23" s="360"/>
      <c r="AB23" s="360"/>
      <c r="AC23" s="605">
        <v>44651</v>
      </c>
      <c r="AD23" s="603">
        <v>28954</v>
      </c>
      <c r="AE23" s="603">
        <v>17183</v>
      </c>
      <c r="AF23" s="360"/>
      <c r="AG23" s="360"/>
      <c r="AH23" s="360"/>
      <c r="AI23" s="361"/>
      <c r="AJ23" s="608"/>
    </row>
    <row r="24" spans="1:36" s="331" customFormat="1" x14ac:dyDescent="0.25">
      <c r="A24" s="330"/>
      <c r="B24" s="766" t="s">
        <v>42</v>
      </c>
      <c r="C24" s="350"/>
      <c r="D24" s="896">
        <v>179516</v>
      </c>
      <c r="E24" s="350"/>
      <c r="F24" s="768">
        <v>4804</v>
      </c>
      <c r="G24" s="769">
        <v>2.6760845829898168</v>
      </c>
      <c r="H24" s="350"/>
      <c r="I24" s="768">
        <v>2116</v>
      </c>
      <c r="J24" s="769">
        <v>1.1787250161545491</v>
      </c>
      <c r="K24" s="768">
        <v>1726</v>
      </c>
      <c r="L24" s="769">
        <v>81.56899810964083</v>
      </c>
      <c r="M24" s="768">
        <v>69</v>
      </c>
      <c r="N24" s="769">
        <v>3.2608695652173911</v>
      </c>
      <c r="O24" s="768">
        <v>0</v>
      </c>
      <c r="P24" s="769">
        <v>0</v>
      </c>
      <c r="Q24" s="768">
        <v>0</v>
      </c>
      <c r="R24" s="769">
        <v>0</v>
      </c>
      <c r="S24" s="768">
        <v>0</v>
      </c>
      <c r="T24" s="769">
        <v>0</v>
      </c>
      <c r="U24" s="768">
        <v>8</v>
      </c>
      <c r="V24" s="769">
        <v>0.3780718336483932</v>
      </c>
      <c r="W24" s="768">
        <v>313</v>
      </c>
      <c r="X24" s="769">
        <f t="shared" si="0"/>
        <v>14.792060491493384</v>
      </c>
      <c r="Z24" s="360"/>
      <c r="AA24" s="360"/>
      <c r="AB24" s="360"/>
      <c r="AC24" s="605">
        <v>44681</v>
      </c>
      <c r="AD24" s="603">
        <v>20498</v>
      </c>
      <c r="AE24" s="603">
        <v>16055</v>
      </c>
      <c r="AF24" s="360"/>
      <c r="AG24" s="360"/>
      <c r="AH24" s="360"/>
      <c r="AI24" s="361"/>
      <c r="AJ24" s="608"/>
    </row>
    <row r="25" spans="1:36" x14ac:dyDescent="0.25">
      <c r="A25" s="332"/>
      <c r="B25" s="766" t="s">
        <v>43</v>
      </c>
      <c r="C25" s="350"/>
      <c r="D25" s="896">
        <v>41734</v>
      </c>
      <c r="E25" s="350"/>
      <c r="F25" s="768">
        <v>1041</v>
      </c>
      <c r="G25" s="769">
        <v>2.4943690995351511</v>
      </c>
      <c r="H25" s="350"/>
      <c r="I25" s="768">
        <v>472</v>
      </c>
      <c r="J25" s="769">
        <v>1.1309723486845258</v>
      </c>
      <c r="K25" s="768">
        <v>362</v>
      </c>
      <c r="L25" s="769">
        <v>76.694915254237287</v>
      </c>
      <c r="M25" s="768">
        <v>8</v>
      </c>
      <c r="N25" s="769">
        <v>1.6949152542372881</v>
      </c>
      <c r="O25" s="768">
        <v>10</v>
      </c>
      <c r="P25" s="769">
        <v>2.1186440677966099</v>
      </c>
      <c r="Q25" s="768">
        <v>54</v>
      </c>
      <c r="R25" s="769">
        <v>11.440677966101696</v>
      </c>
      <c r="S25" s="768">
        <v>16</v>
      </c>
      <c r="T25" s="769">
        <v>3.3898305084745761</v>
      </c>
      <c r="U25" s="768">
        <v>13</v>
      </c>
      <c r="V25" s="769">
        <v>2.754237288135593</v>
      </c>
      <c r="W25" s="768">
        <v>9</v>
      </c>
      <c r="X25" s="769">
        <f t="shared" si="0"/>
        <v>1.9067796610169492</v>
      </c>
      <c r="Z25" s="360"/>
      <c r="AA25" s="360"/>
      <c r="AB25" s="360"/>
      <c r="AC25" s="605">
        <v>44712</v>
      </c>
      <c r="AD25" s="603">
        <v>23876</v>
      </c>
      <c r="AE25" s="603">
        <v>15983</v>
      </c>
      <c r="AF25" s="360"/>
      <c r="AG25" s="360"/>
      <c r="AH25" s="360"/>
      <c r="AI25" s="361"/>
      <c r="AJ25" s="608"/>
    </row>
    <row r="26" spans="1:36" s="331" customFormat="1" x14ac:dyDescent="0.25">
      <c r="B26" s="766" t="s">
        <v>44</v>
      </c>
      <c r="C26" s="350"/>
      <c r="D26" s="898">
        <v>16288</v>
      </c>
      <c r="E26" s="350"/>
      <c r="F26" s="772">
        <v>252</v>
      </c>
      <c r="G26" s="769">
        <v>1.5471512770137525</v>
      </c>
      <c r="H26" s="350"/>
      <c r="I26" s="772">
        <v>230</v>
      </c>
      <c r="J26" s="769">
        <v>1.412082514734774</v>
      </c>
      <c r="K26" s="772">
        <v>224</v>
      </c>
      <c r="L26" s="769">
        <v>97.391304347826093</v>
      </c>
      <c r="M26" s="772">
        <v>5</v>
      </c>
      <c r="N26" s="769">
        <v>2.1739130434782608</v>
      </c>
      <c r="O26" s="772">
        <v>0</v>
      </c>
      <c r="P26" s="769">
        <v>0</v>
      </c>
      <c r="Q26" s="772">
        <v>0</v>
      </c>
      <c r="R26" s="769">
        <v>0</v>
      </c>
      <c r="S26" s="772">
        <v>0</v>
      </c>
      <c r="T26" s="769">
        <v>0</v>
      </c>
      <c r="U26" s="772">
        <v>1</v>
      </c>
      <c r="V26" s="769">
        <v>0.43478260869565216</v>
      </c>
      <c r="W26" s="772">
        <v>0</v>
      </c>
      <c r="X26" s="769">
        <f t="shared" si="0"/>
        <v>0</v>
      </c>
      <c r="Z26" s="360"/>
      <c r="AA26" s="360"/>
      <c r="AB26" s="360"/>
      <c r="AC26" s="605">
        <v>44742</v>
      </c>
      <c r="AD26" s="603">
        <v>25318</v>
      </c>
      <c r="AE26" s="603">
        <v>16449</v>
      </c>
      <c r="AF26" s="360"/>
      <c r="AG26" s="360"/>
      <c r="AH26" s="360"/>
      <c r="AI26" s="361"/>
      <c r="AJ26" s="608"/>
    </row>
    <row r="27" spans="1:36" s="331" customFormat="1" x14ac:dyDescent="0.25">
      <c r="B27" s="766" t="s">
        <v>45</v>
      </c>
      <c r="C27" s="350"/>
      <c r="D27" s="898">
        <v>68248</v>
      </c>
      <c r="E27" s="350"/>
      <c r="F27" s="772">
        <v>1573</v>
      </c>
      <c r="G27" s="769">
        <v>2.3048294455515181</v>
      </c>
      <c r="H27" s="350"/>
      <c r="I27" s="772">
        <v>1074</v>
      </c>
      <c r="J27" s="769">
        <v>1.5736724885710935</v>
      </c>
      <c r="K27" s="772">
        <v>872</v>
      </c>
      <c r="L27" s="769">
        <v>81.191806331471142</v>
      </c>
      <c r="M27" s="772">
        <v>17</v>
      </c>
      <c r="N27" s="769">
        <v>1.5828677839851024</v>
      </c>
      <c r="O27" s="772">
        <v>117</v>
      </c>
      <c r="P27" s="769">
        <v>10.893854748603351</v>
      </c>
      <c r="Q27" s="772">
        <v>15</v>
      </c>
      <c r="R27" s="769">
        <v>1.3966480446927374</v>
      </c>
      <c r="S27" s="772">
        <v>21</v>
      </c>
      <c r="T27" s="769">
        <v>1.9553072625698324</v>
      </c>
      <c r="U27" s="772">
        <v>19</v>
      </c>
      <c r="V27" s="769">
        <v>1.7690875232774672</v>
      </c>
      <c r="W27" s="772">
        <v>13</v>
      </c>
      <c r="X27" s="769">
        <f t="shared" si="0"/>
        <v>1.2104283054003724</v>
      </c>
      <c r="Z27" s="360"/>
      <c r="AA27" s="360"/>
      <c r="AB27" s="360"/>
      <c r="AC27" s="605">
        <v>44773</v>
      </c>
      <c r="AD27" s="603">
        <v>29962</v>
      </c>
      <c r="AE27" s="603">
        <v>16217</v>
      </c>
      <c r="AF27" s="360"/>
      <c r="AG27" s="360"/>
      <c r="AH27" s="360"/>
      <c r="AI27" s="361"/>
      <c r="AJ27" s="608"/>
    </row>
    <row r="28" spans="1:36" s="331" customFormat="1" x14ac:dyDescent="0.25">
      <c r="B28" s="766" t="s">
        <v>46</v>
      </c>
      <c r="C28" s="350"/>
      <c r="D28" s="898">
        <v>9191</v>
      </c>
      <c r="E28" s="350"/>
      <c r="F28" s="772">
        <v>201</v>
      </c>
      <c r="G28" s="778">
        <v>2.1869219889021867</v>
      </c>
      <c r="H28" s="350"/>
      <c r="I28" s="772">
        <v>179</v>
      </c>
      <c r="J28" s="778">
        <v>1.9475573931019476</v>
      </c>
      <c r="K28" s="772">
        <v>33</v>
      </c>
      <c r="L28" s="778">
        <v>18.435754189944134</v>
      </c>
      <c r="M28" s="772">
        <v>2</v>
      </c>
      <c r="N28" s="778">
        <v>1.1173184357541899</v>
      </c>
      <c r="O28" s="772">
        <v>141</v>
      </c>
      <c r="P28" s="778">
        <v>78.770949720670387</v>
      </c>
      <c r="Q28" s="772">
        <v>0</v>
      </c>
      <c r="R28" s="778">
        <v>0</v>
      </c>
      <c r="S28" s="772">
        <v>0</v>
      </c>
      <c r="T28" s="778">
        <v>0</v>
      </c>
      <c r="U28" s="772">
        <v>3</v>
      </c>
      <c r="V28" s="778">
        <v>1.6759776536312849</v>
      </c>
      <c r="W28" s="772">
        <v>0</v>
      </c>
      <c r="X28" s="778">
        <f t="shared" si="0"/>
        <v>0</v>
      </c>
      <c r="Z28" s="360"/>
      <c r="AA28" s="360"/>
      <c r="AB28" s="360"/>
      <c r="AC28" s="605">
        <v>44804</v>
      </c>
      <c r="AD28" s="603">
        <v>19002</v>
      </c>
      <c r="AE28" s="603">
        <v>17806</v>
      </c>
      <c r="AF28" s="360"/>
      <c r="AG28" s="360"/>
      <c r="AH28" s="360"/>
      <c r="AI28" s="361"/>
      <c r="AJ28" s="608"/>
    </row>
    <row r="29" spans="1:36" s="331" customFormat="1" x14ac:dyDescent="0.25">
      <c r="B29" s="887" t="s">
        <v>1</v>
      </c>
      <c r="C29" s="350"/>
      <c r="D29" s="899">
        <v>3489</v>
      </c>
      <c r="E29" s="350"/>
      <c r="F29" s="888">
        <v>77</v>
      </c>
      <c r="G29" s="900">
        <v>2.2069360848380626</v>
      </c>
      <c r="H29" s="350"/>
      <c r="I29" s="888">
        <v>41</v>
      </c>
      <c r="J29" s="900">
        <v>1.1751218114072801</v>
      </c>
      <c r="K29" s="888">
        <v>24</v>
      </c>
      <c r="L29" s="900">
        <v>58.536585365853654</v>
      </c>
      <c r="M29" s="888">
        <v>4</v>
      </c>
      <c r="N29" s="900">
        <v>9.7560975609756095</v>
      </c>
      <c r="O29" s="888">
        <v>1</v>
      </c>
      <c r="P29" s="900">
        <v>2.4390243902439024</v>
      </c>
      <c r="Q29" s="888">
        <v>4</v>
      </c>
      <c r="R29" s="900">
        <v>9.7560975609756095</v>
      </c>
      <c r="S29" s="888">
        <v>0</v>
      </c>
      <c r="T29" s="900">
        <v>0</v>
      </c>
      <c r="U29" s="888">
        <v>1</v>
      </c>
      <c r="V29" s="900">
        <v>2.4390243902439024</v>
      </c>
      <c r="W29" s="888">
        <v>7</v>
      </c>
      <c r="X29" s="900">
        <f t="shared" si="0"/>
        <v>17.073170731707318</v>
      </c>
      <c r="Z29" s="360"/>
      <c r="AA29" s="360"/>
      <c r="AB29" s="360"/>
      <c r="AC29" s="605">
        <v>44834</v>
      </c>
      <c r="AD29" s="603">
        <v>23558</v>
      </c>
      <c r="AE29" s="603">
        <v>17545</v>
      </c>
      <c r="AF29" s="360"/>
      <c r="AG29" s="360"/>
      <c r="AH29" s="360"/>
      <c r="AI29" s="361"/>
      <c r="AJ29" s="608"/>
    </row>
    <row r="30" spans="1:36"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5">
        <v>44865</v>
      </c>
      <c r="AD30" s="603">
        <v>27902</v>
      </c>
      <c r="AE30" s="603">
        <v>14112</v>
      </c>
      <c r="AF30" s="329"/>
      <c r="AG30" s="329"/>
      <c r="AH30" s="360"/>
      <c r="AI30" s="361"/>
      <c r="AJ30" s="608"/>
    </row>
    <row r="31" spans="1:36" s="329" customFormat="1" x14ac:dyDescent="0.25">
      <c r="B31" s="1265" t="s">
        <v>0</v>
      </c>
      <c r="C31" s="320"/>
      <c r="D31" s="1282">
        <v>1424322</v>
      </c>
      <c r="E31" s="320"/>
      <c r="F31" s="1266">
        <v>28951</v>
      </c>
      <c r="G31" s="1267">
        <v>2.0326162202086326</v>
      </c>
      <c r="H31" s="320"/>
      <c r="I31" s="1266">
        <v>17739</v>
      </c>
      <c r="J31" s="1267">
        <v>1.2454346699692906</v>
      </c>
      <c r="K31" s="1266">
        <v>14938</v>
      </c>
      <c r="L31" s="1267">
        <v>84.2099329161734</v>
      </c>
      <c r="M31" s="1266">
        <v>250</v>
      </c>
      <c r="N31" s="1267">
        <v>1.409324088167315</v>
      </c>
      <c r="O31" s="1266">
        <v>1626</v>
      </c>
      <c r="P31" s="1267">
        <v>9.1662438694402155</v>
      </c>
      <c r="Q31" s="1266">
        <v>271</v>
      </c>
      <c r="R31" s="1267">
        <v>1.5277073115733695</v>
      </c>
      <c r="S31" s="1266">
        <v>43</v>
      </c>
      <c r="T31" s="1267">
        <v>0.24240374316477817</v>
      </c>
      <c r="U31" s="1266">
        <v>188</v>
      </c>
      <c r="V31" s="1267">
        <v>1.0598117143018209</v>
      </c>
      <c r="W31" s="1266">
        <f>SUM(W12:W29)</f>
        <v>423</v>
      </c>
      <c r="X31" s="1267">
        <f>W31/$I31*100</f>
        <v>2.384576357179097</v>
      </c>
      <c r="Z31" s="360"/>
      <c r="AA31" s="360"/>
      <c r="AC31" s="605">
        <v>44895</v>
      </c>
      <c r="AD31" s="603">
        <v>25864</v>
      </c>
      <c r="AE31" s="603">
        <v>14618</v>
      </c>
      <c r="AF31" s="360"/>
      <c r="AG31" s="360"/>
      <c r="AJ31" s="395"/>
    </row>
    <row r="32" spans="1:36" s="328" customFormat="1" ht="6.75" customHeight="1" x14ac:dyDescent="0.2">
      <c r="B32" s="397" t="s">
        <v>39</v>
      </c>
      <c r="C32" s="449"/>
      <c r="E32" s="449"/>
      <c r="Z32" s="329"/>
      <c r="AA32" s="329"/>
      <c r="AB32" s="329"/>
      <c r="AC32" s="605">
        <v>44926</v>
      </c>
      <c r="AD32" s="603">
        <v>27618</v>
      </c>
      <c r="AE32" s="603">
        <v>15332</v>
      </c>
      <c r="AF32" s="329"/>
      <c r="AG32" s="329"/>
      <c r="AH32" s="329"/>
      <c r="AI32" s="329"/>
    </row>
    <row r="33" spans="2:35" s="394" customFormat="1" ht="15" customHeight="1" x14ac:dyDescent="0.2">
      <c r="B33" s="1467" t="s">
        <v>390</v>
      </c>
      <c r="C33" s="1467"/>
      <c r="D33" s="1467"/>
      <c r="E33" s="1467"/>
      <c r="F33" s="1467"/>
      <c r="G33" s="1467"/>
      <c r="H33" s="1467"/>
      <c r="I33" s="1467"/>
      <c r="J33" s="1467"/>
      <c r="K33" s="1467"/>
      <c r="L33" s="1467"/>
      <c r="M33" s="1467"/>
      <c r="N33" s="1467"/>
      <c r="O33" s="1467"/>
      <c r="P33" s="1467"/>
      <c r="Q33" s="1467"/>
      <c r="R33" s="1467"/>
      <c r="S33" s="1467"/>
      <c r="T33" s="1467"/>
      <c r="U33" s="1467"/>
      <c r="V33" s="1467"/>
      <c r="W33" s="1467"/>
      <c r="X33" s="1467"/>
      <c r="Z33" s="329"/>
      <c r="AA33" s="329"/>
      <c r="AB33" s="329"/>
      <c r="AC33" s="605">
        <v>44957</v>
      </c>
      <c r="AD33" s="603">
        <v>19275</v>
      </c>
      <c r="AE33" s="603">
        <v>18183</v>
      </c>
      <c r="AF33" s="329"/>
      <c r="AG33" s="329"/>
      <c r="AH33" s="329"/>
      <c r="AI33" s="329"/>
    </row>
    <row r="34" spans="2:35" s="394" customFormat="1" ht="11.25" customHeight="1" x14ac:dyDescent="0.2">
      <c r="B34" s="1467"/>
      <c r="C34" s="1467"/>
      <c r="D34" s="1467"/>
      <c r="E34" s="1467"/>
      <c r="F34" s="1467"/>
      <c r="G34" s="1467"/>
      <c r="H34" s="1467"/>
      <c r="I34" s="1467"/>
      <c r="J34" s="1467"/>
      <c r="K34" s="1467"/>
      <c r="L34" s="1467"/>
      <c r="M34" s="1467"/>
      <c r="N34" s="1467"/>
      <c r="O34" s="1467"/>
      <c r="P34" s="1467"/>
      <c r="Q34" s="1467"/>
      <c r="R34" s="1467"/>
      <c r="S34" s="1467"/>
      <c r="T34" s="1467"/>
      <c r="U34" s="1467"/>
      <c r="V34" s="1467"/>
      <c r="W34" s="1467"/>
      <c r="X34" s="1467"/>
      <c r="Z34" s="329"/>
      <c r="AA34" s="329"/>
      <c r="AB34" s="329"/>
      <c r="AC34" s="605">
        <v>44985</v>
      </c>
      <c r="AD34" s="603">
        <v>22255</v>
      </c>
      <c r="AE34" s="603">
        <v>17384</v>
      </c>
      <c r="AF34" s="329"/>
      <c r="AG34" s="329"/>
      <c r="AH34" s="329"/>
      <c r="AI34" s="329"/>
    </row>
    <row r="35" spans="2:35" x14ac:dyDescent="0.2">
      <c r="B35" s="1433"/>
      <c r="C35" s="1433"/>
      <c r="D35" s="1433"/>
      <c r="AC35" s="605">
        <v>45016</v>
      </c>
      <c r="AD35" s="603">
        <v>31089</v>
      </c>
      <c r="AE35" s="603">
        <v>20191</v>
      </c>
    </row>
    <row r="36" spans="2:35" x14ac:dyDescent="0.2">
      <c r="B36" s="1413"/>
      <c r="C36" s="1413"/>
      <c r="D36" s="1413"/>
      <c r="AC36" s="605">
        <v>45046</v>
      </c>
      <c r="AD36" s="603">
        <v>29256</v>
      </c>
      <c r="AE36" s="603">
        <v>18363</v>
      </c>
    </row>
    <row r="37" spans="2:35" x14ac:dyDescent="0.2">
      <c r="AC37" s="605">
        <v>45077</v>
      </c>
      <c r="AD37" s="603">
        <v>26178</v>
      </c>
      <c r="AE37" s="603">
        <v>15112</v>
      </c>
    </row>
    <row r="38" spans="2:35" x14ac:dyDescent="0.2">
      <c r="AC38" s="605">
        <v>45107</v>
      </c>
      <c r="AD38" s="603">
        <v>26589</v>
      </c>
      <c r="AE38" s="603">
        <v>15064</v>
      </c>
    </row>
    <row r="39" spans="2:35" x14ac:dyDescent="0.2">
      <c r="AC39" s="605">
        <v>45138</v>
      </c>
      <c r="AD39" s="603">
        <v>21178</v>
      </c>
      <c r="AE39" s="603">
        <v>19930</v>
      </c>
      <c r="AF39" s="901"/>
    </row>
    <row r="40" spans="2:35" x14ac:dyDescent="0.2">
      <c r="AC40" s="605">
        <v>45169</v>
      </c>
      <c r="AD40" s="603">
        <v>19953</v>
      </c>
      <c r="AE40" s="603">
        <v>13281</v>
      </c>
    </row>
    <row r="41" spans="2:35" x14ac:dyDescent="0.2">
      <c r="AC41" s="605">
        <v>45199</v>
      </c>
      <c r="AD41" s="603">
        <v>25272</v>
      </c>
      <c r="AE41" s="603">
        <v>16023</v>
      </c>
    </row>
    <row r="42" spans="2:35" x14ac:dyDescent="0.2">
      <c r="AC42" s="605">
        <v>45230</v>
      </c>
      <c r="AD42" s="603">
        <v>25809</v>
      </c>
      <c r="AE42" s="603">
        <v>14730</v>
      </c>
    </row>
    <row r="43" spans="2:35" x14ac:dyDescent="0.2">
      <c r="AC43" s="605">
        <v>45260</v>
      </c>
      <c r="AD43" s="603">
        <v>23533</v>
      </c>
      <c r="AE43" s="603">
        <v>14866</v>
      </c>
    </row>
    <row r="44" spans="2:35" x14ac:dyDescent="0.2">
      <c r="AC44" s="605">
        <v>45291</v>
      </c>
      <c r="AD44" s="603">
        <v>26424</v>
      </c>
      <c r="AE44" s="603">
        <v>15255</v>
      </c>
    </row>
    <row r="45" spans="2:35" x14ac:dyDescent="0.2">
      <c r="AC45" s="605">
        <v>45322</v>
      </c>
      <c r="AD45" s="603">
        <v>15028</v>
      </c>
      <c r="AE45" s="603">
        <v>18428</v>
      </c>
    </row>
    <row r="46" spans="2:35" x14ac:dyDescent="0.2">
      <c r="AC46" s="605">
        <v>45351</v>
      </c>
      <c r="AD46" s="603">
        <v>26779</v>
      </c>
      <c r="AE46" s="603">
        <v>22135</v>
      </c>
    </row>
    <row r="47" spans="2:35" x14ac:dyDescent="0.2">
      <c r="AC47" s="1338">
        <v>45382</v>
      </c>
      <c r="AD47" s="603">
        <v>28951</v>
      </c>
      <c r="AE47" s="603">
        <v>17739</v>
      </c>
    </row>
  </sheetData>
  <mergeCells count="21">
    <mergeCell ref="B33:X34"/>
    <mergeCell ref="B35:D35"/>
    <mergeCell ref="B36:D36"/>
    <mergeCell ref="K9:L9"/>
    <mergeCell ref="M9:N9"/>
    <mergeCell ref="O9:P9"/>
    <mergeCell ref="Q9:R9"/>
    <mergeCell ref="S9:T9"/>
    <mergeCell ref="W9:X9"/>
    <mergeCell ref="I8:J9"/>
    <mergeCell ref="K8:X8"/>
    <mergeCell ref="U9:V9"/>
    <mergeCell ref="B2:C2"/>
    <mergeCell ref="B3:C3"/>
    <mergeCell ref="B7:B10"/>
    <mergeCell ref="D7:D9"/>
    <mergeCell ref="F7:G7"/>
    <mergeCell ref="F8:G9"/>
    <mergeCell ref="A4:X4"/>
    <mergeCell ref="B5:X6"/>
    <mergeCell ref="W7:X7"/>
  </mergeCells>
  <printOptions horizontalCentered="1"/>
  <pageMargins left="0" right="0" top="0.43307086614173229" bottom="0.43307086614173229" header="0" footer="0"/>
  <pageSetup paperSize="9" scale="71"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90" zoomScaleNormal="90" workbookViewId="0"/>
  </sheetViews>
  <sheetFormatPr baseColWidth="10" defaultColWidth="11.42578125" defaultRowHeight="15" x14ac:dyDescent="0.2"/>
  <cols>
    <col min="1" max="1" width="1.140625" style="616" customWidth="1"/>
    <col min="2" max="2" width="7.85546875" style="616" customWidth="1"/>
    <col min="3" max="3" width="1" style="616" customWidth="1"/>
    <col min="4" max="4" width="9.140625" style="616" customWidth="1"/>
    <col min="5" max="5" width="7.5703125" style="616" customWidth="1"/>
    <col min="6" max="6" width="6" style="616" customWidth="1"/>
    <col min="7" max="7" width="0.5703125" style="616" customWidth="1"/>
    <col min="8" max="8" width="8" style="616" customWidth="1"/>
    <col min="9" max="9" width="6.140625" style="616" customWidth="1"/>
    <col min="10" max="10" width="0.5703125" style="616" customWidth="1"/>
    <col min="11" max="11" width="6.7109375" style="616" customWidth="1"/>
    <col min="12" max="12" width="5.85546875" style="616" customWidth="1"/>
    <col min="13" max="13" width="0.5703125" style="616" customWidth="1"/>
    <col min="14" max="14" width="6.85546875" style="616" customWidth="1"/>
    <col min="15" max="15" width="6.140625" style="616" customWidth="1"/>
    <col min="16" max="16" width="0.5703125" style="616" customWidth="1"/>
    <col min="17" max="17" width="7" style="616" customWidth="1"/>
    <col min="18" max="18" width="5" style="616" customWidth="1"/>
    <col min="19" max="19" width="0.5703125" style="616" customWidth="1"/>
    <col min="20" max="20" width="8.140625" style="616" customWidth="1"/>
    <col min="21" max="21" width="5.85546875" style="616" customWidth="1"/>
    <col min="22" max="22" width="0.7109375" style="616" customWidth="1"/>
    <col min="23" max="23" width="7.5703125" style="616" customWidth="1"/>
    <col min="24" max="24" width="6.140625" style="616" customWidth="1"/>
    <col min="25" max="25" width="0.5703125" style="616" customWidth="1"/>
    <col min="26" max="26" width="7.28515625" style="616" customWidth="1"/>
    <col min="27" max="27" width="6.140625" style="616" customWidth="1"/>
    <col min="28" max="28" width="0.7109375" style="616" customWidth="1"/>
    <col min="29" max="29" width="9.140625" style="616" customWidth="1"/>
    <col min="30" max="30" width="6.7109375" style="616" customWidth="1"/>
    <col min="31" max="16384" width="11.42578125" style="616"/>
  </cols>
  <sheetData>
    <row r="1" spans="2:32" hidden="1" x14ac:dyDescent="0.2">
      <c r="E1" s="617" t="s">
        <v>36</v>
      </c>
      <c r="F1" s="617"/>
      <c r="H1" s="617" t="s">
        <v>21</v>
      </c>
      <c r="K1" s="617" t="s">
        <v>20</v>
      </c>
      <c r="N1" s="617" t="s">
        <v>19</v>
      </c>
      <c r="Q1" s="617" t="s">
        <v>18</v>
      </c>
      <c r="T1" s="617" t="s">
        <v>17</v>
      </c>
      <c r="W1" s="617" t="s">
        <v>16</v>
      </c>
      <c r="Z1" s="617" t="s">
        <v>15</v>
      </c>
    </row>
    <row r="2" spans="2:32" s="614" customFormat="1" x14ac:dyDescent="0.2">
      <c r="C2" s="618"/>
      <c r="D2" s="618"/>
      <c r="AB2" s="618"/>
    </row>
    <row r="3" spans="2:32" s="620" customFormat="1" ht="47.25" customHeight="1" x14ac:dyDescent="0.25">
      <c r="B3" s="1476"/>
      <c r="C3" s="1476"/>
      <c r="D3" s="1476"/>
      <c r="E3" s="1476"/>
      <c r="F3" s="1476"/>
      <c r="G3" s="1476"/>
      <c r="H3" s="1476"/>
      <c r="I3" s="1476"/>
      <c r="J3" s="1476"/>
      <c r="K3" s="1476"/>
      <c r="L3" s="619"/>
      <c r="M3" s="619"/>
      <c r="W3" s="621"/>
      <c r="AA3" s="621"/>
      <c r="AD3" s="621"/>
    </row>
    <row r="4" spans="2:32" s="622" customFormat="1" ht="2.25" customHeight="1" x14ac:dyDescent="0.2">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row>
    <row r="5" spans="2:32" s="622" customFormat="1" ht="39" customHeight="1" x14ac:dyDescent="0.2">
      <c r="B5" s="1494" t="s">
        <v>429</v>
      </c>
      <c r="C5" s="1494"/>
      <c r="D5" s="1494"/>
      <c r="E5" s="1494"/>
      <c r="F5" s="1494"/>
      <c r="G5" s="1494"/>
      <c r="H5" s="1494"/>
      <c r="I5" s="1494"/>
      <c r="J5" s="1494"/>
      <c r="K5" s="1494"/>
      <c r="L5" s="1494"/>
      <c r="M5" s="1494"/>
      <c r="N5" s="1494"/>
      <c r="O5" s="1494"/>
      <c r="P5" s="1494"/>
      <c r="Q5" s="1494"/>
      <c r="R5" s="1494"/>
      <c r="S5" s="1494"/>
      <c r="T5" s="1494"/>
      <c r="U5" s="1494"/>
      <c r="V5" s="1494"/>
      <c r="W5" s="1494"/>
      <c r="X5" s="1494"/>
      <c r="Y5" s="1494"/>
      <c r="Z5" s="1494"/>
      <c r="AA5" s="1494"/>
      <c r="AB5" s="1494"/>
      <c r="AC5" s="1494"/>
      <c r="AD5" s="1494"/>
      <c r="AE5" s="824"/>
    </row>
    <row r="6" spans="2:32" s="622" customFormat="1" ht="14.25" customHeight="1" x14ac:dyDescent="0.2">
      <c r="B6" s="1415" t="str">
        <f>porsaad!$B$6</f>
        <v>Situación a 31 de marzo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3"/>
    </row>
    <row r="7" spans="2:32" s="622" customFormat="1" ht="5.25" customHeight="1" x14ac:dyDescent="0.2">
      <c r="B7" s="624"/>
      <c r="C7" s="624"/>
      <c r="D7" s="624"/>
      <c r="E7" s="624"/>
      <c r="F7" s="624"/>
      <c r="G7" s="624"/>
      <c r="H7" s="624"/>
      <c r="I7" s="624"/>
      <c r="J7" s="624"/>
      <c r="K7" s="624"/>
      <c r="L7" s="624"/>
      <c r="M7" s="624"/>
      <c r="N7" s="624"/>
      <c r="O7" s="624"/>
      <c r="P7" s="624"/>
      <c r="Q7" s="624"/>
      <c r="R7" s="624"/>
      <c r="S7" s="624"/>
      <c r="T7" s="624"/>
      <c r="U7" s="624"/>
      <c r="V7" s="624"/>
      <c r="W7" s="624"/>
      <c r="X7" s="624"/>
      <c r="Y7" s="624"/>
      <c r="Z7" s="624"/>
      <c r="AA7" s="624"/>
      <c r="AB7" s="624"/>
      <c r="AC7" s="625"/>
      <c r="AD7" s="624"/>
    </row>
    <row r="8" spans="2:32" s="627" customFormat="1" ht="21.75" customHeight="1" x14ac:dyDescent="0.2">
      <c r="B8" s="1492" t="s">
        <v>27</v>
      </c>
      <c r="C8" s="626"/>
      <c r="D8" s="1509" t="s">
        <v>112</v>
      </c>
      <c r="E8" s="1507" t="s">
        <v>26</v>
      </c>
      <c r="F8" s="1508"/>
      <c r="G8" s="1508"/>
      <c r="H8" s="1508"/>
      <c r="I8" s="1508"/>
      <c r="J8" s="1508"/>
      <c r="K8" s="1508"/>
      <c r="L8" s="1508"/>
      <c r="M8" s="1508"/>
      <c r="N8" s="1508"/>
      <c r="O8" s="1508"/>
      <c r="P8" s="1508"/>
      <c r="Q8" s="1508"/>
      <c r="R8" s="1508"/>
      <c r="S8" s="1508"/>
      <c r="T8" s="1508"/>
      <c r="U8" s="1508"/>
      <c r="V8" s="1508"/>
      <c r="W8" s="1508"/>
      <c r="X8" s="1508"/>
      <c r="Y8" s="1508"/>
      <c r="Z8" s="1508"/>
      <c r="AA8" s="1488"/>
      <c r="AB8" s="626"/>
      <c r="AC8" s="1509" t="s">
        <v>0</v>
      </c>
      <c r="AD8" s="1510"/>
    </row>
    <row r="9" spans="2:32" s="627" customFormat="1" ht="21.75" customHeight="1" x14ac:dyDescent="0.2">
      <c r="B9" s="1506"/>
      <c r="C9" s="626"/>
      <c r="D9" s="1515"/>
      <c r="E9" s="1577" t="s">
        <v>22</v>
      </c>
      <c r="F9" s="1512"/>
      <c r="G9" s="628"/>
      <c r="H9" s="1515" t="s">
        <v>21</v>
      </c>
      <c r="I9" s="1578"/>
      <c r="J9" s="628"/>
      <c r="K9" s="1515" t="s">
        <v>20</v>
      </c>
      <c r="L9" s="1578"/>
      <c r="M9" s="628"/>
      <c r="N9" s="1515" t="s">
        <v>19</v>
      </c>
      <c r="O9" s="1578"/>
      <c r="P9" s="628"/>
      <c r="Q9" s="1515" t="s">
        <v>18</v>
      </c>
      <c r="R9" s="1578"/>
      <c r="S9" s="628"/>
      <c r="T9" s="1515" t="s">
        <v>17</v>
      </c>
      <c r="U9" s="1578"/>
      <c r="V9" s="628"/>
      <c r="W9" s="1515" t="s">
        <v>16</v>
      </c>
      <c r="X9" s="1578"/>
      <c r="Y9" s="628"/>
      <c r="Z9" s="1515" t="s">
        <v>15</v>
      </c>
      <c r="AA9" s="1578"/>
      <c r="AB9" s="626"/>
      <c r="AC9" s="1511"/>
      <c r="AD9" s="1512"/>
    </row>
    <row r="10" spans="2:32" s="627" customFormat="1" ht="21.75" customHeight="1" x14ac:dyDescent="0.2">
      <c r="B10" s="1493"/>
      <c r="C10" s="629"/>
      <c r="D10" s="1516"/>
      <c r="E10" s="863" t="s">
        <v>9</v>
      </c>
      <c r="F10" s="822" t="s">
        <v>25</v>
      </c>
      <c r="G10" s="630"/>
      <c r="H10" s="712" t="s">
        <v>9</v>
      </c>
      <c r="I10" s="822" t="s">
        <v>25</v>
      </c>
      <c r="J10" s="630"/>
      <c r="K10" s="859" t="s">
        <v>9</v>
      </c>
      <c r="L10" s="822" t="s">
        <v>25</v>
      </c>
      <c r="M10" s="630"/>
      <c r="N10" s="712" t="s">
        <v>9</v>
      </c>
      <c r="O10" s="860" t="s">
        <v>25</v>
      </c>
      <c r="P10" s="630"/>
      <c r="Q10" s="859" t="s">
        <v>9</v>
      </c>
      <c r="R10" s="822" t="s">
        <v>25</v>
      </c>
      <c r="S10" s="630"/>
      <c r="T10" s="712" t="s">
        <v>9</v>
      </c>
      <c r="U10" s="822" t="s">
        <v>25</v>
      </c>
      <c r="V10" s="630"/>
      <c r="W10" s="712" t="s">
        <v>9</v>
      </c>
      <c r="X10" s="822" t="s">
        <v>25</v>
      </c>
      <c r="Y10" s="630"/>
      <c r="Z10" s="859" t="s">
        <v>9</v>
      </c>
      <c r="AA10" s="822" t="s">
        <v>25</v>
      </c>
      <c r="AB10" s="629"/>
      <c r="AC10" s="861" t="s">
        <v>9</v>
      </c>
      <c r="AD10" s="857" t="s">
        <v>25</v>
      </c>
    </row>
    <row r="11" spans="2:32" s="632" customFormat="1" ht="5.25" customHeight="1" x14ac:dyDescent="0.2">
      <c r="B11" s="631"/>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C11" s="631"/>
      <c r="AD11" s="631"/>
    </row>
    <row r="12" spans="2:32" s="634" customFormat="1" ht="21" customHeight="1" x14ac:dyDescent="0.2">
      <c r="B12" s="1517" t="s">
        <v>24</v>
      </c>
      <c r="D12" s="796" t="s">
        <v>31</v>
      </c>
      <c r="E12" s="799">
        <v>518</v>
      </c>
      <c r="F12" s="798">
        <v>0.20023579891377877</v>
      </c>
      <c r="G12" s="635"/>
      <c r="H12" s="799">
        <v>9774</v>
      </c>
      <c r="I12" s="798">
        <v>3.7781943988094087</v>
      </c>
      <c r="J12" s="635"/>
      <c r="K12" s="799">
        <v>6057</v>
      </c>
      <c r="L12" s="798">
        <v>2.3413672471443205</v>
      </c>
      <c r="M12" s="635"/>
      <c r="N12" s="799">
        <v>8942</v>
      </c>
      <c r="O12" s="798">
        <v>3.456580142639015</v>
      </c>
      <c r="P12" s="635"/>
      <c r="Q12" s="799">
        <v>8308</v>
      </c>
      <c r="R12" s="798">
        <v>3.2115038945476333</v>
      </c>
      <c r="S12" s="635"/>
      <c r="T12" s="799">
        <v>11132</v>
      </c>
      <c r="U12" s="798">
        <v>4.3031368986644507</v>
      </c>
      <c r="V12" s="635"/>
      <c r="W12" s="799">
        <v>37422</v>
      </c>
      <c r="X12" s="798">
        <v>14.465683526933262</v>
      </c>
      <c r="Y12" s="635"/>
      <c r="Z12" s="799">
        <v>176542</v>
      </c>
      <c r="AA12" s="798">
        <f t="shared" ref="AA12:AA19" si="0">Z12*100/$AC12</f>
        <v>68.243298092348127</v>
      </c>
      <c r="AB12" s="638"/>
      <c r="AC12" s="676">
        <f>E12+H12+K12+N12+Q12+T12+W12+Z12</f>
        <v>258695</v>
      </c>
      <c r="AD12" s="677">
        <f>F12+I12+L12+O12+R12+U12+X12+AA12</f>
        <v>100</v>
      </c>
      <c r="AF12" s="800"/>
    </row>
    <row r="13" spans="2:32" s="634" customFormat="1" ht="21" customHeight="1" x14ac:dyDescent="0.2">
      <c r="B13" s="1518"/>
      <c r="D13" s="801" t="s">
        <v>49</v>
      </c>
      <c r="E13" s="804">
        <v>660</v>
      </c>
      <c r="F13" s="803">
        <v>0.19178241413378277</v>
      </c>
      <c r="G13" s="635"/>
      <c r="H13" s="804">
        <v>11107</v>
      </c>
      <c r="I13" s="803">
        <v>3.2274655663392804</v>
      </c>
      <c r="J13" s="635"/>
      <c r="K13" s="804">
        <v>7533</v>
      </c>
      <c r="L13" s="803">
        <v>2.1889347358633113</v>
      </c>
      <c r="M13" s="635"/>
      <c r="N13" s="804">
        <v>11153</v>
      </c>
      <c r="O13" s="803">
        <v>3.2408322194455743</v>
      </c>
      <c r="P13" s="635"/>
      <c r="Q13" s="804">
        <v>12320</v>
      </c>
      <c r="R13" s="803">
        <v>3.5799383971639447</v>
      </c>
      <c r="S13" s="635"/>
      <c r="T13" s="804">
        <v>19499</v>
      </c>
      <c r="U13" s="803">
        <v>5.6660080199918639</v>
      </c>
      <c r="V13" s="635"/>
      <c r="W13" s="804">
        <v>62434</v>
      </c>
      <c r="X13" s="803">
        <v>18.142035218225139</v>
      </c>
      <c r="Y13" s="635"/>
      <c r="Z13" s="804">
        <v>219434</v>
      </c>
      <c r="AA13" s="803">
        <f t="shared" si="0"/>
        <v>63.763003428837102</v>
      </c>
      <c r="AB13" s="638"/>
      <c r="AC13" s="684">
        <f t="shared" ref="AC13:AD15" si="1">E13+H13+K13+N13+Q13+T13+W13+Z13</f>
        <v>344140</v>
      </c>
      <c r="AD13" s="685">
        <f t="shared" si="1"/>
        <v>100</v>
      </c>
      <c r="AF13" s="800"/>
    </row>
    <row r="14" spans="2:32" s="634" customFormat="1" ht="21" customHeight="1" x14ac:dyDescent="0.2">
      <c r="B14" s="1518"/>
      <c r="D14" s="805" t="s">
        <v>50</v>
      </c>
      <c r="E14" s="808">
        <v>291</v>
      </c>
      <c r="F14" s="807">
        <v>9.7490049984589197E-2</v>
      </c>
      <c r="G14" s="635"/>
      <c r="H14" s="808">
        <v>7751</v>
      </c>
      <c r="I14" s="807">
        <v>2.5967195100706215</v>
      </c>
      <c r="J14" s="635"/>
      <c r="K14" s="808">
        <v>6337</v>
      </c>
      <c r="L14" s="807">
        <v>2.1230049716575317</v>
      </c>
      <c r="M14" s="635"/>
      <c r="N14" s="808">
        <v>8497</v>
      </c>
      <c r="O14" s="807">
        <v>2.8466424560792247</v>
      </c>
      <c r="P14" s="635"/>
      <c r="Q14" s="808">
        <v>11066</v>
      </c>
      <c r="R14" s="807">
        <v>3.7073020382455812</v>
      </c>
      <c r="S14" s="635"/>
      <c r="T14" s="808">
        <v>19373</v>
      </c>
      <c r="U14" s="807">
        <v>6.4902911970840087</v>
      </c>
      <c r="V14" s="635"/>
      <c r="W14" s="808">
        <v>69227</v>
      </c>
      <c r="X14" s="807">
        <v>23.192246358361363</v>
      </c>
      <c r="Y14" s="635"/>
      <c r="Z14" s="808">
        <v>175950</v>
      </c>
      <c r="AA14" s="807">
        <f t="shared" si="0"/>
        <v>58.946303418517083</v>
      </c>
      <c r="AB14" s="638"/>
      <c r="AC14" s="692">
        <f t="shared" si="1"/>
        <v>298492</v>
      </c>
      <c r="AD14" s="693">
        <f t="shared" si="1"/>
        <v>100</v>
      </c>
      <c r="AF14" s="800"/>
    </row>
    <row r="15" spans="2:32" s="634" customFormat="1" ht="21" customHeight="1" x14ac:dyDescent="0.2">
      <c r="B15" s="1519"/>
      <c r="D15" s="908" t="s">
        <v>68</v>
      </c>
      <c r="E15" s="812">
        <f>SUM(E12:E14)</f>
        <v>1469</v>
      </c>
      <c r="F15" s="813">
        <f t="shared" ref="F15:F19" si="2">E15*100/$AC15</f>
        <v>0.16298191444392546</v>
      </c>
      <c r="G15" s="635"/>
      <c r="H15" s="812">
        <f>SUM(H12:H14)</f>
        <v>28632</v>
      </c>
      <c r="I15" s="813">
        <f t="shared" ref="I15:I19" si="3">H15*100/$AC15</f>
        <v>3.1766495400670345</v>
      </c>
      <c r="J15" s="635"/>
      <c r="K15" s="812">
        <f>SUM(K12:K14)</f>
        <v>19927</v>
      </c>
      <c r="L15" s="813">
        <f t="shared" ref="L15:L19" si="4">K15*100/$AC15</f>
        <v>2.210851333644726</v>
      </c>
      <c r="M15" s="635"/>
      <c r="N15" s="812">
        <f>SUM(N12:N14)</f>
        <v>28592</v>
      </c>
      <c r="O15" s="813">
        <f t="shared" ref="O15:O19" si="5">N15*100/$AC15</f>
        <v>3.1722116390610733</v>
      </c>
      <c r="P15" s="635"/>
      <c r="Q15" s="812">
        <f>SUM(Q12:Q14)</f>
        <v>31694</v>
      </c>
      <c r="R15" s="813">
        <f t="shared" ref="R15:R19" si="6">Q15*100/$AC15</f>
        <v>3.5163708620733654</v>
      </c>
      <c r="S15" s="635"/>
      <c r="T15" s="812">
        <f>SUM(T12:T14)</f>
        <v>50004</v>
      </c>
      <c r="U15" s="813">
        <f t="shared" ref="U15:U19" si="7">T15*100/$AC15</f>
        <v>5.5478200475521096</v>
      </c>
      <c r="V15" s="635"/>
      <c r="W15" s="812">
        <f>SUM(W12:W14)</f>
        <v>169083</v>
      </c>
      <c r="X15" s="813">
        <f t="shared" ref="X15:X19" si="8">W15*100/$AC15</f>
        <v>18.759340394773485</v>
      </c>
      <c r="Y15" s="635"/>
      <c r="Z15" s="812">
        <f>SUM(Z12:Z14)</f>
        <v>571926</v>
      </c>
      <c r="AA15" s="813">
        <f t="shared" si="0"/>
        <v>63.453774268384279</v>
      </c>
      <c r="AB15" s="638"/>
      <c r="AC15" s="814">
        <f>SUM(AC12:AC14)</f>
        <v>901327</v>
      </c>
      <c r="AD15" s="815">
        <f t="shared" si="1"/>
        <v>100</v>
      </c>
      <c r="AF15" s="800"/>
    </row>
    <row r="16" spans="2:32" s="634" customFormat="1" ht="21" customHeight="1" x14ac:dyDescent="0.2">
      <c r="B16" s="1517" t="s">
        <v>23</v>
      </c>
      <c r="D16" s="796" t="s">
        <v>31</v>
      </c>
      <c r="E16" s="799">
        <v>630</v>
      </c>
      <c r="F16" s="798">
        <v>0.43456067984604135</v>
      </c>
      <c r="G16" s="635"/>
      <c r="H16" s="799">
        <v>20504</v>
      </c>
      <c r="I16" s="798">
        <v>14.143225681846401</v>
      </c>
      <c r="J16" s="635"/>
      <c r="K16" s="799">
        <v>9296</v>
      </c>
      <c r="L16" s="798">
        <v>6.4121842537282543</v>
      </c>
      <c r="M16" s="635"/>
      <c r="N16" s="799">
        <v>10961</v>
      </c>
      <c r="O16" s="798">
        <v>7.5606660504642216</v>
      </c>
      <c r="P16" s="635"/>
      <c r="Q16" s="799">
        <v>9344</v>
      </c>
      <c r="R16" s="798">
        <v>6.4452936388593818</v>
      </c>
      <c r="S16" s="635"/>
      <c r="T16" s="799">
        <v>12152</v>
      </c>
      <c r="U16" s="798">
        <v>8.3821926690303084</v>
      </c>
      <c r="V16" s="635"/>
      <c r="W16" s="799">
        <v>27495</v>
      </c>
      <c r="X16" s="798">
        <v>18.965469670423662</v>
      </c>
      <c r="Y16" s="635"/>
      <c r="Z16" s="799">
        <v>54592</v>
      </c>
      <c r="AA16" s="798">
        <f t="shared" si="0"/>
        <v>37.656407355801733</v>
      </c>
      <c r="AB16" s="638"/>
      <c r="AC16" s="676">
        <f>E16+H16+K16+N16+Q16+T16+W16+Z16</f>
        <v>144974</v>
      </c>
      <c r="AD16" s="677">
        <f>F16+I16+L16+O16+R16+U16+X16+AA16</f>
        <v>100</v>
      </c>
      <c r="AF16" s="800"/>
    </row>
    <row r="17" spans="2:32" s="634" customFormat="1" ht="21" customHeight="1" x14ac:dyDescent="0.2">
      <c r="B17" s="1518"/>
      <c r="D17" s="801" t="s">
        <v>49</v>
      </c>
      <c r="E17" s="804">
        <v>898</v>
      </c>
      <c r="F17" s="803">
        <v>0.44065401299389562</v>
      </c>
      <c r="G17" s="635"/>
      <c r="H17" s="804">
        <v>26897</v>
      </c>
      <c r="I17" s="803">
        <v>13.198520030620056</v>
      </c>
      <c r="J17" s="635"/>
      <c r="K17" s="804">
        <v>11790</v>
      </c>
      <c r="L17" s="803">
        <v>5.7854240681492533</v>
      </c>
      <c r="M17" s="635"/>
      <c r="N17" s="804">
        <v>14633</v>
      </c>
      <c r="O17" s="803">
        <v>7.1805013052780344</v>
      </c>
      <c r="P17" s="635"/>
      <c r="Q17" s="804">
        <v>14674</v>
      </c>
      <c r="R17" s="803">
        <v>7.2006202524191805</v>
      </c>
      <c r="S17" s="635"/>
      <c r="T17" s="804">
        <v>21076</v>
      </c>
      <c r="U17" s="803">
        <v>10.342120242605061</v>
      </c>
      <c r="V17" s="635"/>
      <c r="W17" s="804">
        <v>40907</v>
      </c>
      <c r="X17" s="803">
        <v>20.073311480558228</v>
      </c>
      <c r="Y17" s="635"/>
      <c r="Z17" s="804">
        <v>72913</v>
      </c>
      <c r="AA17" s="803">
        <f t="shared" si="0"/>
        <v>35.77884860737629</v>
      </c>
      <c r="AB17" s="638"/>
      <c r="AC17" s="684">
        <f t="shared" ref="AC17:AD19" si="9">E17+H17+K17+N17+Q17+T17+W17+Z17</f>
        <v>203788</v>
      </c>
      <c r="AD17" s="685">
        <f t="shared" si="9"/>
        <v>100</v>
      </c>
      <c r="AF17" s="800"/>
    </row>
    <row r="18" spans="2:32" s="634" customFormat="1" ht="21" customHeight="1" x14ac:dyDescent="0.2">
      <c r="B18" s="1518"/>
      <c r="D18" s="805" t="s">
        <v>50</v>
      </c>
      <c r="E18" s="808">
        <v>369</v>
      </c>
      <c r="F18" s="807">
        <v>0.21178536786946214</v>
      </c>
      <c r="G18" s="635"/>
      <c r="H18" s="808">
        <v>17700</v>
      </c>
      <c r="I18" s="807">
        <v>10.158810328697779</v>
      </c>
      <c r="J18" s="635"/>
      <c r="K18" s="808">
        <v>10689</v>
      </c>
      <c r="L18" s="807">
        <v>6.1348883391779969</v>
      </c>
      <c r="M18" s="635"/>
      <c r="N18" s="808">
        <v>12021</v>
      </c>
      <c r="O18" s="807">
        <v>6.8993818622189824</v>
      </c>
      <c r="P18" s="635"/>
      <c r="Q18" s="808">
        <v>12687</v>
      </c>
      <c r="R18" s="807">
        <v>7.2816286237394756</v>
      </c>
      <c r="S18" s="635"/>
      <c r="T18" s="808">
        <v>18804</v>
      </c>
      <c r="U18" s="807">
        <v>10.792444600047064</v>
      </c>
      <c r="V18" s="635"/>
      <c r="W18" s="808">
        <v>35835</v>
      </c>
      <c r="X18" s="807">
        <v>20.567286334965246</v>
      </c>
      <c r="Y18" s="635"/>
      <c r="Z18" s="808">
        <v>66128</v>
      </c>
      <c r="AA18" s="807">
        <f t="shared" si="0"/>
        <v>37.953774543283991</v>
      </c>
      <c r="AB18" s="638"/>
      <c r="AC18" s="692">
        <f t="shared" si="9"/>
        <v>174233</v>
      </c>
      <c r="AD18" s="693">
        <f t="shared" si="9"/>
        <v>100</v>
      </c>
      <c r="AF18" s="800"/>
    </row>
    <row r="19" spans="2:32" s="634" customFormat="1" ht="21" customHeight="1" x14ac:dyDescent="0.2">
      <c r="B19" s="1519"/>
      <c r="D19" s="909" t="s">
        <v>68</v>
      </c>
      <c r="E19" s="812">
        <f>SUM(E16:E18)</f>
        <v>1897</v>
      </c>
      <c r="F19" s="813">
        <f t="shared" si="2"/>
        <v>0.36271857283530434</v>
      </c>
      <c r="G19" s="635"/>
      <c r="H19" s="812">
        <f>SUM(H16:H18)</f>
        <v>65101</v>
      </c>
      <c r="I19" s="813">
        <f t="shared" si="3"/>
        <v>12.447728945783421</v>
      </c>
      <c r="J19" s="635"/>
      <c r="K19" s="812">
        <f>SUM(K16:K18)</f>
        <v>31775</v>
      </c>
      <c r="L19" s="813">
        <f t="shared" si="4"/>
        <v>6.0755838965955702</v>
      </c>
      <c r="M19" s="635"/>
      <c r="N19" s="812">
        <f>SUM(N16:N18)</f>
        <v>37615</v>
      </c>
      <c r="O19" s="813">
        <f t="shared" si="5"/>
        <v>7.1922293712176977</v>
      </c>
      <c r="P19" s="635"/>
      <c r="Q19" s="812">
        <f>SUM(Q16:Q18)</f>
        <v>36705</v>
      </c>
      <c r="R19" s="813">
        <f t="shared" si="6"/>
        <v>7.0182315318502093</v>
      </c>
      <c r="S19" s="635"/>
      <c r="T19" s="812">
        <f>SUM(T16:T18)</f>
        <v>52032</v>
      </c>
      <c r="U19" s="813">
        <f t="shared" si="7"/>
        <v>9.9488522834826334</v>
      </c>
      <c r="V19" s="635"/>
      <c r="W19" s="812">
        <f>SUM(W16:W18)</f>
        <v>104237</v>
      </c>
      <c r="X19" s="813">
        <f t="shared" si="8"/>
        <v>19.930783277086778</v>
      </c>
      <c r="Y19" s="635"/>
      <c r="Z19" s="812">
        <f>SUM(Z16:Z18)</f>
        <v>193633</v>
      </c>
      <c r="AA19" s="813">
        <f t="shared" si="0"/>
        <v>37.023872121148386</v>
      </c>
      <c r="AB19" s="638"/>
      <c r="AC19" s="814">
        <f>SUM(AC16:AC18)</f>
        <v>522995</v>
      </c>
      <c r="AD19" s="815">
        <f t="shared" si="9"/>
        <v>100</v>
      </c>
      <c r="AF19" s="800"/>
    </row>
    <row r="20" spans="2:32" s="650" customFormat="1" ht="3" customHeight="1" x14ac:dyDescent="0.2">
      <c r="B20" s="645"/>
      <c r="C20" s="646"/>
      <c r="D20" s="638"/>
      <c r="E20" s="647"/>
      <c r="F20" s="648"/>
      <c r="G20" s="638"/>
      <c r="H20" s="647"/>
      <c r="I20" s="648"/>
      <c r="J20" s="638"/>
      <c r="K20" s="647"/>
      <c r="L20" s="648"/>
      <c r="M20" s="638"/>
      <c r="N20" s="647"/>
      <c r="O20" s="648"/>
      <c r="P20" s="638"/>
      <c r="Q20" s="647"/>
      <c r="R20" s="648"/>
      <c r="S20" s="638"/>
      <c r="T20" s="647"/>
      <c r="U20" s="648"/>
      <c r="V20" s="638"/>
      <c r="W20" s="647"/>
      <c r="X20" s="648"/>
      <c r="Y20" s="638"/>
      <c r="Z20" s="647"/>
      <c r="AA20" s="648"/>
      <c r="AB20" s="638"/>
      <c r="AC20" s="647"/>
      <c r="AD20" s="649"/>
    </row>
    <row r="21" spans="2:32" s="922" customFormat="1" ht="18" customHeight="1" x14ac:dyDescent="0.2">
      <c r="B21" s="1579" t="s">
        <v>0</v>
      </c>
      <c r="C21" s="1580"/>
      <c r="D21" s="1581"/>
      <c r="E21" s="1259">
        <f>E15+E19</f>
        <v>3366</v>
      </c>
      <c r="F21" s="1260">
        <f>E21*100/$AC21</f>
        <v>0.23632296629554272</v>
      </c>
      <c r="G21" s="1254"/>
      <c r="H21" s="1259">
        <f>H15+H19</f>
        <v>93733</v>
      </c>
      <c r="I21" s="1260">
        <f>H21*100/$AC21</f>
        <v>6.5808855020142918</v>
      </c>
      <c r="J21" s="1254"/>
      <c r="K21" s="1259">
        <f>K15+K19</f>
        <v>51702</v>
      </c>
      <c r="L21" s="1260">
        <f>K21*100/$AC21</f>
        <v>3.62993761242191</v>
      </c>
      <c r="M21" s="1254"/>
      <c r="N21" s="1259">
        <f>N15+N19</f>
        <v>66207</v>
      </c>
      <c r="O21" s="1260">
        <f>N21*100/$AC21</f>
        <v>4.6483168834013657</v>
      </c>
      <c r="P21" s="1254"/>
      <c r="Q21" s="1259">
        <f>Q15+Q19</f>
        <v>68399</v>
      </c>
      <c r="R21" s="1260">
        <f>Q21*100/$AC21</f>
        <v>4.8022146677506914</v>
      </c>
      <c r="S21" s="1254"/>
      <c r="T21" s="1259">
        <f>T15+T19</f>
        <v>102036</v>
      </c>
      <c r="U21" s="1260">
        <f>T21*100/$AC21</f>
        <v>7.1638295273119423</v>
      </c>
      <c r="V21" s="1254"/>
      <c r="W21" s="1259">
        <f>W15+W19</f>
        <v>273320</v>
      </c>
      <c r="X21" s="1260">
        <f>W21*100/$AC21</f>
        <v>19.189481030272649</v>
      </c>
      <c r="Y21" s="1254"/>
      <c r="Z21" s="1259">
        <f>Z15+Z19</f>
        <v>765559</v>
      </c>
      <c r="AA21" s="1260">
        <f>Z21*100/$AC21</f>
        <v>53.749011810531606</v>
      </c>
      <c r="AB21" s="1254"/>
      <c r="AC21" s="1259">
        <f>AC15+AC19</f>
        <v>1424322</v>
      </c>
      <c r="AD21" s="1260">
        <f>F21+I21+L21+O21+R21+U21+X21+AA21</f>
        <v>100</v>
      </c>
    </row>
    <row r="22" spans="2:32" s="632" customFormat="1" ht="5.25" customHeight="1" x14ac:dyDescent="0.2">
      <c r="B22" s="652"/>
      <c r="C22" s="652"/>
      <c r="D22" s="652"/>
      <c r="E22" s="652"/>
      <c r="F22" s="652"/>
      <c r="G22" s="652"/>
      <c r="H22" s="652"/>
      <c r="I22" s="652"/>
      <c r="J22" s="652"/>
      <c r="K22" s="652"/>
      <c r="L22" s="652"/>
      <c r="M22" s="652"/>
      <c r="N22" s="652"/>
      <c r="O22" s="653"/>
      <c r="P22" s="653"/>
    </row>
    <row r="23" spans="2:32" s="632" customFormat="1" ht="5.25" customHeight="1" x14ac:dyDescent="0.2">
      <c r="B23" s="652"/>
      <c r="C23" s="652"/>
      <c r="D23" s="652"/>
      <c r="E23" s="652"/>
      <c r="F23" s="652"/>
      <c r="G23" s="652"/>
      <c r="H23" s="652"/>
      <c r="I23" s="652"/>
      <c r="J23" s="652"/>
      <c r="K23" s="652"/>
      <c r="L23" s="652"/>
      <c r="M23" s="652"/>
      <c r="N23" s="652"/>
      <c r="O23" s="653"/>
      <c r="P23" s="653"/>
    </row>
    <row r="24" spans="2:32" s="632" customFormat="1" ht="12.75" customHeight="1" x14ac:dyDescent="0.2">
      <c r="B24" s="653"/>
      <c r="C24" s="653"/>
      <c r="D24" s="653"/>
      <c r="E24" s="653"/>
      <c r="F24" s="653"/>
      <c r="G24" s="653"/>
      <c r="H24" s="653"/>
      <c r="I24" s="653"/>
      <c r="J24" s="653"/>
      <c r="K24" s="653"/>
      <c r="L24" s="653"/>
      <c r="M24" s="653"/>
      <c r="N24" s="653"/>
      <c r="O24" s="653"/>
      <c r="P24" s="653"/>
    </row>
    <row r="25" spans="2:32" s="650" customFormat="1" ht="24.75" customHeight="1" x14ac:dyDescent="0.2">
      <c r="B25" s="654"/>
      <c r="C25" s="654"/>
      <c r="D25" s="654"/>
      <c r="E25" s="654" t="s">
        <v>114</v>
      </c>
      <c r="F25" s="654" t="s">
        <v>21</v>
      </c>
      <c r="G25" s="654"/>
      <c r="H25" s="654" t="s">
        <v>20</v>
      </c>
      <c r="I25" s="654" t="s">
        <v>19</v>
      </c>
      <c r="J25" s="654"/>
      <c r="K25" s="654" t="s">
        <v>18</v>
      </c>
      <c r="L25" s="654" t="s">
        <v>17</v>
      </c>
      <c r="M25" s="654"/>
      <c r="N25" s="654" t="s">
        <v>16</v>
      </c>
      <c r="O25" s="654" t="s">
        <v>15</v>
      </c>
      <c r="P25" s="654"/>
    </row>
    <row r="26" spans="2:32" s="650" customFormat="1" x14ac:dyDescent="0.2">
      <c r="B26" s="655"/>
      <c r="C26" s="655"/>
      <c r="D26" s="655"/>
      <c r="E26" s="655" t="e">
        <f>#REF!</f>
        <v>#REF!</v>
      </c>
      <c r="F26" s="656" t="e">
        <f>#REF!</f>
        <v>#REF!</v>
      </c>
      <c r="G26" s="656"/>
      <c r="H26" s="656" t="e">
        <f>#REF!</f>
        <v>#REF!</v>
      </c>
      <c r="I26" s="656" t="e">
        <f>#REF!</f>
        <v>#REF!</v>
      </c>
      <c r="J26" s="656"/>
      <c r="K26" s="656" t="e">
        <f>#REF!</f>
        <v>#REF!</v>
      </c>
      <c r="L26" s="656" t="e">
        <f>#REF!</f>
        <v>#REF!</v>
      </c>
      <c r="M26" s="656"/>
      <c r="N26" s="656" t="e">
        <f>#REF!</f>
        <v>#REF!</v>
      </c>
      <c r="O26" s="656" t="e">
        <f>#REF!</f>
        <v>#REF!</v>
      </c>
      <c r="P26" s="656"/>
    </row>
    <row r="27" spans="2:32" s="632" customFormat="1" x14ac:dyDescent="0.2">
      <c r="B27" s="653"/>
      <c r="C27" s="653"/>
      <c r="D27" s="653"/>
      <c r="E27" s="653"/>
      <c r="F27" s="653"/>
      <c r="G27" s="653"/>
      <c r="H27" s="653"/>
      <c r="I27" s="653"/>
      <c r="J27" s="653"/>
      <c r="K27" s="653"/>
      <c r="L27" s="653"/>
      <c r="M27" s="653"/>
      <c r="N27" s="653"/>
      <c r="O27" s="653"/>
      <c r="P27" s="653"/>
    </row>
    <row r="28" spans="2:32" s="632" customFormat="1" x14ac:dyDescent="0.2">
      <c r="B28" s="653"/>
      <c r="C28" s="653"/>
      <c r="D28" s="653"/>
      <c r="E28" s="653"/>
      <c r="F28" s="653"/>
      <c r="G28" s="653"/>
      <c r="H28" s="653"/>
      <c r="I28" s="653"/>
      <c r="J28" s="653"/>
      <c r="K28" s="653"/>
      <c r="L28" s="653"/>
      <c r="M28" s="653"/>
      <c r="N28" s="653"/>
      <c r="O28" s="653"/>
      <c r="P28" s="653"/>
    </row>
    <row r="29" spans="2:32" s="632" customFormat="1" x14ac:dyDescent="0.2">
      <c r="B29" s="653"/>
      <c r="C29" s="653"/>
      <c r="D29" s="653"/>
      <c r="E29" s="653"/>
      <c r="F29" s="653"/>
      <c r="G29" s="653"/>
      <c r="H29" s="653"/>
      <c r="I29" s="653"/>
      <c r="J29" s="653"/>
      <c r="K29" s="653"/>
      <c r="L29" s="653"/>
      <c r="M29" s="653"/>
      <c r="N29" s="653"/>
      <c r="O29" s="653"/>
      <c r="P29" s="653"/>
    </row>
    <row r="30" spans="2:32" s="632" customFormat="1" x14ac:dyDescent="0.2">
      <c r="B30" s="653"/>
      <c r="C30" s="653"/>
      <c r="D30" s="653"/>
      <c r="E30" s="653"/>
      <c r="F30" s="653"/>
      <c r="G30" s="653"/>
      <c r="H30" s="653"/>
      <c r="I30" s="653"/>
      <c r="J30" s="653"/>
      <c r="K30" s="653"/>
      <c r="L30" s="653"/>
      <c r="M30" s="653"/>
      <c r="N30" s="653"/>
      <c r="O30" s="653"/>
      <c r="P30" s="653"/>
    </row>
    <row r="31" spans="2:32" s="632" customFormat="1" x14ac:dyDescent="0.2">
      <c r="B31" s="653"/>
      <c r="C31" s="653"/>
      <c r="D31" s="653"/>
      <c r="E31" s="653"/>
      <c r="F31" s="653"/>
      <c r="G31" s="653"/>
      <c r="H31" s="653"/>
      <c r="I31" s="653"/>
      <c r="J31" s="653"/>
      <c r="K31" s="653"/>
      <c r="L31" s="653"/>
      <c r="M31" s="653"/>
      <c r="N31" s="653"/>
      <c r="O31" s="653"/>
      <c r="P31" s="653"/>
    </row>
    <row r="32" spans="2:32" s="632" customFormat="1" x14ac:dyDescent="0.2">
      <c r="B32" s="653"/>
      <c r="C32" s="653"/>
      <c r="D32" s="653"/>
      <c r="E32" s="653"/>
      <c r="F32" s="653"/>
      <c r="G32" s="653"/>
      <c r="H32" s="653"/>
      <c r="I32" s="653"/>
      <c r="J32" s="653"/>
      <c r="K32" s="653"/>
      <c r="L32" s="653"/>
      <c r="M32" s="653"/>
      <c r="N32" s="653"/>
      <c r="O32" s="653"/>
      <c r="P32" s="653"/>
    </row>
    <row r="33" spans="2:16" s="632" customFormat="1" x14ac:dyDescent="0.2">
      <c r="B33" s="653"/>
      <c r="C33" s="653"/>
      <c r="D33" s="653"/>
      <c r="E33" s="653"/>
      <c r="F33" s="653"/>
      <c r="G33" s="653"/>
      <c r="H33" s="653"/>
      <c r="I33" s="653"/>
      <c r="J33" s="653"/>
      <c r="K33" s="653"/>
      <c r="L33" s="653"/>
      <c r="M33" s="653"/>
      <c r="N33" s="653"/>
      <c r="O33" s="653"/>
      <c r="P33" s="653"/>
    </row>
    <row r="34" spans="2:16" s="632" customFormat="1" x14ac:dyDescent="0.2">
      <c r="B34" s="653"/>
      <c r="C34" s="653"/>
      <c r="D34" s="653"/>
      <c r="E34" s="653"/>
      <c r="F34" s="653"/>
      <c r="G34" s="653"/>
      <c r="H34" s="653"/>
      <c r="I34" s="653"/>
      <c r="J34" s="653"/>
      <c r="K34" s="653"/>
      <c r="L34" s="653"/>
      <c r="M34" s="653"/>
      <c r="N34" s="653"/>
      <c r="O34" s="653"/>
      <c r="P34" s="653"/>
    </row>
    <row r="35" spans="2:16" s="632" customFormat="1" x14ac:dyDescent="0.2">
      <c r="C35" s="1582" t="s">
        <v>14</v>
      </c>
      <c r="D35" s="1582"/>
      <c r="E35" s="1582"/>
      <c r="F35" s="1582"/>
      <c r="G35" s="1582"/>
      <c r="H35" s="1582"/>
      <c r="I35" s="1582"/>
      <c r="J35" s="1582"/>
      <c r="K35" s="1582"/>
      <c r="L35" s="1582"/>
      <c r="M35" s="653"/>
      <c r="N35" s="653"/>
      <c r="O35" s="653"/>
      <c r="P35" s="653"/>
    </row>
    <row r="36" spans="2:16" s="632" customFormat="1" x14ac:dyDescent="0.2">
      <c r="L36" s="653"/>
      <c r="M36" s="653"/>
      <c r="N36" s="653"/>
      <c r="O36" s="653"/>
      <c r="P36" s="653"/>
    </row>
    <row r="37" spans="2:16" s="632" customFormat="1" x14ac:dyDescent="0.2">
      <c r="B37" s="653"/>
      <c r="C37" s="653"/>
      <c r="D37" s="653"/>
      <c r="E37" s="653"/>
      <c r="F37" s="653"/>
      <c r="G37" s="653"/>
      <c r="H37" s="653"/>
      <c r="I37" s="653"/>
      <c r="J37" s="653"/>
      <c r="K37" s="653"/>
      <c r="L37" s="653"/>
      <c r="M37" s="653"/>
      <c r="N37" s="653"/>
      <c r="O37" s="653"/>
      <c r="P37" s="653"/>
    </row>
    <row r="38" spans="2:16" s="632" customFormat="1" ht="5.25" customHeight="1" x14ac:dyDescent="0.2">
      <c r="B38" s="653"/>
      <c r="C38" s="653"/>
      <c r="D38" s="653"/>
      <c r="E38" s="653"/>
      <c r="F38" s="653"/>
      <c r="G38" s="653"/>
      <c r="H38" s="653"/>
      <c r="I38" s="653"/>
      <c r="J38" s="653"/>
      <c r="K38" s="653"/>
      <c r="L38" s="653"/>
      <c r="M38" s="653"/>
      <c r="N38" s="653"/>
      <c r="O38" s="653"/>
      <c r="P38" s="653"/>
    </row>
    <row r="39" spans="2:16" s="632" customFormat="1" ht="5.25" customHeight="1" x14ac:dyDescent="0.2">
      <c r="B39" s="653"/>
      <c r="C39" s="653"/>
      <c r="D39" s="653"/>
      <c r="E39" s="653"/>
      <c r="F39" s="653"/>
      <c r="G39" s="653"/>
      <c r="H39" s="653"/>
      <c r="I39" s="653"/>
      <c r="J39" s="653"/>
      <c r="K39" s="653"/>
      <c r="L39" s="653"/>
      <c r="M39" s="653"/>
      <c r="N39" s="653"/>
      <c r="O39" s="653"/>
      <c r="P39" s="653"/>
    </row>
    <row r="40" spans="2:16" s="632" customFormat="1" ht="16.5" customHeight="1" x14ac:dyDescent="0.2">
      <c r="B40" s="653"/>
      <c r="C40" s="653"/>
      <c r="D40" s="653"/>
      <c r="E40" s="653"/>
      <c r="F40" s="653"/>
      <c r="G40" s="653"/>
      <c r="H40" s="653"/>
      <c r="I40" s="653"/>
      <c r="J40" s="653"/>
      <c r="K40" s="653"/>
      <c r="L40" s="653"/>
      <c r="M40" s="653"/>
      <c r="N40" s="653"/>
      <c r="O40" s="653"/>
      <c r="P40" s="653"/>
    </row>
    <row r="41" spans="2:16" s="632" customFormat="1" x14ac:dyDescent="0.2">
      <c r="B41" s="653"/>
      <c r="C41" s="653"/>
      <c r="D41" s="653"/>
      <c r="E41" s="653"/>
      <c r="F41" s="653"/>
      <c r="G41" s="653"/>
      <c r="H41" s="653"/>
      <c r="I41" s="653"/>
      <c r="J41" s="653"/>
      <c r="K41" s="653"/>
      <c r="L41" s="653"/>
      <c r="M41" s="653"/>
      <c r="N41" s="653"/>
      <c r="O41" s="653"/>
      <c r="P41" s="653"/>
    </row>
    <row r="42" spans="2:16" s="632" customFormat="1" x14ac:dyDescent="0.2"/>
    <row r="43" spans="2:16" s="651" customFormat="1" x14ac:dyDescent="0.2"/>
    <row r="44" spans="2:16" s="658" customFormat="1" ht="12.75" customHeight="1" x14ac:dyDescent="0.2">
      <c r="B44" s="1485"/>
      <c r="C44" s="1486"/>
      <c r="D44" s="1486"/>
      <c r="E44" s="1486"/>
      <c r="F44" s="1486"/>
      <c r="G44" s="1486"/>
      <c r="H44" s="1486"/>
      <c r="I44" s="1486"/>
      <c r="J44" s="1486"/>
      <c r="K44" s="1486"/>
      <c r="L44" s="1486"/>
      <c r="M44" s="1486"/>
      <c r="N44" s="1486"/>
      <c r="O44" s="1486"/>
      <c r="P44" s="657"/>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42"/>
      <c r="C2" s="1442"/>
      <c r="D2" s="1442"/>
      <c r="E2" s="1442"/>
      <c r="F2" s="1442"/>
      <c r="G2" s="1442"/>
      <c r="H2" s="1442"/>
      <c r="I2" s="1442"/>
      <c r="O2" s="37"/>
    </row>
    <row r="3" spans="1:50" s="38" customFormat="1" ht="4.5" customHeight="1" x14ac:dyDescent="0.2">
      <c r="B3" s="1443"/>
      <c r="C3" s="1443"/>
      <c r="D3" s="1443"/>
      <c r="E3" s="1443"/>
      <c r="F3" s="1443"/>
      <c r="G3" s="1443"/>
      <c r="H3" s="1443"/>
      <c r="I3" s="1443"/>
      <c r="O3" s="37"/>
    </row>
    <row r="4" spans="1:50" s="38" customFormat="1" ht="37.5" customHeight="1" x14ac:dyDescent="0.2">
      <c r="A4" s="1583" t="s">
        <v>207</v>
      </c>
      <c r="B4" s="1583"/>
      <c r="C4" s="1583"/>
      <c r="D4" s="1583"/>
      <c r="E4" s="1583"/>
      <c r="F4" s="1583"/>
      <c r="G4" s="1583"/>
      <c r="H4" s="1583"/>
      <c r="I4" s="1583"/>
      <c r="J4" s="1583"/>
      <c r="K4" s="1583"/>
      <c r="L4" s="1583"/>
      <c r="M4" s="1583"/>
      <c r="N4" s="1583"/>
      <c r="O4" s="1583"/>
      <c r="P4" s="1583"/>
      <c r="Q4" s="1583"/>
      <c r="R4" s="1583"/>
      <c r="S4" s="1583"/>
      <c r="T4" s="1583"/>
      <c r="U4" s="1583"/>
      <c r="V4" s="1583"/>
      <c r="W4" s="1583"/>
      <c r="X4" s="1583"/>
      <c r="Y4" s="1583"/>
      <c r="Z4" s="1583"/>
    </row>
    <row r="5" spans="1:50" s="38" customFormat="1" ht="17.25" customHeight="1" x14ac:dyDescent="0.2">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
      <c r="O6" s="37"/>
    </row>
    <row r="7" spans="1:50" s="41" customFormat="1" ht="12.75" customHeight="1" x14ac:dyDescent="0.2">
      <c r="A7" s="39"/>
      <c r="B7" s="1444" t="s">
        <v>12</v>
      </c>
      <c r="C7" s="40"/>
      <c r="D7" s="1439" t="s">
        <v>109</v>
      </c>
      <c r="E7" s="1437"/>
      <c r="F7" s="181"/>
      <c r="G7" s="1437"/>
      <c r="H7" s="1437"/>
      <c r="I7" s="181"/>
      <c r="J7" s="1437"/>
      <c r="K7" s="1437"/>
      <c r="L7" s="181"/>
      <c r="M7" s="1437"/>
      <c r="N7" s="1438"/>
      <c r="O7" s="40"/>
      <c r="P7" s="1439" t="s">
        <v>179</v>
      </c>
      <c r="Q7" s="1437"/>
      <c r="R7" s="181"/>
      <c r="S7" s="1437"/>
      <c r="T7" s="1437"/>
      <c r="U7" s="181"/>
      <c r="V7" s="1437"/>
      <c r="W7" s="1437"/>
      <c r="X7" s="181"/>
      <c r="Y7" s="1437"/>
      <c r="Z7" s="1438"/>
      <c r="AA7" s="116"/>
      <c r="AB7" s="116"/>
      <c r="AC7" s="117"/>
      <c r="AD7" s="117"/>
      <c r="AE7" s="117"/>
      <c r="AF7" s="117"/>
      <c r="AG7" s="117"/>
      <c r="AH7" s="117"/>
      <c r="AI7" s="118"/>
    </row>
    <row r="8" spans="1:50" s="41" customFormat="1" ht="37.5" customHeight="1" x14ac:dyDescent="0.2">
      <c r="A8" s="39"/>
      <c r="B8" s="1445"/>
      <c r="C8" s="40"/>
      <c r="D8" s="1448"/>
      <c r="E8" s="1449"/>
      <c r="F8" s="40"/>
      <c r="G8" s="1439" t="s">
        <v>169</v>
      </c>
      <c r="H8" s="1438"/>
      <c r="I8" s="40"/>
      <c r="J8" s="1439" t="s">
        <v>175</v>
      </c>
      <c r="K8" s="1438"/>
      <c r="L8" s="40"/>
      <c r="M8" s="1439" t="s">
        <v>170</v>
      </c>
      <c r="N8" s="1438"/>
      <c r="O8" s="40"/>
      <c r="P8" s="1448"/>
      <c r="Q8" s="1450"/>
      <c r="R8" s="130"/>
      <c r="S8" s="1439" t="s">
        <v>180</v>
      </c>
      <c r="T8" s="1438"/>
      <c r="U8" s="40"/>
      <c r="V8" s="1439" t="s">
        <v>181</v>
      </c>
      <c r="W8" s="1438"/>
      <c r="X8" s="40"/>
      <c r="Y8" s="1439" t="s">
        <v>182</v>
      </c>
      <c r="Z8" s="1438"/>
      <c r="AA8" s="116"/>
      <c r="AB8" s="116"/>
      <c r="AC8" s="117"/>
      <c r="AD8" s="117"/>
      <c r="AE8" s="117"/>
      <c r="AF8" s="117"/>
      <c r="AG8" s="117"/>
      <c r="AH8" s="117"/>
      <c r="AI8" s="118"/>
    </row>
    <row r="9" spans="1:50" s="46" customFormat="1" ht="36.75" customHeight="1" x14ac:dyDescent="0.2">
      <c r="A9" s="42"/>
      <c r="B9" s="144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7" t="s">
        <v>217</v>
      </c>
      <c r="C33" s="1447"/>
      <c r="D33" s="1447"/>
      <c r="E33" s="1447"/>
      <c r="F33" s="1447"/>
      <c r="G33" s="1447"/>
      <c r="H33" s="1447"/>
      <c r="I33" s="1447"/>
      <c r="J33" s="1447"/>
      <c r="K33" s="1447"/>
      <c r="L33" s="1447"/>
      <c r="M33" s="1447"/>
      <c r="O33" s="86"/>
    </row>
    <row r="34" spans="2:19" ht="29.25" customHeight="1" x14ac:dyDescent="0.2">
      <c r="B34" s="1441"/>
      <c r="C34" s="1441"/>
      <c r="D34" s="1441"/>
      <c r="E34" s="1441"/>
      <c r="F34" s="1441"/>
      <c r="G34" s="1441"/>
      <c r="H34" s="1441"/>
      <c r="I34" s="1441"/>
      <c r="J34" s="1441"/>
      <c r="K34" s="1441"/>
      <c r="L34" s="1441"/>
      <c r="M34" s="1441"/>
      <c r="N34" s="1441"/>
      <c r="O34" s="1441"/>
      <c r="P34" s="1441"/>
      <c r="Q34" s="89"/>
      <c r="R34" s="89"/>
      <c r="S34" s="89"/>
    </row>
    <row r="35" spans="2:19" ht="4.5" customHeight="1" x14ac:dyDescent="0.2">
      <c r="B35" s="1440"/>
      <c r="C35" s="1440"/>
      <c r="D35" s="1440"/>
      <c r="E35" s="1440"/>
      <c r="F35" s="1440"/>
      <c r="G35" s="1440"/>
      <c r="H35" s="1440"/>
      <c r="I35" s="1440"/>
      <c r="J35" s="1440"/>
      <c r="K35" s="1440"/>
      <c r="L35" s="1440"/>
      <c r="M35" s="1440"/>
      <c r="N35" s="1440"/>
      <c r="O35" s="1440"/>
      <c r="P35" s="1440"/>
      <c r="Q35" s="89"/>
      <c r="R35" s="89"/>
      <c r="S35" s="89"/>
    </row>
    <row r="38" spans="2:19" x14ac:dyDescent="0.2">
      <c r="L38" s="90"/>
      <c r="M38" s="90"/>
      <c r="N38" s="90"/>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B6" sqref="B6:AC6"/>
    </sheetView>
  </sheetViews>
  <sheetFormatPr baseColWidth="10" defaultColWidth="11.42578125" defaultRowHeight="15" x14ac:dyDescent="0.2"/>
  <cols>
    <col min="1" max="1" width="1.140625" style="616" customWidth="1"/>
    <col min="2" max="2" width="7.85546875" style="616" customWidth="1"/>
    <col min="3" max="3" width="1" style="616" customWidth="1"/>
    <col min="4" max="4" width="9.140625" style="616" customWidth="1"/>
    <col min="5" max="5" width="7.5703125" style="616" customWidth="1"/>
    <col min="6" max="6" width="0.5703125" style="616" customWidth="1"/>
    <col min="7" max="7" width="8" style="616" customWidth="1"/>
    <col min="8" max="8" width="0.5703125" style="616" customWidth="1"/>
    <col min="9" max="9" width="6.7109375" style="616" customWidth="1"/>
    <col min="10" max="10" width="0.5703125" style="616" customWidth="1"/>
    <col min="11" max="11" width="6.85546875" style="616" customWidth="1"/>
    <col min="12" max="12" width="0.5703125" style="616" customWidth="1"/>
    <col min="13" max="13" width="7" style="616" customWidth="1"/>
    <col min="14" max="14" width="0.5703125" style="616" customWidth="1"/>
    <col min="15" max="15" width="8.140625" style="616" customWidth="1"/>
    <col min="16" max="16" width="0.7109375" style="616" customWidth="1"/>
    <col min="17" max="17" width="7.5703125" style="616" customWidth="1"/>
    <col min="18" max="18" width="0.5703125" style="616" customWidth="1"/>
    <col min="19" max="19" width="7.28515625" style="616" customWidth="1"/>
    <col min="20" max="20" width="0.7109375" style="616" customWidth="1"/>
    <col min="21" max="21" width="5.140625" style="616" customWidth="1"/>
    <col min="22" max="22" width="4.5703125" style="616" bestFit="1" customWidth="1"/>
    <col min="23" max="23" width="7" style="616" bestFit="1" customWidth="1"/>
    <col min="24" max="24" width="4.5703125" style="616" bestFit="1" customWidth="1"/>
    <col min="25" max="25" width="7" style="616" bestFit="1" customWidth="1"/>
    <col min="26" max="26" width="4.5703125" style="616" bestFit="1" customWidth="1"/>
    <col min="27" max="27" width="7" style="616" bestFit="1" customWidth="1"/>
    <col min="28" max="28" width="4.5703125" style="616" bestFit="1" customWidth="1"/>
    <col min="29" max="29" width="7" style="616" bestFit="1" customWidth="1"/>
    <col min="30" max="16384" width="11.42578125" style="616"/>
  </cols>
  <sheetData>
    <row r="1" spans="2:30" hidden="1" x14ac:dyDescent="0.2">
      <c r="E1" s="617" t="s">
        <v>36</v>
      </c>
      <c r="G1" s="617" t="s">
        <v>21</v>
      </c>
      <c r="I1" s="617" t="s">
        <v>20</v>
      </c>
      <c r="K1" s="617" t="s">
        <v>19</v>
      </c>
      <c r="M1" s="617" t="s">
        <v>18</v>
      </c>
      <c r="O1" s="617" t="s">
        <v>17</v>
      </c>
      <c r="Q1" s="617" t="s">
        <v>16</v>
      </c>
      <c r="S1" s="617" t="s">
        <v>15</v>
      </c>
    </row>
    <row r="2" spans="2:30" s="614" customFormat="1" x14ac:dyDescent="0.2">
      <c r="C2" s="618"/>
      <c r="D2" s="618"/>
      <c r="T2" s="618"/>
    </row>
    <row r="3" spans="2:30" s="620" customFormat="1" ht="47.25" customHeight="1" x14ac:dyDescent="0.25">
      <c r="B3" s="1476"/>
      <c r="C3" s="1476"/>
      <c r="D3" s="1476"/>
      <c r="E3" s="1476"/>
      <c r="F3" s="1476"/>
      <c r="G3" s="1476"/>
      <c r="H3" s="1476"/>
      <c r="I3" s="1476"/>
      <c r="J3" s="619"/>
      <c r="Q3" s="621"/>
    </row>
    <row r="4" spans="2:30" s="622" customFormat="1" ht="2.25" customHeight="1" x14ac:dyDescent="0.2">
      <c r="B4" s="1477"/>
      <c r="C4" s="1477"/>
      <c r="D4" s="1477"/>
      <c r="E4" s="1477"/>
      <c r="F4" s="1477"/>
      <c r="G4" s="1477"/>
      <c r="H4" s="1477"/>
      <c r="I4" s="1477"/>
      <c r="J4" s="1477"/>
      <c r="K4" s="1477"/>
      <c r="L4" s="1477"/>
      <c r="M4" s="1477"/>
      <c r="N4" s="1477"/>
      <c r="O4" s="1477"/>
      <c r="P4" s="1477"/>
      <c r="Q4" s="1477"/>
      <c r="R4" s="1477"/>
      <c r="S4" s="1477"/>
      <c r="T4" s="1477"/>
    </row>
    <row r="5" spans="2:30" s="622" customFormat="1" ht="16.5" customHeight="1" x14ac:dyDescent="0.2">
      <c r="B5" s="1478" t="s">
        <v>430</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1478"/>
    </row>
    <row r="6" spans="2:30" s="622" customFormat="1" ht="14.25" customHeight="1" x14ac:dyDescent="0.2">
      <c r="B6" s="1415" t="str">
        <f>porsaad!$B$6</f>
        <v>Situación a 31 de marzo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910" customFormat="1" ht="5.25" customHeight="1" x14ac:dyDescent="0.2"/>
    <row r="8" spans="2:30" s="718" customFormat="1" ht="21.75" customHeight="1" x14ac:dyDescent="0.2">
      <c r="B8" s="1496" t="s">
        <v>27</v>
      </c>
      <c r="D8" s="1496" t="s">
        <v>112</v>
      </c>
      <c r="E8" s="1496" t="s">
        <v>26</v>
      </c>
      <c r="F8" s="1496"/>
      <c r="G8" s="1496"/>
      <c r="H8" s="1496"/>
      <c r="I8" s="1496"/>
      <c r="J8" s="1496"/>
      <c r="K8" s="1496"/>
      <c r="L8" s="1496"/>
      <c r="M8" s="1496"/>
      <c r="N8" s="1496"/>
      <c r="O8" s="1496"/>
      <c r="P8" s="1496"/>
      <c r="Q8" s="1496"/>
      <c r="R8" s="1496"/>
      <c r="S8" s="1496"/>
    </row>
    <row r="9" spans="2:30" s="718" customFormat="1" ht="21.75" customHeight="1" x14ac:dyDescent="0.2">
      <c r="B9" s="1496"/>
      <c r="D9" s="1496"/>
      <c r="E9" s="716" t="s">
        <v>22</v>
      </c>
      <c r="F9" s="716"/>
      <c r="G9" s="716" t="s">
        <v>21</v>
      </c>
      <c r="H9" s="716"/>
      <c r="I9" s="716" t="s">
        <v>20</v>
      </c>
      <c r="J9" s="716"/>
      <c r="K9" s="716" t="s">
        <v>19</v>
      </c>
      <c r="L9" s="716"/>
      <c r="M9" s="716" t="s">
        <v>18</v>
      </c>
      <c r="N9" s="716"/>
      <c r="O9" s="716" t="s">
        <v>17</v>
      </c>
      <c r="P9" s="716"/>
      <c r="Q9" s="716" t="s">
        <v>16</v>
      </c>
      <c r="R9" s="716"/>
      <c r="S9" s="716" t="s">
        <v>15</v>
      </c>
    </row>
    <row r="10" spans="2:30" s="718" customFormat="1" ht="21.75" customHeight="1" x14ac:dyDescent="0.2">
      <c r="B10" s="1496"/>
      <c r="D10" s="1496"/>
      <c r="E10" s="716" t="s">
        <v>9</v>
      </c>
      <c r="F10" s="716"/>
      <c r="G10" s="716" t="s">
        <v>9</v>
      </c>
      <c r="H10" s="716"/>
      <c r="I10" s="716" t="s">
        <v>9</v>
      </c>
      <c r="J10" s="716"/>
      <c r="K10" s="716" t="s">
        <v>9</v>
      </c>
      <c r="L10" s="716"/>
      <c r="M10" s="716" t="s">
        <v>9</v>
      </c>
      <c r="N10" s="716"/>
      <c r="O10" s="716" t="s">
        <v>9</v>
      </c>
      <c r="P10" s="716"/>
      <c r="Q10" s="716" t="s">
        <v>9</v>
      </c>
      <c r="R10" s="716"/>
      <c r="S10" s="716" t="s">
        <v>9</v>
      </c>
    </row>
    <row r="11" spans="2:30" s="698" customFormat="1" ht="9" customHeight="1" x14ac:dyDescent="0.2">
      <c r="B11" s="716"/>
      <c r="D11" s="716"/>
      <c r="E11" s="716"/>
      <c r="F11" s="716"/>
      <c r="G11" s="716"/>
      <c r="H11" s="716"/>
      <c r="I11" s="716"/>
      <c r="J11" s="716"/>
      <c r="K11" s="716"/>
      <c r="L11" s="716"/>
      <c r="M11" s="716"/>
      <c r="N11" s="716"/>
      <c r="O11" s="716"/>
      <c r="P11" s="716"/>
      <c r="Q11" s="716"/>
      <c r="R11" s="716"/>
      <c r="S11" s="716"/>
    </row>
    <row r="12" spans="2:30" s="698" customFormat="1" ht="21" customHeight="1" x14ac:dyDescent="0.2">
      <c r="B12" s="1496" t="s">
        <v>24</v>
      </c>
      <c r="D12" s="911" t="s">
        <v>31</v>
      </c>
      <c r="E12" s="912">
        <f>'46perfpbsaad'!E12</f>
        <v>518</v>
      </c>
      <c r="F12" s="911"/>
      <c r="G12" s="912">
        <f>'46perfpbsaad'!H12</f>
        <v>9774</v>
      </c>
      <c r="H12" s="911"/>
      <c r="I12" s="912">
        <f>'46perfpbsaad'!K12</f>
        <v>6057</v>
      </c>
      <c r="J12" s="911"/>
      <c r="K12" s="912">
        <f>'46perfpbsaad'!N12</f>
        <v>8942</v>
      </c>
      <c r="L12" s="911"/>
      <c r="M12" s="912">
        <f>'46perfpbsaad'!Q12</f>
        <v>8308</v>
      </c>
      <c r="N12" s="911"/>
      <c r="O12" s="912">
        <f>'46perfpbsaad'!T12</f>
        <v>11132</v>
      </c>
      <c r="P12" s="911"/>
      <c r="Q12" s="912">
        <f>'46perfpbsaad'!W12</f>
        <v>37422</v>
      </c>
      <c r="R12" s="911"/>
      <c r="S12" s="912">
        <f>'46perfpbsaad'!Z12</f>
        <v>176542</v>
      </c>
      <c r="T12" s="913"/>
      <c r="V12" s="914">
        <f>E12/E$15</f>
        <v>0.35262083049693671</v>
      </c>
      <c r="W12" s="914">
        <f>G12/G$15</f>
        <v>0.34136630343671415</v>
      </c>
      <c r="X12" s="914">
        <f>I12/I$15</f>
        <v>0.30395945199979929</v>
      </c>
      <c r="Y12" s="914">
        <f>K12/K$15</f>
        <v>0.31274482372691664</v>
      </c>
      <c r="Z12" s="914">
        <f>M12/M$15</f>
        <v>0.26213163374771248</v>
      </c>
      <c r="AA12" s="914">
        <f>O12/O$15</f>
        <v>0.22262219022478202</v>
      </c>
      <c r="AB12" s="914">
        <f>Q12/Q$15</f>
        <v>0.22132325544259329</v>
      </c>
      <c r="AC12" s="914">
        <f>S12/S$15</f>
        <v>0.30867979423911485</v>
      </c>
      <c r="AD12" s="914"/>
    </row>
    <row r="13" spans="2:30" s="698" customFormat="1" ht="21" customHeight="1" x14ac:dyDescent="0.2">
      <c r="B13" s="1496"/>
      <c r="D13" s="911" t="s">
        <v>49</v>
      </c>
      <c r="E13" s="912">
        <f>'46perfpbsaad'!E13</f>
        <v>660</v>
      </c>
      <c r="F13" s="911"/>
      <c r="G13" s="912">
        <f>'46perfpbsaad'!H13</f>
        <v>11107</v>
      </c>
      <c r="H13" s="911"/>
      <c r="I13" s="912">
        <f>'46perfpbsaad'!K13</f>
        <v>7533</v>
      </c>
      <c r="J13" s="911"/>
      <c r="K13" s="912">
        <f>'46perfpbsaad'!N13</f>
        <v>11153</v>
      </c>
      <c r="L13" s="911"/>
      <c r="M13" s="912">
        <f>'46perfpbsaad'!Q13</f>
        <v>12320</v>
      </c>
      <c r="N13" s="911"/>
      <c r="O13" s="912">
        <f>'46perfpbsaad'!T13</f>
        <v>19499</v>
      </c>
      <c r="P13" s="911"/>
      <c r="Q13" s="912">
        <f>'46perfpbsaad'!W13</f>
        <v>62434</v>
      </c>
      <c r="R13" s="911"/>
      <c r="S13" s="912">
        <f>'46perfpbsaad'!Z13</f>
        <v>219434</v>
      </c>
      <c r="T13" s="913"/>
      <c r="V13" s="914">
        <f>E13/E$15</f>
        <v>0.44928522804629001</v>
      </c>
      <c r="W13" s="914">
        <f>G13/G$15</f>
        <v>0.38792260407935175</v>
      </c>
      <c r="X13" s="914">
        <f>I13/I$15</f>
        <v>0.37802980880212778</v>
      </c>
      <c r="Y13" s="914">
        <f>K13/K$15</f>
        <v>0.39007414661443762</v>
      </c>
      <c r="Z13" s="914">
        <f>M13/M$15</f>
        <v>0.3887171073389285</v>
      </c>
      <c r="AA13" s="914">
        <f>O13/O$15</f>
        <v>0.38994880409567234</v>
      </c>
      <c r="AB13" s="914">
        <f>Q13/Q$15</f>
        <v>0.36925060473258697</v>
      </c>
      <c r="AC13" s="914">
        <f>S13/S$15</f>
        <v>0.38367551046813747</v>
      </c>
      <c r="AD13" s="914"/>
    </row>
    <row r="14" spans="2:30" s="698" customFormat="1" ht="21" customHeight="1" x14ac:dyDescent="0.2">
      <c r="B14" s="1496"/>
      <c r="D14" s="911" t="s">
        <v>50</v>
      </c>
      <c r="E14" s="912">
        <f>'46perfpbsaad'!E14</f>
        <v>291</v>
      </c>
      <c r="F14" s="911"/>
      <c r="G14" s="912">
        <f>'46perfpbsaad'!H14</f>
        <v>7751</v>
      </c>
      <c r="H14" s="911"/>
      <c r="I14" s="912">
        <f>'46perfpbsaad'!K14</f>
        <v>6337</v>
      </c>
      <c r="J14" s="911"/>
      <c r="K14" s="912">
        <f>'46perfpbsaad'!N14</f>
        <v>8497</v>
      </c>
      <c r="L14" s="911"/>
      <c r="M14" s="912">
        <f>'46perfpbsaad'!Q14</f>
        <v>11066</v>
      </c>
      <c r="N14" s="911"/>
      <c r="O14" s="912">
        <f>'46perfpbsaad'!T14</f>
        <v>19373</v>
      </c>
      <c r="P14" s="911"/>
      <c r="Q14" s="912">
        <f>'46perfpbsaad'!W14</f>
        <v>69227</v>
      </c>
      <c r="R14" s="911"/>
      <c r="S14" s="912">
        <f>'46perfpbsaad'!Z14</f>
        <v>175950</v>
      </c>
      <c r="T14" s="913"/>
      <c r="V14" s="914">
        <f>E14/E$15</f>
        <v>0.19809394145677331</v>
      </c>
      <c r="W14" s="914">
        <f>G14/G$15</f>
        <v>0.27071109248393405</v>
      </c>
      <c r="X14" s="914">
        <f>I14/I$15</f>
        <v>0.31801073919807299</v>
      </c>
      <c r="Y14" s="914">
        <f>K14/K$15</f>
        <v>0.29718102965864579</v>
      </c>
      <c r="Z14" s="914">
        <f>M14/M$15</f>
        <v>0.34915125891335902</v>
      </c>
      <c r="AA14" s="914">
        <f>O14/O$15</f>
        <v>0.38742900567954563</v>
      </c>
      <c r="AB14" s="914">
        <f>Q14/Q$15</f>
        <v>0.40942613982481979</v>
      </c>
      <c r="AC14" s="914">
        <f>S14/S$15</f>
        <v>0.30764469529274768</v>
      </c>
      <c r="AD14" s="914"/>
    </row>
    <row r="15" spans="2:30" s="698" customFormat="1" ht="21" customHeight="1" x14ac:dyDescent="0.2">
      <c r="B15" s="1496"/>
      <c r="D15" s="915" t="s">
        <v>68</v>
      </c>
      <c r="E15" s="912">
        <f>'46perfpbsaad'!E15</f>
        <v>1469</v>
      </c>
      <c r="F15" s="911"/>
      <c r="G15" s="912">
        <f>SUM(G12:G14)</f>
        <v>28632</v>
      </c>
      <c r="H15" s="912">
        <f t="shared" ref="H15:T15" si="0">SUM(H12:H14)</f>
        <v>0</v>
      </c>
      <c r="I15" s="912">
        <f t="shared" si="0"/>
        <v>19927</v>
      </c>
      <c r="J15" s="912">
        <f t="shared" si="0"/>
        <v>0</v>
      </c>
      <c r="K15" s="912">
        <f t="shared" si="0"/>
        <v>28592</v>
      </c>
      <c r="L15" s="912">
        <f t="shared" si="0"/>
        <v>0</v>
      </c>
      <c r="M15" s="912">
        <f t="shared" si="0"/>
        <v>31694</v>
      </c>
      <c r="N15" s="912">
        <f t="shared" si="0"/>
        <v>0</v>
      </c>
      <c r="O15" s="912">
        <f t="shared" si="0"/>
        <v>50004</v>
      </c>
      <c r="P15" s="912">
        <f t="shared" si="0"/>
        <v>0</v>
      </c>
      <c r="Q15" s="912">
        <f t="shared" si="0"/>
        <v>169083</v>
      </c>
      <c r="R15" s="912">
        <f t="shared" si="0"/>
        <v>0</v>
      </c>
      <c r="S15" s="912">
        <f t="shared" si="0"/>
        <v>571926</v>
      </c>
      <c r="T15" s="912">
        <f t="shared" si="0"/>
        <v>0</v>
      </c>
      <c r="V15" s="914"/>
    </row>
    <row r="16" spans="2:30" s="698" customFormat="1" ht="21" customHeight="1" x14ac:dyDescent="0.2">
      <c r="B16" s="1496" t="s">
        <v>23</v>
      </c>
      <c r="D16" s="911" t="s">
        <v>31</v>
      </c>
      <c r="E16" s="912">
        <f>'46perfpbsaad'!E16</f>
        <v>630</v>
      </c>
      <c r="F16" s="911"/>
      <c r="G16" s="912">
        <f>'46perfpbsaad'!H16</f>
        <v>20504</v>
      </c>
      <c r="H16" s="911"/>
      <c r="I16" s="912">
        <f>'46perfpbsaad'!K16</f>
        <v>9296</v>
      </c>
      <c r="J16" s="911"/>
      <c r="K16" s="912">
        <f>'46perfpbsaad'!N16</f>
        <v>10961</v>
      </c>
      <c r="L16" s="911"/>
      <c r="M16" s="912">
        <f>'46perfpbsaad'!Q16</f>
        <v>9344</v>
      </c>
      <c r="N16" s="911"/>
      <c r="O16" s="912">
        <f>'46perfpbsaad'!T16</f>
        <v>12152</v>
      </c>
      <c r="P16" s="911"/>
      <c r="Q16" s="912">
        <f>'46perfpbsaad'!W16</f>
        <v>27495</v>
      </c>
      <c r="R16" s="911"/>
      <c r="S16" s="912">
        <f>'46perfpbsaad'!Z16</f>
        <v>54592</v>
      </c>
      <c r="T16" s="913"/>
      <c r="V16" s="914">
        <f>E16/E$19</f>
        <v>0.33210332103321033</v>
      </c>
      <c r="W16" s="914">
        <f>G16/G$19</f>
        <v>0.31495675949678192</v>
      </c>
      <c r="X16" s="914">
        <f>I16/I$19</f>
        <v>0.29255704169944924</v>
      </c>
      <c r="Y16" s="914">
        <f>K16/K$19</f>
        <v>0.291399707563472</v>
      </c>
      <c r="Z16" s="914">
        <f>M16/M$19</f>
        <v>0.25457022204059393</v>
      </c>
      <c r="AA16" s="914">
        <f>O16/O$19</f>
        <v>0.23354858548585486</v>
      </c>
      <c r="AB16" s="914">
        <f>Q16/Q$19</f>
        <v>0.26377389986281263</v>
      </c>
      <c r="AC16" s="914">
        <f>S16/S$19</f>
        <v>0.28193541390155602</v>
      </c>
    </row>
    <row r="17" spans="2:29" s="698" customFormat="1" ht="21" customHeight="1" x14ac:dyDescent="0.2">
      <c r="B17" s="1496"/>
      <c r="D17" s="911" t="s">
        <v>49</v>
      </c>
      <c r="E17" s="912">
        <f>'46perfpbsaad'!E17</f>
        <v>898</v>
      </c>
      <c r="F17" s="911"/>
      <c r="G17" s="912">
        <f>'46perfpbsaad'!H17</f>
        <v>26897</v>
      </c>
      <c r="H17" s="911"/>
      <c r="I17" s="912">
        <f>'46perfpbsaad'!K17</f>
        <v>11790</v>
      </c>
      <c r="J17" s="911"/>
      <c r="K17" s="912">
        <f>'46perfpbsaad'!N17</f>
        <v>14633</v>
      </c>
      <c r="L17" s="911"/>
      <c r="M17" s="912">
        <f>'46perfpbsaad'!Q17</f>
        <v>14674</v>
      </c>
      <c r="N17" s="911"/>
      <c r="O17" s="912">
        <f>'46perfpbsaad'!T17</f>
        <v>21076</v>
      </c>
      <c r="P17" s="911"/>
      <c r="Q17" s="912">
        <f>'46perfpbsaad'!W17</f>
        <v>40907</v>
      </c>
      <c r="R17" s="911"/>
      <c r="S17" s="912">
        <f>'46perfpbsaad'!Z17</f>
        <v>72913</v>
      </c>
      <c r="T17" s="913"/>
      <c r="V17" s="914">
        <f>E17/E$19</f>
        <v>0.47337901950448075</v>
      </c>
      <c r="W17" s="914">
        <f>G17/G$19</f>
        <v>0.41315801600589852</v>
      </c>
      <c r="X17" s="914">
        <f>I17/I$19</f>
        <v>0.37104642014162076</v>
      </c>
      <c r="Y17" s="914">
        <f>K17/K$19</f>
        <v>0.38902033763126415</v>
      </c>
      <c r="Z17" s="914">
        <f>M17/M$19</f>
        <v>0.39978204604277345</v>
      </c>
      <c r="AA17" s="914">
        <f>O17/O$19</f>
        <v>0.40505842558425587</v>
      </c>
      <c r="AB17" s="914">
        <f>Q17/Q$19</f>
        <v>0.39244222301102294</v>
      </c>
      <c r="AC17" s="914">
        <f>S17/S$19</f>
        <v>0.3765525504433645</v>
      </c>
    </row>
    <row r="18" spans="2:29" s="698" customFormat="1" ht="21" customHeight="1" x14ac:dyDescent="0.2">
      <c r="B18" s="1496"/>
      <c r="D18" s="911" t="s">
        <v>50</v>
      </c>
      <c r="E18" s="912">
        <f>'46perfpbsaad'!E18</f>
        <v>369</v>
      </c>
      <c r="F18" s="911"/>
      <c r="G18" s="912">
        <f>'46perfpbsaad'!H18</f>
        <v>17700</v>
      </c>
      <c r="H18" s="911"/>
      <c r="I18" s="912">
        <f>'46perfpbsaad'!K18</f>
        <v>10689</v>
      </c>
      <c r="J18" s="911"/>
      <c r="K18" s="912">
        <f>'46perfpbsaad'!N18</f>
        <v>12021</v>
      </c>
      <c r="L18" s="911"/>
      <c r="M18" s="912">
        <f>'46perfpbsaad'!Q18</f>
        <v>12687</v>
      </c>
      <c r="N18" s="911"/>
      <c r="O18" s="912">
        <f>'46perfpbsaad'!T18</f>
        <v>18804</v>
      </c>
      <c r="P18" s="911"/>
      <c r="Q18" s="912">
        <f>'46perfpbsaad'!W18</f>
        <v>35835</v>
      </c>
      <c r="R18" s="911"/>
      <c r="S18" s="912">
        <f>'46perfpbsaad'!Z18</f>
        <v>66128</v>
      </c>
      <c r="T18" s="913"/>
      <c r="V18" s="914">
        <f>E18/E$19</f>
        <v>0.1945176594623089</v>
      </c>
      <c r="W18" s="914">
        <f>G18/G$19</f>
        <v>0.27188522449731956</v>
      </c>
      <c r="X18" s="914">
        <f>I18/I$19</f>
        <v>0.33639653815893</v>
      </c>
      <c r="Y18" s="914">
        <f>K18/K$19</f>
        <v>0.31957995480526386</v>
      </c>
      <c r="Z18" s="914">
        <f>M18/M$19</f>
        <v>0.34564773191663262</v>
      </c>
      <c r="AA18" s="914">
        <f>O18/O$19</f>
        <v>0.3613929889298893</v>
      </c>
      <c r="AB18" s="914">
        <f>Q18/Q$19</f>
        <v>0.34378387712616443</v>
      </c>
      <c r="AC18" s="914">
        <f>S18/S$19</f>
        <v>0.34151203565507943</v>
      </c>
    </row>
    <row r="19" spans="2:29" s="698" customFormat="1" ht="21" customHeight="1" x14ac:dyDescent="0.2">
      <c r="B19" s="1496"/>
      <c r="D19" s="915" t="s">
        <v>68</v>
      </c>
      <c r="E19" s="912">
        <f>'46perfpbsaad'!E19</f>
        <v>1897</v>
      </c>
      <c r="F19" s="911"/>
      <c r="G19" s="912">
        <f>SUM(G16:G18)</f>
        <v>65101</v>
      </c>
      <c r="H19" s="912">
        <f t="shared" ref="H19:T19" si="1">SUM(H16:H18)</f>
        <v>0</v>
      </c>
      <c r="I19" s="912">
        <f t="shared" si="1"/>
        <v>31775</v>
      </c>
      <c r="J19" s="912">
        <f t="shared" si="1"/>
        <v>0</v>
      </c>
      <c r="K19" s="912">
        <f t="shared" si="1"/>
        <v>37615</v>
      </c>
      <c r="L19" s="912">
        <f t="shared" si="1"/>
        <v>0</v>
      </c>
      <c r="M19" s="912">
        <f t="shared" si="1"/>
        <v>36705</v>
      </c>
      <c r="N19" s="912">
        <f t="shared" si="1"/>
        <v>0</v>
      </c>
      <c r="O19" s="912">
        <f t="shared" si="1"/>
        <v>52032</v>
      </c>
      <c r="P19" s="912">
        <f t="shared" si="1"/>
        <v>0</v>
      </c>
      <c r="Q19" s="912">
        <f t="shared" si="1"/>
        <v>104237</v>
      </c>
      <c r="R19" s="912">
        <f t="shared" si="1"/>
        <v>0</v>
      </c>
      <c r="S19" s="912">
        <f t="shared" si="1"/>
        <v>193633</v>
      </c>
      <c r="T19" s="912">
        <f t="shared" si="1"/>
        <v>0</v>
      </c>
      <c r="V19" s="914"/>
    </row>
    <row r="20" spans="2:29" s="698" customFormat="1" ht="3" customHeight="1" x14ac:dyDescent="0.2">
      <c r="B20" s="717"/>
      <c r="C20" s="718"/>
      <c r="D20" s="913"/>
      <c r="E20" s="730"/>
      <c r="F20" s="913"/>
      <c r="G20" s="730"/>
      <c r="H20" s="730"/>
      <c r="I20" s="730"/>
      <c r="J20" s="730"/>
      <c r="K20" s="730"/>
      <c r="L20" s="730"/>
      <c r="M20" s="730"/>
      <c r="N20" s="730"/>
      <c r="O20" s="730"/>
      <c r="P20" s="730"/>
      <c r="Q20" s="730"/>
      <c r="R20" s="730"/>
      <c r="S20" s="730"/>
      <c r="T20" s="730"/>
    </row>
    <row r="21" spans="2:29" s="698" customFormat="1" ht="18" customHeight="1" x14ac:dyDescent="0.2">
      <c r="B21" s="1496" t="s">
        <v>0</v>
      </c>
      <c r="C21" s="1496"/>
      <c r="D21" s="1496"/>
      <c r="E21" s="730">
        <f>'46perfpbsaad'!E21</f>
        <v>3366</v>
      </c>
      <c r="F21" s="913"/>
      <c r="G21" s="730">
        <f>G15+G19</f>
        <v>93733</v>
      </c>
      <c r="H21" s="730">
        <f t="shared" ref="H21:T21" si="2">H15+H19</f>
        <v>0</v>
      </c>
      <c r="I21" s="730">
        <f t="shared" si="2"/>
        <v>51702</v>
      </c>
      <c r="J21" s="730">
        <f t="shared" si="2"/>
        <v>0</v>
      </c>
      <c r="K21" s="730">
        <f t="shared" si="2"/>
        <v>66207</v>
      </c>
      <c r="L21" s="730">
        <f t="shared" si="2"/>
        <v>0</v>
      </c>
      <c r="M21" s="730">
        <f t="shared" si="2"/>
        <v>68399</v>
      </c>
      <c r="N21" s="730">
        <f t="shared" si="2"/>
        <v>0</v>
      </c>
      <c r="O21" s="730">
        <f t="shared" si="2"/>
        <v>102036</v>
      </c>
      <c r="P21" s="730">
        <f t="shared" si="2"/>
        <v>0</v>
      </c>
      <c r="Q21" s="730">
        <f t="shared" si="2"/>
        <v>273320</v>
      </c>
      <c r="R21" s="730">
        <f t="shared" si="2"/>
        <v>0</v>
      </c>
      <c r="S21" s="730">
        <f t="shared" si="2"/>
        <v>765559</v>
      </c>
      <c r="T21" s="730">
        <f t="shared" si="2"/>
        <v>0</v>
      </c>
    </row>
    <row r="22" spans="2:29" s="698" customFormat="1" ht="5.25" customHeight="1" x14ac:dyDescent="0.2">
      <c r="B22" s="916"/>
      <c r="C22" s="916"/>
      <c r="D22" s="916"/>
      <c r="E22" s="916"/>
      <c r="F22" s="916"/>
      <c r="G22" s="916"/>
      <c r="H22" s="916"/>
      <c r="I22" s="916"/>
      <c r="J22" s="916"/>
      <c r="K22" s="916"/>
      <c r="L22" s="917"/>
    </row>
    <row r="23" spans="2:29" s="698" customFormat="1" ht="5.25" customHeight="1" x14ac:dyDescent="0.2">
      <c r="B23" s="916"/>
      <c r="C23" s="916"/>
      <c r="D23" s="916"/>
      <c r="E23" s="916"/>
      <c r="F23" s="916"/>
      <c r="G23" s="916"/>
      <c r="H23" s="916"/>
      <c r="I23" s="916"/>
      <c r="J23" s="916"/>
      <c r="K23" s="916"/>
      <c r="L23" s="917"/>
    </row>
    <row r="24" spans="2:29" s="698" customFormat="1" ht="12.75" customHeight="1" x14ac:dyDescent="0.2">
      <c r="B24" s="918"/>
      <c r="C24" s="918"/>
      <c r="D24" s="918"/>
      <c r="E24" s="918"/>
      <c r="F24" s="918"/>
      <c r="G24" s="918"/>
      <c r="H24" s="918"/>
      <c r="I24" s="918"/>
      <c r="J24" s="918"/>
      <c r="K24" s="918"/>
      <c r="L24" s="918"/>
    </row>
    <row r="25" spans="2:29" s="698" customFormat="1" ht="24.75" customHeight="1" x14ac:dyDescent="0.2">
      <c r="B25" s="919"/>
      <c r="C25" s="919"/>
      <c r="D25" s="919"/>
      <c r="E25" s="919"/>
      <c r="F25" s="919"/>
      <c r="G25" s="919"/>
      <c r="H25" s="919"/>
      <c r="I25" s="919"/>
      <c r="J25" s="919"/>
      <c r="K25" s="919"/>
      <c r="L25" s="919"/>
    </row>
    <row r="26" spans="2:29" s="698" customFormat="1" x14ac:dyDescent="0.2">
      <c r="B26" s="920"/>
      <c r="C26" s="920"/>
      <c r="D26" s="920"/>
      <c r="E26" s="920"/>
      <c r="F26" s="921"/>
      <c r="G26" s="921"/>
      <c r="H26" s="921"/>
      <c r="I26" s="921"/>
      <c r="J26" s="921"/>
      <c r="K26" s="921"/>
      <c r="L26" s="921"/>
      <c r="M26" s="922"/>
      <c r="N26" s="922"/>
      <c r="O26" s="922"/>
      <c r="P26" s="922"/>
      <c r="Q26" s="922"/>
      <c r="R26" s="922"/>
      <c r="S26" s="922"/>
      <c r="T26" s="922"/>
      <c r="U26" s="922"/>
      <c r="V26" s="922"/>
      <c r="W26" s="922"/>
      <c r="X26" s="922"/>
      <c r="Y26" s="922"/>
      <c r="Z26" s="922"/>
      <c r="AA26" s="922"/>
      <c r="AB26" s="922"/>
      <c r="AC26" s="922"/>
    </row>
    <row r="27" spans="2:29" s="698" customFormat="1" x14ac:dyDescent="0.2">
      <c r="B27" s="923"/>
      <c r="C27" s="923"/>
      <c r="D27" s="923"/>
      <c r="E27" s="923"/>
      <c r="F27" s="923"/>
      <c r="G27" s="923"/>
      <c r="H27" s="923"/>
      <c r="I27" s="923"/>
      <c r="J27" s="923"/>
      <c r="K27" s="923"/>
      <c r="L27" s="923"/>
      <c r="M27" s="922"/>
      <c r="N27" s="922"/>
      <c r="O27" s="922"/>
      <c r="P27" s="922"/>
      <c r="Q27" s="922"/>
      <c r="R27" s="922"/>
      <c r="S27" s="922"/>
      <c r="T27" s="922"/>
      <c r="U27" s="922"/>
      <c r="V27" s="922"/>
      <c r="W27" s="922"/>
      <c r="X27" s="922"/>
      <c r="Y27" s="922"/>
      <c r="Z27" s="922"/>
      <c r="AA27" s="922"/>
      <c r="AB27" s="922"/>
      <c r="AC27" s="922"/>
    </row>
    <row r="28" spans="2:29" s="698" customFormat="1" x14ac:dyDescent="0.2">
      <c r="B28" s="923"/>
      <c r="C28" s="923"/>
      <c r="D28" s="923"/>
      <c r="E28" s="923"/>
      <c r="F28" s="923"/>
      <c r="G28" s="923"/>
      <c r="H28" s="923"/>
      <c r="I28" s="923"/>
      <c r="J28" s="923"/>
      <c r="K28" s="923"/>
      <c r="L28" s="923"/>
      <c r="M28" s="922"/>
      <c r="N28" s="922"/>
      <c r="O28" s="922"/>
      <c r="P28" s="922"/>
      <c r="Q28" s="922"/>
      <c r="R28" s="922"/>
      <c r="S28" s="922"/>
      <c r="T28" s="922"/>
      <c r="U28" s="922"/>
      <c r="V28" s="922"/>
      <c r="W28" s="922"/>
      <c r="X28" s="922"/>
      <c r="Y28" s="922"/>
      <c r="Z28" s="922"/>
      <c r="AA28" s="922"/>
      <c r="AB28" s="922"/>
      <c r="AC28" s="922"/>
    </row>
    <row r="29" spans="2:29" s="922" customFormat="1" x14ac:dyDescent="0.2">
      <c r="B29" s="923"/>
      <c r="C29" s="923"/>
      <c r="D29" s="923"/>
      <c r="E29" s="923"/>
      <c r="F29" s="923"/>
      <c r="G29" s="923"/>
      <c r="H29" s="923"/>
      <c r="I29" s="923"/>
      <c r="J29" s="923"/>
      <c r="K29" s="923"/>
      <c r="L29" s="923"/>
    </row>
    <row r="30" spans="2:29" s="922" customFormat="1" x14ac:dyDescent="0.2">
      <c r="B30" s="923"/>
      <c r="C30" s="923"/>
      <c r="D30" s="923"/>
      <c r="E30" s="923"/>
      <c r="F30" s="923"/>
      <c r="G30" s="923"/>
      <c r="H30" s="923"/>
      <c r="I30" s="923"/>
      <c r="J30" s="923"/>
      <c r="K30" s="923"/>
      <c r="L30" s="923"/>
    </row>
    <row r="31" spans="2:29" s="922" customFormat="1" x14ac:dyDescent="0.2">
      <c r="B31" s="923"/>
      <c r="C31" s="923"/>
      <c r="D31" s="923"/>
      <c r="E31" s="923"/>
      <c r="F31" s="923"/>
      <c r="G31" s="923"/>
      <c r="H31" s="923"/>
      <c r="I31" s="923"/>
      <c r="J31" s="923"/>
      <c r="K31" s="923"/>
      <c r="L31" s="923"/>
    </row>
    <row r="32" spans="2:29" s="922" customFormat="1" x14ac:dyDescent="0.2">
      <c r="B32" s="923"/>
      <c r="C32" s="923"/>
      <c r="D32" s="923"/>
      <c r="E32" s="923"/>
      <c r="F32" s="923"/>
      <c r="G32" s="923"/>
      <c r="H32" s="923"/>
      <c r="I32" s="923"/>
      <c r="J32" s="923"/>
      <c r="K32" s="923"/>
      <c r="L32" s="923"/>
    </row>
    <row r="33" spans="2:29" s="632" customFormat="1" x14ac:dyDescent="0.2">
      <c r="B33" s="923"/>
      <c r="C33" s="923"/>
      <c r="D33" s="923"/>
      <c r="E33" s="923"/>
      <c r="F33" s="923"/>
      <c r="G33" s="923"/>
      <c r="H33" s="923"/>
      <c r="I33" s="923"/>
      <c r="J33" s="923"/>
      <c r="K33" s="923"/>
      <c r="L33" s="923"/>
      <c r="M33" s="922"/>
      <c r="N33" s="922"/>
      <c r="O33" s="922"/>
      <c r="P33" s="922"/>
      <c r="Q33" s="922"/>
      <c r="R33" s="922"/>
      <c r="S33" s="922"/>
      <c r="T33" s="922"/>
      <c r="U33" s="922"/>
      <c r="V33" s="922"/>
      <c r="W33" s="922"/>
      <c r="X33" s="922"/>
      <c r="Y33" s="922"/>
      <c r="Z33" s="922"/>
      <c r="AA33" s="922"/>
      <c r="AB33" s="922"/>
      <c r="AC33" s="922"/>
    </row>
    <row r="34" spans="2:29" s="632" customFormat="1" x14ac:dyDescent="0.2">
      <c r="B34" s="923"/>
      <c r="C34" s="923"/>
      <c r="D34" s="923"/>
      <c r="E34" s="923"/>
      <c r="F34" s="923"/>
      <c r="G34" s="923"/>
      <c r="H34" s="923"/>
      <c r="I34" s="923"/>
      <c r="J34" s="923"/>
      <c r="K34" s="923"/>
      <c r="L34" s="923"/>
      <c r="M34" s="922"/>
      <c r="N34" s="922"/>
      <c r="O34" s="922"/>
      <c r="P34" s="922"/>
      <c r="Q34" s="922"/>
      <c r="R34" s="922"/>
      <c r="S34" s="922"/>
      <c r="T34" s="922"/>
      <c r="U34" s="922"/>
      <c r="V34" s="922"/>
      <c r="W34" s="922"/>
      <c r="X34" s="922"/>
      <c r="Y34" s="922"/>
      <c r="Z34" s="922"/>
      <c r="AA34" s="922"/>
      <c r="AB34" s="922"/>
      <c r="AC34" s="922"/>
    </row>
    <row r="35" spans="2:29" s="632" customFormat="1" x14ac:dyDescent="0.2">
      <c r="C35" s="1584"/>
      <c r="D35" s="1584"/>
      <c r="E35" s="1584"/>
      <c r="F35" s="1584"/>
      <c r="G35" s="1584"/>
      <c r="H35" s="1584"/>
      <c r="I35" s="1584"/>
      <c r="J35" s="653"/>
      <c r="K35" s="653"/>
      <c r="L35" s="653"/>
    </row>
    <row r="36" spans="2:29" s="632" customFormat="1" x14ac:dyDescent="0.2">
      <c r="J36" s="653"/>
      <c r="K36" s="653"/>
      <c r="L36" s="653"/>
    </row>
    <row r="37" spans="2:29" s="632" customFormat="1" x14ac:dyDescent="0.2">
      <c r="B37" s="653"/>
      <c r="C37" s="653"/>
      <c r="D37" s="653"/>
      <c r="E37" s="653"/>
      <c r="F37" s="653"/>
      <c r="G37" s="653"/>
      <c r="H37" s="653"/>
      <c r="I37" s="653"/>
      <c r="J37" s="653"/>
      <c r="K37" s="653"/>
      <c r="L37" s="653"/>
    </row>
    <row r="38" spans="2:29" s="632" customFormat="1" ht="5.25" customHeight="1" x14ac:dyDescent="0.2">
      <c r="B38" s="653"/>
      <c r="C38" s="653"/>
      <c r="D38" s="653"/>
      <c r="E38" s="653"/>
      <c r="F38" s="653"/>
      <c r="G38" s="653"/>
      <c r="H38" s="653"/>
      <c r="I38" s="653"/>
      <c r="J38" s="653"/>
      <c r="K38" s="653"/>
      <c r="L38" s="653"/>
    </row>
    <row r="39" spans="2:29" s="632" customFormat="1" ht="5.25" customHeight="1" x14ac:dyDescent="0.2">
      <c r="B39" s="653"/>
      <c r="C39" s="653"/>
      <c r="D39" s="653"/>
      <c r="E39" s="653"/>
      <c r="F39" s="653"/>
      <c r="G39" s="653"/>
      <c r="H39" s="653"/>
      <c r="I39" s="653"/>
      <c r="J39" s="653"/>
      <c r="K39" s="653"/>
      <c r="L39" s="653"/>
    </row>
    <row r="40" spans="2:29" s="632" customFormat="1" ht="16.5" customHeight="1" x14ac:dyDescent="0.2">
      <c r="B40" s="653"/>
      <c r="C40" s="653"/>
      <c r="D40" s="653"/>
      <c r="E40" s="653"/>
      <c r="F40" s="653"/>
      <c r="G40" s="653"/>
      <c r="H40" s="653"/>
      <c r="I40" s="653"/>
      <c r="J40" s="653"/>
      <c r="K40" s="653"/>
      <c r="L40" s="653"/>
    </row>
    <row r="41" spans="2:29" s="632" customFormat="1" x14ac:dyDescent="0.2">
      <c r="B41" s="653"/>
      <c r="C41" s="653"/>
      <c r="D41" s="653"/>
      <c r="E41" s="653"/>
      <c r="F41" s="653"/>
      <c r="G41" s="653"/>
      <c r="H41" s="653"/>
      <c r="I41" s="653"/>
      <c r="J41" s="653"/>
      <c r="K41" s="653"/>
      <c r="L41" s="653"/>
    </row>
    <row r="42" spans="2:29" s="632" customFormat="1" x14ac:dyDescent="0.2"/>
    <row r="43" spans="2:29" s="651" customFormat="1" x14ac:dyDescent="0.2"/>
    <row r="44" spans="2:29" s="658" customFormat="1" ht="12.75" customHeight="1" x14ac:dyDescent="0.2">
      <c r="B44" s="1485"/>
      <c r="C44" s="1486"/>
      <c r="D44" s="1486"/>
      <c r="E44" s="1486"/>
      <c r="F44" s="1486"/>
      <c r="G44" s="1486"/>
      <c r="H44" s="1486"/>
      <c r="I44" s="1486"/>
      <c r="J44" s="1486"/>
      <c r="K44" s="1486"/>
      <c r="L44" s="657"/>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V34"/>
  <sheetViews>
    <sheetView topLeftCell="A2" zoomScaleNormal="100" workbookViewId="0">
      <selection activeCell="R12" sqref="R12:R29"/>
    </sheetView>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10.140625" style="751" customWidth="1"/>
    <col min="7" max="7" width="0.85546875" style="751" customWidth="1"/>
    <col min="8" max="8" width="11.7109375" style="751" customWidth="1"/>
    <col min="9" max="9" width="7.5703125" style="751" customWidth="1"/>
    <col min="10" max="10" width="8.85546875" style="751" customWidth="1"/>
    <col min="11" max="11" width="0.7109375" style="751" customWidth="1"/>
    <col min="12" max="12" width="10.140625" style="751" customWidth="1"/>
    <col min="13" max="13" width="8" style="751" customWidth="1"/>
    <col min="14" max="14" width="9.85546875" style="751" customWidth="1"/>
    <col min="15" max="15" width="0.5703125" style="751" customWidth="1"/>
    <col min="16" max="16" width="9" style="751" customWidth="1"/>
    <col min="17" max="17" width="7.42578125" style="751" customWidth="1"/>
    <col min="18" max="18" width="8.8554687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row r="2" spans="1:22" s="343" customFormat="1" ht="49.5" customHeight="1" x14ac:dyDescent="0.25">
      <c r="B2" s="1387"/>
      <c r="C2" s="1387"/>
      <c r="D2" s="1387"/>
      <c r="E2" s="1387"/>
      <c r="F2" s="344"/>
      <c r="G2" s="344"/>
      <c r="H2" s="1585"/>
      <c r="I2" s="1585"/>
      <c r="J2" s="1585"/>
      <c r="K2" s="1585"/>
      <c r="L2" s="1585"/>
      <c r="M2" s="1585"/>
      <c r="N2" s="1585"/>
      <c r="O2" s="1585"/>
      <c r="P2" s="1585"/>
      <c r="Q2" s="1585"/>
      <c r="T2" s="344"/>
    </row>
    <row r="3" spans="1:22" s="343" customFormat="1" ht="3" customHeight="1" x14ac:dyDescent="0.25">
      <c r="B3" s="344"/>
      <c r="C3" s="344"/>
      <c r="D3" s="344"/>
      <c r="E3" s="344"/>
      <c r="F3" s="344"/>
      <c r="G3" s="344"/>
      <c r="L3" s="344"/>
      <c r="P3" s="344"/>
      <c r="T3" s="344"/>
    </row>
    <row r="4" spans="1:22" s="345" customFormat="1" ht="15" customHeight="1" x14ac:dyDescent="0.2">
      <c r="B4" s="1414" t="s">
        <v>439</v>
      </c>
      <c r="C4" s="1414"/>
      <c r="D4" s="1414"/>
      <c r="E4" s="1414"/>
      <c r="F4" s="1414"/>
      <c r="G4" s="1414"/>
      <c r="H4" s="1414"/>
      <c r="I4" s="1414"/>
      <c r="J4" s="1414"/>
      <c r="K4" s="1414"/>
      <c r="L4" s="1414"/>
      <c r="M4" s="1414"/>
      <c r="N4" s="1414"/>
      <c r="O4" s="1414"/>
      <c r="P4" s="1414"/>
      <c r="Q4" s="1414"/>
      <c r="R4" s="1414"/>
      <c r="S4" s="928"/>
      <c r="T4" s="928"/>
      <c r="U4" s="928"/>
    </row>
    <row r="5" spans="1:22" s="345" customFormat="1" ht="1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753"/>
      <c r="S5" s="929"/>
      <c r="T5" s="929"/>
      <c r="U5" s="929"/>
      <c r="V5" s="878"/>
    </row>
    <row r="6" spans="1:22" s="345" customFormat="1" ht="4.5" customHeight="1" x14ac:dyDescent="0.2"/>
    <row r="7" spans="1:22" s="322" customFormat="1" ht="15" customHeight="1" x14ac:dyDescent="0.2">
      <c r="A7" s="316"/>
      <c r="B7" s="1586" t="s">
        <v>12</v>
      </c>
      <c r="C7" s="924"/>
      <c r="D7" s="1589" t="s">
        <v>0</v>
      </c>
      <c r="E7" s="1590"/>
      <c r="F7" s="1591"/>
      <c r="G7" s="924"/>
      <c r="H7" s="1468" t="s">
        <v>31</v>
      </c>
      <c r="I7" s="1468"/>
      <c r="J7" s="1468"/>
      <c r="K7" s="925"/>
      <c r="L7" s="1468" t="s">
        <v>49</v>
      </c>
      <c r="M7" s="1468"/>
      <c r="N7" s="1468"/>
      <c r="O7" s="925"/>
      <c r="P7" s="1468" t="s">
        <v>50</v>
      </c>
      <c r="Q7" s="1468"/>
      <c r="R7" s="1468"/>
    </row>
    <row r="8" spans="1:22" s="322" customFormat="1" ht="15" customHeight="1" x14ac:dyDescent="0.2">
      <c r="A8" s="316"/>
      <c r="B8" s="1587"/>
      <c r="C8" s="924"/>
      <c r="D8" s="1592"/>
      <c r="E8" s="1593"/>
      <c r="F8" s="1594"/>
      <c r="G8" s="924"/>
      <c r="H8" s="1462"/>
      <c r="I8" s="1462"/>
      <c r="J8" s="1462"/>
      <c r="K8" s="926"/>
      <c r="L8" s="1462"/>
      <c r="M8" s="1462"/>
      <c r="N8" s="1462"/>
      <c r="O8" s="926"/>
      <c r="P8" s="1462"/>
      <c r="Q8" s="1462"/>
      <c r="R8" s="1462"/>
    </row>
    <row r="9" spans="1:22" s="322" customFormat="1" ht="33.75" customHeight="1" x14ac:dyDescent="0.2">
      <c r="A9" s="316"/>
      <c r="B9" s="1587"/>
      <c r="C9" s="924"/>
      <c r="D9" s="1587" t="s">
        <v>69</v>
      </c>
      <c r="E9" s="1595"/>
      <c r="F9" s="963" t="s">
        <v>286</v>
      </c>
      <c r="G9" s="924"/>
      <c r="H9" s="1597" t="s">
        <v>69</v>
      </c>
      <c r="I9" s="1380"/>
      <c r="J9" s="963" t="s">
        <v>286</v>
      </c>
      <c r="K9" s="926"/>
      <c r="L9" s="1598" t="s">
        <v>69</v>
      </c>
      <c r="M9" s="1599"/>
      <c r="N9" s="945" t="s">
        <v>286</v>
      </c>
      <c r="O9" s="926"/>
      <c r="P9" s="1597" t="s">
        <v>69</v>
      </c>
      <c r="Q9" s="1380"/>
      <c r="R9" s="945" t="s">
        <v>286</v>
      </c>
    </row>
    <row r="10" spans="1:22" s="322" customFormat="1" ht="29.25" customHeight="1" x14ac:dyDescent="0.2">
      <c r="A10" s="316"/>
      <c r="B10" s="1588"/>
      <c r="C10" s="924"/>
      <c r="D10" s="941" t="s">
        <v>9</v>
      </c>
      <c r="E10" s="946" t="s">
        <v>10</v>
      </c>
      <c r="F10" s="944" t="s">
        <v>9</v>
      </c>
      <c r="G10" s="943"/>
      <c r="H10" s="941" t="s">
        <v>9</v>
      </c>
      <c r="I10" s="942" t="s">
        <v>71</v>
      </c>
      <c r="J10" s="947" t="s">
        <v>9</v>
      </c>
      <c r="K10" s="943"/>
      <c r="L10" s="948" t="s">
        <v>9</v>
      </c>
      <c r="M10" s="949" t="s">
        <v>71</v>
      </c>
      <c r="N10" s="947" t="s">
        <v>9</v>
      </c>
      <c r="O10" s="943"/>
      <c r="P10" s="941" t="s">
        <v>9</v>
      </c>
      <c r="Q10" s="942" t="s">
        <v>71</v>
      </c>
      <c r="R10" s="947" t="s">
        <v>9</v>
      </c>
    </row>
    <row r="11" spans="1:22" s="322" customFormat="1" ht="6" customHeight="1" x14ac:dyDescent="0.2">
      <c r="A11" s="316"/>
      <c r="B11" s="927"/>
      <c r="C11" s="927"/>
      <c r="D11" s="927"/>
      <c r="E11" s="927"/>
      <c r="F11" s="927"/>
      <c r="G11" s="927"/>
      <c r="H11" s="927"/>
      <c r="I11" s="927"/>
      <c r="J11" s="927"/>
      <c r="K11" s="927"/>
      <c r="L11" s="927"/>
      <c r="M11" s="927"/>
      <c r="N11" s="927"/>
      <c r="O11" s="927"/>
      <c r="P11" s="927"/>
      <c r="Q11" s="927"/>
      <c r="R11" s="927"/>
    </row>
    <row r="12" spans="1:22" s="331" customFormat="1" ht="18" customHeight="1" x14ac:dyDescent="0.2">
      <c r="A12" s="330"/>
      <c r="B12" s="930" t="s">
        <v>8</v>
      </c>
      <c r="C12" s="934"/>
      <c r="D12" s="931">
        <f>H12+L12+P12</f>
        <v>423155</v>
      </c>
      <c r="E12" s="932">
        <f t="shared" ref="E12:E29" si="0">D12/D$30*100</f>
        <v>21.678855488812328</v>
      </c>
      <c r="F12" s="933">
        <f>J12+N12+R12</f>
        <v>287048</v>
      </c>
      <c r="G12" s="934"/>
      <c r="H12" s="931">
        <v>108743</v>
      </c>
      <c r="I12" s="932">
        <v>25.698148432607436</v>
      </c>
      <c r="J12" s="933">
        <v>77460</v>
      </c>
      <c r="K12" s="934"/>
      <c r="L12" s="931">
        <v>194017</v>
      </c>
      <c r="M12" s="932">
        <v>45.850102208410632</v>
      </c>
      <c r="N12" s="933">
        <v>131317</v>
      </c>
      <c r="O12" s="934"/>
      <c r="P12" s="931">
        <v>120395</v>
      </c>
      <c r="Q12" s="932">
        <v>28.451749358981932</v>
      </c>
      <c r="R12" s="933">
        <v>78271</v>
      </c>
    </row>
    <row r="13" spans="1:22" s="331" customFormat="1" ht="18" customHeight="1" x14ac:dyDescent="0.2">
      <c r="A13" s="330"/>
      <c r="B13" s="935" t="s">
        <v>7</v>
      </c>
      <c r="C13" s="934"/>
      <c r="D13" s="936">
        <f t="shared" ref="D13:D29" si="1">H13+L13+P13</f>
        <v>50054</v>
      </c>
      <c r="E13" s="937">
        <f t="shared" si="0"/>
        <v>2.5643403306991814</v>
      </c>
      <c r="F13" s="938">
        <f t="shared" ref="F13:F29" si="2">J13+N13+R13</f>
        <v>40443</v>
      </c>
      <c r="G13" s="934"/>
      <c r="H13" s="936">
        <v>14798</v>
      </c>
      <c r="I13" s="937">
        <v>29.564070803532182</v>
      </c>
      <c r="J13" s="938">
        <v>11926</v>
      </c>
      <c r="K13" s="934"/>
      <c r="L13" s="936">
        <v>17805</v>
      </c>
      <c r="M13" s="937">
        <v>35.571582690694051</v>
      </c>
      <c r="N13" s="938">
        <v>14591</v>
      </c>
      <c r="O13" s="934"/>
      <c r="P13" s="936">
        <v>17451</v>
      </c>
      <c r="Q13" s="937">
        <v>34.86434650577376</v>
      </c>
      <c r="R13" s="938">
        <v>13926</v>
      </c>
    </row>
    <row r="14" spans="1:22" s="331" customFormat="1" ht="18" customHeight="1" x14ac:dyDescent="0.2">
      <c r="A14" s="330"/>
      <c r="B14" s="935" t="s">
        <v>37</v>
      </c>
      <c r="C14" s="934"/>
      <c r="D14" s="936">
        <f t="shared" si="1"/>
        <v>41056</v>
      </c>
      <c r="E14" s="937">
        <f t="shared" si="0"/>
        <v>2.1033595040793061</v>
      </c>
      <c r="F14" s="938">
        <f t="shared" si="2"/>
        <v>31355</v>
      </c>
      <c r="G14" s="934"/>
      <c r="H14" s="936">
        <v>10390</v>
      </c>
      <c r="I14" s="937">
        <v>25.306897895557292</v>
      </c>
      <c r="J14" s="938">
        <v>7751</v>
      </c>
      <c r="K14" s="934"/>
      <c r="L14" s="936">
        <v>14430</v>
      </c>
      <c r="M14" s="937">
        <v>35.147116134060795</v>
      </c>
      <c r="N14" s="938">
        <v>10583</v>
      </c>
      <c r="O14" s="934"/>
      <c r="P14" s="936">
        <v>16236</v>
      </c>
      <c r="Q14" s="937">
        <v>39.545985970381921</v>
      </c>
      <c r="R14" s="938">
        <v>13021</v>
      </c>
    </row>
    <row r="15" spans="1:22" s="331" customFormat="1" ht="18" customHeight="1" x14ac:dyDescent="0.2">
      <c r="A15" s="330"/>
      <c r="B15" s="935" t="s">
        <v>38</v>
      </c>
      <c r="C15" s="934"/>
      <c r="D15" s="936">
        <f t="shared" si="1"/>
        <v>48591</v>
      </c>
      <c r="E15" s="937">
        <f t="shared" si="0"/>
        <v>2.489388680405241</v>
      </c>
      <c r="F15" s="938">
        <f t="shared" si="2"/>
        <v>29247</v>
      </c>
      <c r="G15" s="934"/>
      <c r="H15" s="936">
        <v>10642</v>
      </c>
      <c r="I15" s="937">
        <v>21.901175114733181</v>
      </c>
      <c r="J15" s="938">
        <v>7596</v>
      </c>
      <c r="K15" s="934"/>
      <c r="L15" s="936">
        <v>16248</v>
      </c>
      <c r="M15" s="937">
        <v>33.438291041550904</v>
      </c>
      <c r="N15" s="938">
        <v>9915</v>
      </c>
      <c r="O15" s="934"/>
      <c r="P15" s="936">
        <v>21701</v>
      </c>
      <c r="Q15" s="937">
        <v>44.660533843715918</v>
      </c>
      <c r="R15" s="938">
        <v>11736</v>
      </c>
    </row>
    <row r="16" spans="1:22" s="331" customFormat="1" ht="18" customHeight="1" x14ac:dyDescent="0.2">
      <c r="A16" s="330"/>
      <c r="B16" s="935" t="s">
        <v>6</v>
      </c>
      <c r="C16" s="934"/>
      <c r="D16" s="936">
        <f t="shared" si="1"/>
        <v>45374</v>
      </c>
      <c r="E16" s="937">
        <f t="shared" si="0"/>
        <v>2.3245770201211626</v>
      </c>
      <c r="F16" s="938">
        <f t="shared" si="2"/>
        <v>40108</v>
      </c>
      <c r="G16" s="934"/>
      <c r="H16" s="936">
        <v>14883</v>
      </c>
      <c r="I16" s="937">
        <v>32.800722880945031</v>
      </c>
      <c r="J16" s="938">
        <v>13228</v>
      </c>
      <c r="K16" s="934"/>
      <c r="L16" s="936">
        <v>16036</v>
      </c>
      <c r="M16" s="937">
        <v>35.341825715167275</v>
      </c>
      <c r="N16" s="938">
        <v>14170</v>
      </c>
      <c r="O16" s="934"/>
      <c r="P16" s="936">
        <v>14455</v>
      </c>
      <c r="Q16" s="937">
        <v>31.857451403887687</v>
      </c>
      <c r="R16" s="938">
        <v>12710</v>
      </c>
    </row>
    <row r="17" spans="1:19" s="331" customFormat="1" ht="18" customHeight="1" x14ac:dyDescent="0.2">
      <c r="A17" s="330"/>
      <c r="B17" s="935" t="s">
        <v>5</v>
      </c>
      <c r="C17" s="934"/>
      <c r="D17" s="936">
        <f t="shared" si="1"/>
        <v>26162</v>
      </c>
      <c r="E17" s="937">
        <f t="shared" si="0"/>
        <v>1.3403178913124223</v>
      </c>
      <c r="F17" s="938">
        <f t="shared" si="2"/>
        <v>16855</v>
      </c>
      <c r="G17" s="934"/>
      <c r="H17" s="936">
        <v>8175</v>
      </c>
      <c r="I17" s="937">
        <v>31.247611038911398</v>
      </c>
      <c r="J17" s="938">
        <v>4997</v>
      </c>
      <c r="K17" s="934"/>
      <c r="L17" s="936">
        <v>11642</v>
      </c>
      <c r="M17" s="937">
        <v>44.499655989603241</v>
      </c>
      <c r="N17" s="938">
        <v>7237</v>
      </c>
      <c r="O17" s="934"/>
      <c r="P17" s="936">
        <v>6345</v>
      </c>
      <c r="Q17" s="937">
        <v>24.252732971485361</v>
      </c>
      <c r="R17" s="938">
        <v>4621</v>
      </c>
    </row>
    <row r="18" spans="1:19" s="331" customFormat="1" ht="18" customHeight="1" x14ac:dyDescent="0.2">
      <c r="A18" s="330"/>
      <c r="B18" s="935" t="s">
        <v>4</v>
      </c>
      <c r="C18" s="934"/>
      <c r="D18" s="936">
        <f t="shared" si="1"/>
        <v>170976</v>
      </c>
      <c r="E18" s="937">
        <f t="shared" si="0"/>
        <v>8.7593529464502993</v>
      </c>
      <c r="F18" s="938">
        <f t="shared" si="2"/>
        <v>123868</v>
      </c>
      <c r="G18" s="934"/>
      <c r="H18" s="936">
        <v>46767</v>
      </c>
      <c r="I18" s="937">
        <v>27.352961819202694</v>
      </c>
      <c r="J18" s="938">
        <v>34542</v>
      </c>
      <c r="K18" s="934"/>
      <c r="L18" s="936">
        <v>56371</v>
      </c>
      <c r="M18" s="937">
        <v>32.970124461912782</v>
      </c>
      <c r="N18" s="938">
        <v>40649</v>
      </c>
      <c r="O18" s="934"/>
      <c r="P18" s="936">
        <v>67838</v>
      </c>
      <c r="Q18" s="937">
        <v>39.676913718884521</v>
      </c>
      <c r="R18" s="938">
        <v>48677</v>
      </c>
    </row>
    <row r="19" spans="1:19" s="331" customFormat="1" ht="18" customHeight="1" x14ac:dyDescent="0.2">
      <c r="A19" s="330"/>
      <c r="B19" s="935" t="s">
        <v>40</v>
      </c>
      <c r="C19" s="934"/>
      <c r="D19" s="936">
        <f t="shared" si="1"/>
        <v>97174</v>
      </c>
      <c r="E19" s="937">
        <f t="shared" si="0"/>
        <v>4.9783675089975281</v>
      </c>
      <c r="F19" s="938">
        <f t="shared" si="2"/>
        <v>72030</v>
      </c>
      <c r="G19" s="934"/>
      <c r="H19" s="936">
        <v>30018</v>
      </c>
      <c r="I19" s="937">
        <v>30.890979068475104</v>
      </c>
      <c r="J19" s="938">
        <v>22006</v>
      </c>
      <c r="K19" s="934"/>
      <c r="L19" s="936">
        <v>31684</v>
      </c>
      <c r="M19" s="937">
        <v>32.605429435857332</v>
      </c>
      <c r="N19" s="938">
        <v>23623</v>
      </c>
      <c r="O19" s="934"/>
      <c r="P19" s="936">
        <v>35472</v>
      </c>
      <c r="Q19" s="937">
        <v>36.503591495667564</v>
      </c>
      <c r="R19" s="938">
        <v>26401</v>
      </c>
    </row>
    <row r="20" spans="1:19" s="331" customFormat="1" ht="18" customHeight="1" x14ac:dyDescent="0.2">
      <c r="A20" s="330"/>
      <c r="B20" s="935" t="s">
        <v>41</v>
      </c>
      <c r="C20" s="934"/>
      <c r="D20" s="936">
        <f t="shared" si="1"/>
        <v>250837</v>
      </c>
      <c r="E20" s="937">
        <f t="shared" si="0"/>
        <v>12.850749900739014</v>
      </c>
      <c r="F20" s="938">
        <f t="shared" si="2"/>
        <v>205681</v>
      </c>
      <c r="G20" s="934"/>
      <c r="H20" s="936">
        <v>53779</v>
      </c>
      <c r="I20" s="937">
        <v>21.439819484366339</v>
      </c>
      <c r="J20" s="938">
        <v>43816</v>
      </c>
      <c r="K20" s="934"/>
      <c r="L20" s="936">
        <v>104467</v>
      </c>
      <c r="M20" s="937">
        <v>41.647364623241387</v>
      </c>
      <c r="N20" s="938">
        <v>83778</v>
      </c>
      <c r="O20" s="934"/>
      <c r="P20" s="936">
        <v>92591</v>
      </c>
      <c r="Q20" s="937">
        <v>36.912815892392267</v>
      </c>
      <c r="R20" s="938">
        <v>78087</v>
      </c>
    </row>
    <row r="21" spans="1:19" s="331" customFormat="1" ht="18" customHeight="1" x14ac:dyDescent="0.2">
      <c r="A21" s="330"/>
      <c r="B21" s="935" t="s">
        <v>3</v>
      </c>
      <c r="C21" s="934"/>
      <c r="D21" s="936">
        <f t="shared" si="1"/>
        <v>230358</v>
      </c>
      <c r="E21" s="937">
        <f t="shared" si="0"/>
        <v>11.801580491053704</v>
      </c>
      <c r="F21" s="938">
        <f t="shared" si="2"/>
        <v>150668</v>
      </c>
      <c r="G21" s="934"/>
      <c r="H21" s="936">
        <v>66773</v>
      </c>
      <c r="I21" s="937">
        <v>28.986620824976779</v>
      </c>
      <c r="J21" s="938">
        <v>44540</v>
      </c>
      <c r="K21" s="934"/>
      <c r="L21" s="936">
        <v>86110</v>
      </c>
      <c r="M21" s="937">
        <v>37.380946179425067</v>
      </c>
      <c r="N21" s="938">
        <v>56534</v>
      </c>
      <c r="O21" s="934"/>
      <c r="P21" s="936">
        <v>77475</v>
      </c>
      <c r="Q21" s="937">
        <v>33.632432995598158</v>
      </c>
      <c r="R21" s="938">
        <v>49594</v>
      </c>
    </row>
    <row r="22" spans="1:19" s="331" customFormat="1" ht="18" customHeight="1" x14ac:dyDescent="0.2">
      <c r="A22" s="330"/>
      <c r="B22" s="935" t="s">
        <v>2</v>
      </c>
      <c r="C22" s="934"/>
      <c r="D22" s="936">
        <f t="shared" si="1"/>
        <v>40565</v>
      </c>
      <c r="E22" s="937">
        <f t="shared" si="0"/>
        <v>2.0782048490592619</v>
      </c>
      <c r="F22" s="938">
        <f t="shared" si="2"/>
        <v>34652</v>
      </c>
      <c r="G22" s="934"/>
      <c r="H22" s="936">
        <v>13159</v>
      </c>
      <c r="I22" s="937">
        <v>32.439294958708246</v>
      </c>
      <c r="J22" s="938">
        <v>11911</v>
      </c>
      <c r="K22" s="934"/>
      <c r="L22" s="936">
        <v>13692</v>
      </c>
      <c r="M22" s="937">
        <v>33.753235547886106</v>
      </c>
      <c r="N22" s="938">
        <v>11650</v>
      </c>
      <c r="O22" s="934"/>
      <c r="P22" s="936">
        <v>13714</v>
      </c>
      <c r="Q22" s="937">
        <v>33.807469493405648</v>
      </c>
      <c r="R22" s="938">
        <v>11091</v>
      </c>
    </row>
    <row r="23" spans="1:19" s="331" customFormat="1" ht="18" customHeight="1" x14ac:dyDescent="0.2">
      <c r="A23" s="330"/>
      <c r="B23" s="935" t="s">
        <v>35</v>
      </c>
      <c r="C23" s="934"/>
      <c r="D23" s="936">
        <f t="shared" si="1"/>
        <v>90994</v>
      </c>
      <c r="E23" s="937">
        <f t="shared" si="0"/>
        <v>4.6617569834906565</v>
      </c>
      <c r="F23" s="938">
        <f t="shared" si="2"/>
        <v>73901</v>
      </c>
      <c r="G23" s="934"/>
      <c r="H23" s="936">
        <v>30251</v>
      </c>
      <c r="I23" s="937">
        <v>33.245049124118076</v>
      </c>
      <c r="J23" s="938">
        <v>25951</v>
      </c>
      <c r="K23" s="934"/>
      <c r="L23" s="936">
        <v>32039</v>
      </c>
      <c r="M23" s="937">
        <v>35.21001384706684</v>
      </c>
      <c r="N23" s="938">
        <v>25674</v>
      </c>
      <c r="O23" s="934"/>
      <c r="P23" s="936">
        <v>28704</v>
      </c>
      <c r="Q23" s="937">
        <v>31.544937028815085</v>
      </c>
      <c r="R23" s="938">
        <v>22276</v>
      </c>
    </row>
    <row r="24" spans="1:19" s="331" customFormat="1" ht="18" customHeight="1" x14ac:dyDescent="0.2">
      <c r="A24" s="330"/>
      <c r="B24" s="935" t="s">
        <v>42</v>
      </c>
      <c r="C24" s="934"/>
      <c r="D24" s="936">
        <f t="shared" si="1"/>
        <v>246952</v>
      </c>
      <c r="E24" s="937">
        <f t="shared" si="0"/>
        <v>12.651715614073286</v>
      </c>
      <c r="F24" s="938">
        <f t="shared" si="2"/>
        <v>179516</v>
      </c>
      <c r="G24" s="934"/>
      <c r="H24" s="936">
        <v>81827</v>
      </c>
      <c r="I24" s="937">
        <v>33.134779228352066</v>
      </c>
      <c r="J24" s="938">
        <v>60761</v>
      </c>
      <c r="K24" s="934"/>
      <c r="L24" s="936">
        <v>94004</v>
      </c>
      <c r="M24" s="937">
        <v>38.065696977550296</v>
      </c>
      <c r="N24" s="938">
        <v>67135</v>
      </c>
      <c r="O24" s="934"/>
      <c r="P24" s="936">
        <v>71121</v>
      </c>
      <c r="Q24" s="937">
        <v>28.799523794097638</v>
      </c>
      <c r="R24" s="938">
        <v>51620</v>
      </c>
    </row>
    <row r="25" spans="1:19" s="331" customFormat="1" ht="18" customHeight="1" x14ac:dyDescent="0.2">
      <c r="A25" s="330">
        <v>47094</v>
      </c>
      <c r="B25" s="935" t="s">
        <v>43</v>
      </c>
      <c r="C25" s="934"/>
      <c r="D25" s="936">
        <f t="shared" si="1"/>
        <v>52769</v>
      </c>
      <c r="E25" s="937">
        <f t="shared" si="0"/>
        <v>2.7034337897204042</v>
      </c>
      <c r="F25" s="938">
        <f t="shared" si="2"/>
        <v>41734</v>
      </c>
      <c r="G25" s="934"/>
      <c r="H25" s="936">
        <v>16189</v>
      </c>
      <c r="I25" s="937">
        <v>30.678997138471452</v>
      </c>
      <c r="J25" s="938">
        <v>13224</v>
      </c>
      <c r="K25" s="934"/>
      <c r="L25" s="936">
        <v>21142</v>
      </c>
      <c r="M25" s="937">
        <v>40.065189789459723</v>
      </c>
      <c r="N25" s="938">
        <v>16518</v>
      </c>
      <c r="O25" s="934"/>
      <c r="P25" s="936">
        <v>15438</v>
      </c>
      <c r="Q25" s="937">
        <v>29.255813072068825</v>
      </c>
      <c r="R25" s="938">
        <v>11992</v>
      </c>
    </row>
    <row r="26" spans="1:19" s="331" customFormat="1" ht="18" customHeight="1" x14ac:dyDescent="0.2">
      <c r="B26" s="935" t="s">
        <v>44</v>
      </c>
      <c r="C26" s="934"/>
      <c r="D26" s="936">
        <f t="shared" si="1"/>
        <v>22602</v>
      </c>
      <c r="E26" s="937">
        <f t="shared" si="0"/>
        <v>1.1579338345479462</v>
      </c>
      <c r="F26" s="938">
        <f t="shared" si="2"/>
        <v>16288</v>
      </c>
      <c r="G26" s="934"/>
      <c r="H26" s="936">
        <v>4217</v>
      </c>
      <c r="I26" s="937">
        <v>18.65764091673303</v>
      </c>
      <c r="J26" s="938">
        <v>3368</v>
      </c>
      <c r="K26" s="934"/>
      <c r="L26" s="936">
        <v>8177</v>
      </c>
      <c r="M26" s="937">
        <v>36.178214317317057</v>
      </c>
      <c r="N26" s="938">
        <v>6221</v>
      </c>
      <c r="O26" s="934"/>
      <c r="P26" s="936">
        <v>10208</v>
      </c>
      <c r="Q26" s="937">
        <v>45.164144765949914</v>
      </c>
      <c r="R26" s="938">
        <v>6699</v>
      </c>
    </row>
    <row r="27" spans="1:19" s="331" customFormat="1" ht="18" customHeight="1" x14ac:dyDescent="0.2">
      <c r="B27" s="935" t="s">
        <v>45</v>
      </c>
      <c r="C27" s="934"/>
      <c r="D27" s="936">
        <f t="shared" si="1"/>
        <v>95672</v>
      </c>
      <c r="E27" s="937">
        <f t="shared" si="0"/>
        <v>4.9014178311154373</v>
      </c>
      <c r="F27" s="938">
        <f t="shared" si="2"/>
        <v>68248</v>
      </c>
      <c r="G27" s="934"/>
      <c r="H27" s="936">
        <v>23683</v>
      </c>
      <c r="I27" s="937">
        <v>24.754369094405888</v>
      </c>
      <c r="J27" s="938">
        <v>17043</v>
      </c>
      <c r="K27" s="934"/>
      <c r="L27" s="936">
        <v>33624</v>
      </c>
      <c r="M27" s="937">
        <v>35.145079019984948</v>
      </c>
      <c r="N27" s="938">
        <v>23146</v>
      </c>
      <c r="O27" s="934"/>
      <c r="P27" s="936">
        <v>38365</v>
      </c>
      <c r="Q27" s="937">
        <v>40.100551885609164</v>
      </c>
      <c r="R27" s="938">
        <v>28059</v>
      </c>
    </row>
    <row r="28" spans="1:19" s="331" customFormat="1" ht="18" customHeight="1" x14ac:dyDescent="0.2">
      <c r="B28" s="935" t="s">
        <v>46</v>
      </c>
      <c r="C28" s="934"/>
      <c r="D28" s="936">
        <f t="shared" si="1"/>
        <v>13975</v>
      </c>
      <c r="E28" s="937">
        <f t="shared" si="0"/>
        <v>0.7159598857538072</v>
      </c>
      <c r="F28" s="938">
        <f t="shared" si="2"/>
        <v>9191</v>
      </c>
      <c r="G28" s="934"/>
      <c r="H28" s="936">
        <v>3701</v>
      </c>
      <c r="I28" s="937">
        <v>26.483005366726296</v>
      </c>
      <c r="J28" s="938">
        <v>2364</v>
      </c>
      <c r="K28" s="934"/>
      <c r="L28" s="936">
        <v>6187</v>
      </c>
      <c r="M28" s="937">
        <v>44.271914132379244</v>
      </c>
      <c r="N28" s="938">
        <v>3940</v>
      </c>
      <c r="O28" s="934"/>
      <c r="P28" s="936">
        <v>4087</v>
      </c>
      <c r="Q28" s="937">
        <v>29.245080500894456</v>
      </c>
      <c r="R28" s="938">
        <v>2887</v>
      </c>
    </row>
    <row r="29" spans="1:19" s="331" customFormat="1" ht="18" customHeight="1" x14ac:dyDescent="0.2">
      <c r="B29" s="956" t="s">
        <v>1</v>
      </c>
      <c r="C29" s="934"/>
      <c r="D29" s="950">
        <f t="shared" si="1"/>
        <v>4659</v>
      </c>
      <c r="E29" s="937">
        <f t="shared" si="0"/>
        <v>0.23868744956901519</v>
      </c>
      <c r="F29" s="952">
        <f t="shared" si="2"/>
        <v>3489</v>
      </c>
      <c r="G29" s="934"/>
      <c r="H29" s="936">
        <v>1546</v>
      </c>
      <c r="I29" s="953">
        <v>33.183086499248766</v>
      </c>
      <c r="J29" s="938">
        <v>1185</v>
      </c>
      <c r="K29" s="934"/>
      <c r="L29" s="950">
        <v>1668</v>
      </c>
      <c r="M29" s="953">
        <v>35.801674179008373</v>
      </c>
      <c r="N29" s="952">
        <v>1247</v>
      </c>
      <c r="O29" s="934"/>
      <c r="P29" s="950">
        <v>1445</v>
      </c>
      <c r="Q29" s="953">
        <v>31.015239321742865</v>
      </c>
      <c r="R29" s="938">
        <v>1057</v>
      </c>
    </row>
    <row r="30" spans="1:19" s="319" customFormat="1" ht="18" customHeight="1" x14ac:dyDescent="0.2">
      <c r="B30" s="1283" t="s">
        <v>0</v>
      </c>
      <c r="C30" s="1284"/>
      <c r="D30" s="1285">
        <f>SUM(D12:D29)</f>
        <v>1951925</v>
      </c>
      <c r="E30" s="1286">
        <f>D30/D$30*100</f>
        <v>100</v>
      </c>
      <c r="F30" s="1287">
        <f>SUM(F12:F29)</f>
        <v>1424322</v>
      </c>
      <c r="G30" s="1288"/>
      <c r="H30" s="1289">
        <f>SUM(H12:H29)</f>
        <v>539541</v>
      </c>
      <c r="I30" s="1290">
        <f t="shared" ref="I30" si="3">H30/$D30*100</f>
        <v>27.641482126618595</v>
      </c>
      <c r="J30" s="1289">
        <f>SUM(J12:J29)</f>
        <v>403669</v>
      </c>
      <c r="K30" s="1288"/>
      <c r="L30" s="1289">
        <f>SUM(L12:L29)</f>
        <v>759343</v>
      </c>
      <c r="M30" s="1291">
        <f t="shared" ref="M30" si="4">L30/$D30*100</f>
        <v>38.902263150479655</v>
      </c>
      <c r="N30" s="1287">
        <f>SUM(N12:N29)</f>
        <v>547928</v>
      </c>
      <c r="O30" s="1288"/>
      <c r="P30" s="1292">
        <f>SUM(P12:P29)</f>
        <v>653041</v>
      </c>
      <c r="Q30" s="1293">
        <f t="shared" ref="Q30" si="5">P30/$D30*100</f>
        <v>33.456254722901754</v>
      </c>
      <c r="R30" s="1289">
        <f>SUM(R12:R29)</f>
        <v>472725</v>
      </c>
      <c r="S30" s="1124"/>
    </row>
    <row r="31" spans="1:19" s="328" customFormat="1" ht="6.75" customHeight="1" x14ac:dyDescent="0.2">
      <c r="B31" s="1600"/>
      <c r="C31" s="1600"/>
      <c r="D31" s="1600"/>
      <c r="E31" s="1600"/>
      <c r="F31" s="951"/>
      <c r="G31" s="782"/>
      <c r="H31" s="954"/>
      <c r="J31" s="955"/>
      <c r="N31" s="954"/>
    </row>
    <row r="32" spans="1:19" ht="24.75" customHeight="1" x14ac:dyDescent="0.25">
      <c r="B32" s="1596" t="s">
        <v>78</v>
      </c>
      <c r="C32" s="1596"/>
      <c r="D32" s="1596"/>
      <c r="E32" s="1596"/>
      <c r="F32" s="1596"/>
      <c r="G32" s="1596"/>
      <c r="H32" s="1596"/>
      <c r="I32" s="1596"/>
      <c r="J32" s="1596"/>
      <c r="K32" s="1596"/>
      <c r="L32" s="1596"/>
      <c r="M32" s="1596"/>
      <c r="N32" s="1596"/>
      <c r="O32" s="1596"/>
      <c r="P32" s="1596"/>
      <c r="Q32" s="1596"/>
      <c r="R32" s="1596"/>
    </row>
    <row r="33" spans="2:12" x14ac:dyDescent="0.25">
      <c r="H33" s="939"/>
      <c r="L33" s="939"/>
    </row>
    <row r="34" spans="2:12" x14ac:dyDescent="0.25">
      <c r="B34" s="939"/>
      <c r="L34" s="939"/>
    </row>
  </sheetData>
  <mergeCells count="15">
    <mergeCell ref="B32:R32"/>
    <mergeCell ref="H9:I9"/>
    <mergeCell ref="L9:M9"/>
    <mergeCell ref="P9:Q9"/>
    <mergeCell ref="B31:E31"/>
    <mergeCell ref="B2:E2"/>
    <mergeCell ref="H2:Q2"/>
    <mergeCell ref="B5:Q5"/>
    <mergeCell ref="B7:B10"/>
    <mergeCell ref="D7:F8"/>
    <mergeCell ref="D9:E9"/>
    <mergeCell ref="B4:R4"/>
    <mergeCell ref="H7:J8"/>
    <mergeCell ref="L7:N8"/>
    <mergeCell ref="P7:R8"/>
  </mergeCells>
  <printOptions horizontalCentered="1"/>
  <pageMargins left="0" right="0" top="0.43307086614173229" bottom="0.43307086614173229" header="0" footer="0"/>
  <pageSetup paperSize="9" orientation="landscape" r:id="rId1"/>
  <headerFooter alignWithMargins="0"/>
  <colBreaks count="1" manualBreakCount="1">
    <brk id="19"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64</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438</v>
      </c>
      <c r="C4" s="1414"/>
      <c r="D4" s="1414"/>
      <c r="E4" s="1414"/>
      <c r="F4" s="1414"/>
      <c r="G4" s="1414"/>
      <c r="H4" s="1414"/>
      <c r="I4" s="1414"/>
      <c r="J4" s="1414"/>
      <c r="K4" s="1414"/>
      <c r="L4" s="1414"/>
      <c r="M4" s="1414"/>
      <c r="N4" s="1414"/>
      <c r="O4" s="1414"/>
      <c r="P4" s="1414"/>
      <c r="Q4" s="1414"/>
      <c r="R4" s="1414"/>
      <c r="S4" s="1414"/>
      <c r="T4" s="1414"/>
      <c r="U4" s="928"/>
    </row>
    <row r="5" spans="1:22" s="345" customFormat="1" ht="1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929"/>
      <c r="V5" s="878"/>
    </row>
    <row r="6" spans="1:22" s="345" customFormat="1" ht="4.5" customHeight="1" x14ac:dyDescent="0.2"/>
    <row r="7" spans="1:22" s="322" customFormat="1" ht="15" customHeight="1" x14ac:dyDescent="0.2">
      <c r="A7" s="316"/>
      <c r="B7" s="1586" t="s">
        <v>12</v>
      </c>
      <c r="C7" s="924"/>
      <c r="D7" s="1601" t="s">
        <v>72</v>
      </c>
      <c r="E7" s="1591"/>
      <c r="F7" s="924"/>
      <c r="G7" s="1603" t="s">
        <v>31</v>
      </c>
      <c r="H7" s="1604"/>
      <c r="I7" s="1604"/>
      <c r="J7" s="1605"/>
      <c r="K7" s="925"/>
      <c r="L7" s="1603" t="s">
        <v>49</v>
      </c>
      <c r="M7" s="1604"/>
      <c r="N7" s="1604"/>
      <c r="O7" s="1605"/>
      <c r="P7" s="925"/>
      <c r="Q7" s="1603" t="s">
        <v>50</v>
      </c>
      <c r="R7" s="1604"/>
      <c r="S7" s="1604"/>
      <c r="T7" s="1605"/>
    </row>
    <row r="8" spans="1:22" s="322" customFormat="1" ht="35.25" customHeight="1" x14ac:dyDescent="0.2">
      <c r="A8" s="316"/>
      <c r="B8" s="1587"/>
      <c r="C8" s="924"/>
      <c r="D8" s="1602"/>
      <c r="E8" s="1594"/>
      <c r="F8" s="924"/>
      <c r="G8" s="1606" t="s">
        <v>69</v>
      </c>
      <c r="H8" s="1607"/>
      <c r="I8" s="1608" t="s">
        <v>287</v>
      </c>
      <c r="J8" s="1609"/>
      <c r="K8" s="961"/>
      <c r="L8" s="1610" t="s">
        <v>69</v>
      </c>
      <c r="M8" s="1611"/>
      <c r="N8" s="1608" t="s">
        <v>287</v>
      </c>
      <c r="O8" s="1609"/>
      <c r="P8" s="961"/>
      <c r="Q8" s="1610" t="s">
        <v>69</v>
      </c>
      <c r="R8" s="1611"/>
      <c r="S8" s="1608" t="s">
        <v>287</v>
      </c>
      <c r="T8" s="1609"/>
    </row>
    <row r="9" spans="1:22" s="322" customFormat="1" ht="29.25" customHeight="1" x14ac:dyDescent="0.2">
      <c r="A9" s="316"/>
      <c r="B9" s="1588"/>
      <c r="C9" s="943"/>
      <c r="D9" s="960" t="s">
        <v>9</v>
      </c>
      <c r="E9" s="940" t="s">
        <v>10</v>
      </c>
      <c r="F9" s="943"/>
      <c r="G9" s="948" t="s">
        <v>9</v>
      </c>
      <c r="H9" s="949" t="s">
        <v>71</v>
      </c>
      <c r="I9" s="960" t="s">
        <v>9</v>
      </c>
      <c r="J9" s="962" t="s">
        <v>130</v>
      </c>
      <c r="K9" s="943"/>
      <c r="L9" s="941" t="s">
        <v>9</v>
      </c>
      <c r="M9" s="942" t="s">
        <v>71</v>
      </c>
      <c r="N9" s="960" t="s">
        <v>9</v>
      </c>
      <c r="O9" s="962" t="s">
        <v>130</v>
      </c>
      <c r="P9" s="943"/>
      <c r="Q9" s="941" t="s">
        <v>9</v>
      </c>
      <c r="R9" s="942" t="s">
        <v>71</v>
      </c>
      <c r="S9" s="946" t="s">
        <v>9</v>
      </c>
      <c r="T9" s="962" t="s">
        <v>130</v>
      </c>
    </row>
    <row r="10" spans="1:22" s="322" customFormat="1" ht="6" customHeight="1" x14ac:dyDescent="0.2">
      <c r="A10" s="316"/>
      <c r="B10" s="927"/>
      <c r="C10" s="927"/>
      <c r="D10" s="927"/>
      <c r="E10" s="927"/>
      <c r="F10" s="927"/>
      <c r="G10" s="927"/>
      <c r="H10" s="927"/>
      <c r="I10" s="927"/>
      <c r="J10" s="927"/>
      <c r="K10" s="927"/>
      <c r="L10" s="927"/>
      <c r="M10" s="927"/>
      <c r="N10" s="927"/>
      <c r="O10" s="927"/>
      <c r="P10" s="927"/>
      <c r="Q10" s="927"/>
      <c r="R10" s="927"/>
    </row>
    <row r="11" spans="1:22" s="331" customFormat="1" ht="18" customHeight="1" x14ac:dyDescent="0.2">
      <c r="A11" s="330"/>
      <c r="B11" s="930" t="s">
        <v>8</v>
      </c>
      <c r="C11" s="934"/>
      <c r="D11" s="931">
        <f>G11+L11+Q11</f>
        <v>662</v>
      </c>
      <c r="E11" s="932">
        <f>D11/D$29*100</f>
        <v>0.94405544543159881</v>
      </c>
      <c r="F11" s="934"/>
      <c r="G11" s="931">
        <v>14</v>
      </c>
      <c r="H11" s="932">
        <v>2.1148036253776437</v>
      </c>
      <c r="I11" s="931">
        <v>7</v>
      </c>
      <c r="J11" s="932">
        <v>50</v>
      </c>
      <c r="K11" s="934"/>
      <c r="L11" s="931">
        <v>32</v>
      </c>
      <c r="M11" s="932">
        <v>4.833836858006042</v>
      </c>
      <c r="N11" s="931">
        <v>24</v>
      </c>
      <c r="O11" s="932">
        <v>75</v>
      </c>
      <c r="P11" s="934"/>
      <c r="Q11" s="931">
        <v>616</v>
      </c>
      <c r="R11" s="932">
        <v>93.051359516616316</v>
      </c>
      <c r="S11" s="931">
        <v>423</v>
      </c>
      <c r="T11" s="932">
        <f>S11/Q11*100</f>
        <v>68.668831168831161</v>
      </c>
    </row>
    <row r="12" spans="1:22" s="331" customFormat="1" ht="18" customHeight="1" x14ac:dyDescent="0.2">
      <c r="A12" s="330"/>
      <c r="B12" s="935" t="s">
        <v>7</v>
      </c>
      <c r="C12" s="934"/>
      <c r="D12" s="936">
        <f t="shared" ref="D12:D28" si="0">G12+L12+Q12</f>
        <v>4037</v>
      </c>
      <c r="E12" s="937">
        <f t="shared" ref="E12:E29" si="1">D12/D$29*100</f>
        <v>5.7570269383797044</v>
      </c>
      <c r="F12" s="934"/>
      <c r="G12" s="936">
        <v>1852</v>
      </c>
      <c r="H12" s="937">
        <v>45.875650235323263</v>
      </c>
      <c r="I12" s="936">
        <v>3</v>
      </c>
      <c r="J12" s="937">
        <v>0.16198704103671707</v>
      </c>
      <c r="K12" s="934"/>
      <c r="L12" s="936">
        <v>1163</v>
      </c>
      <c r="M12" s="937">
        <v>28.80852117909339</v>
      </c>
      <c r="N12" s="936">
        <v>37</v>
      </c>
      <c r="O12" s="937">
        <v>3.181427343078246</v>
      </c>
      <c r="P12" s="934"/>
      <c r="Q12" s="936">
        <v>1022</v>
      </c>
      <c r="R12" s="937">
        <v>25.315828585583354</v>
      </c>
      <c r="S12" s="936">
        <v>325</v>
      </c>
      <c r="T12" s="937">
        <f t="shared" ref="T12:T29" si="2">S12/Q12*100</f>
        <v>31.800391389432487</v>
      </c>
    </row>
    <row r="13" spans="1:22" s="331" customFormat="1" ht="18" customHeight="1" x14ac:dyDescent="0.2">
      <c r="A13" s="330"/>
      <c r="B13" s="935" t="s">
        <v>37</v>
      </c>
      <c r="C13" s="934"/>
      <c r="D13" s="936">
        <f t="shared" si="0"/>
        <v>7611</v>
      </c>
      <c r="E13" s="937">
        <f t="shared" si="1"/>
        <v>10.853785491208304</v>
      </c>
      <c r="F13" s="934"/>
      <c r="G13" s="936">
        <v>2280</v>
      </c>
      <c r="H13" s="937">
        <v>29.956641702798581</v>
      </c>
      <c r="I13" s="936">
        <v>5</v>
      </c>
      <c r="J13" s="937">
        <v>0.21929824561403508</v>
      </c>
      <c r="K13" s="934"/>
      <c r="L13" s="936">
        <v>2760</v>
      </c>
      <c r="M13" s="937">
        <v>36.26330311391407</v>
      </c>
      <c r="N13" s="936">
        <v>9</v>
      </c>
      <c r="O13" s="937">
        <v>0.32608695652173914</v>
      </c>
      <c r="P13" s="934"/>
      <c r="Q13" s="936">
        <v>2571</v>
      </c>
      <c r="R13" s="937">
        <v>33.780055183287352</v>
      </c>
      <c r="S13" s="936">
        <v>1742</v>
      </c>
      <c r="T13" s="937">
        <f t="shared" si="2"/>
        <v>67.75573706728899</v>
      </c>
    </row>
    <row r="14" spans="1:22" s="331" customFormat="1" ht="18" customHeight="1" x14ac:dyDescent="0.2">
      <c r="A14" s="330"/>
      <c r="B14" s="935" t="s">
        <v>38</v>
      </c>
      <c r="C14" s="934"/>
      <c r="D14" s="936">
        <f t="shared" si="0"/>
        <v>4822</v>
      </c>
      <c r="E14" s="937">
        <f t="shared" si="1"/>
        <v>6.8764884559987456</v>
      </c>
      <c r="F14" s="934"/>
      <c r="G14" s="936">
        <v>339</v>
      </c>
      <c r="H14" s="937">
        <v>7.030277892990461</v>
      </c>
      <c r="I14" s="936">
        <v>16</v>
      </c>
      <c r="J14" s="937">
        <v>4.71976401179941</v>
      </c>
      <c r="K14" s="934"/>
      <c r="L14" s="936">
        <v>968</v>
      </c>
      <c r="M14" s="937">
        <v>20.074657818332643</v>
      </c>
      <c r="N14" s="936">
        <v>47</v>
      </c>
      <c r="O14" s="937">
        <v>4.8553719008264462</v>
      </c>
      <c r="P14" s="934"/>
      <c r="Q14" s="936">
        <v>3515</v>
      </c>
      <c r="R14" s="937">
        <v>72.895064288676906</v>
      </c>
      <c r="S14" s="936">
        <v>374</v>
      </c>
      <c r="T14" s="937">
        <f t="shared" si="2"/>
        <v>10.640113798008535</v>
      </c>
    </row>
    <row r="15" spans="1:22" s="331" customFormat="1" ht="18" customHeight="1" x14ac:dyDescent="0.2">
      <c r="A15" s="330"/>
      <c r="B15" s="935" t="s">
        <v>6</v>
      </c>
      <c r="C15" s="934"/>
      <c r="D15" s="936">
        <f t="shared" si="0"/>
        <v>1527</v>
      </c>
      <c r="E15" s="937">
        <f t="shared" si="1"/>
        <v>2.1776022132538539</v>
      </c>
      <c r="F15" s="934"/>
      <c r="G15" s="936">
        <v>511</v>
      </c>
      <c r="H15" s="937">
        <v>33.464309102815982</v>
      </c>
      <c r="I15" s="936">
        <v>89</v>
      </c>
      <c r="J15" s="937">
        <v>17.416829745596868</v>
      </c>
      <c r="K15" s="934"/>
      <c r="L15" s="936">
        <v>477</v>
      </c>
      <c r="M15" s="937">
        <v>31.237721021611005</v>
      </c>
      <c r="N15" s="936">
        <v>112</v>
      </c>
      <c r="O15" s="937">
        <v>23.480083857442349</v>
      </c>
      <c r="P15" s="934"/>
      <c r="Q15" s="936">
        <v>539</v>
      </c>
      <c r="R15" s="937">
        <v>35.297969875573024</v>
      </c>
      <c r="S15" s="936">
        <v>171</v>
      </c>
      <c r="T15" s="937">
        <f t="shared" si="2"/>
        <v>31.725417439703151</v>
      </c>
    </row>
    <row r="16" spans="1:22" s="331" customFormat="1" ht="18" customHeight="1" x14ac:dyDescent="0.2">
      <c r="A16" s="330"/>
      <c r="B16" s="935" t="s">
        <v>5</v>
      </c>
      <c r="C16" s="934"/>
      <c r="D16" s="936">
        <f t="shared" si="0"/>
        <v>6010</v>
      </c>
      <c r="E16" s="937">
        <f t="shared" si="1"/>
        <v>8.5706544215164779</v>
      </c>
      <c r="F16" s="934"/>
      <c r="G16" s="936">
        <v>2386</v>
      </c>
      <c r="H16" s="937">
        <v>39.700499168053241</v>
      </c>
      <c r="I16" s="936">
        <v>0</v>
      </c>
      <c r="J16" s="937">
        <v>0</v>
      </c>
      <c r="K16" s="934"/>
      <c r="L16" s="936">
        <v>3016</v>
      </c>
      <c r="M16" s="937">
        <v>50.183028286189682</v>
      </c>
      <c r="N16" s="936">
        <v>0</v>
      </c>
      <c r="O16" s="937">
        <v>0</v>
      </c>
      <c r="P16" s="934"/>
      <c r="Q16" s="936">
        <v>608</v>
      </c>
      <c r="R16" s="937">
        <v>10.116472545757071</v>
      </c>
      <c r="S16" s="936">
        <v>102</v>
      </c>
      <c r="T16" s="937">
        <f t="shared" si="2"/>
        <v>16.776315789473685</v>
      </c>
    </row>
    <row r="17" spans="1:20" s="331" customFormat="1" ht="18" customHeight="1" x14ac:dyDescent="0.2">
      <c r="A17" s="330"/>
      <c r="B17" s="935" t="s">
        <v>4</v>
      </c>
      <c r="C17" s="934"/>
      <c r="D17" s="936">
        <f t="shared" si="0"/>
        <v>13463</v>
      </c>
      <c r="E17" s="937">
        <f t="shared" si="1"/>
        <v>19.199121543573437</v>
      </c>
      <c r="F17" s="934"/>
      <c r="G17" s="936">
        <v>5518</v>
      </c>
      <c r="H17" s="937">
        <v>40.986407190076505</v>
      </c>
      <c r="I17" s="936">
        <v>11</v>
      </c>
      <c r="J17" s="937">
        <v>0.19934758970641536</v>
      </c>
      <c r="K17" s="934"/>
      <c r="L17" s="936">
        <v>4479</v>
      </c>
      <c r="M17" s="937">
        <v>33.268959370125529</v>
      </c>
      <c r="N17" s="936">
        <v>40</v>
      </c>
      <c r="O17" s="937">
        <v>0.89305648582272834</v>
      </c>
      <c r="P17" s="934"/>
      <c r="Q17" s="936">
        <v>3466</v>
      </c>
      <c r="R17" s="937">
        <v>25.744633439797965</v>
      </c>
      <c r="S17" s="936">
        <v>47</v>
      </c>
      <c r="T17" s="937">
        <f t="shared" si="2"/>
        <v>1.3560300057703403</v>
      </c>
    </row>
    <row r="18" spans="1:20" s="331" customFormat="1" ht="18" customHeight="1" x14ac:dyDescent="0.2">
      <c r="A18" s="330"/>
      <c r="B18" s="935" t="s">
        <v>40</v>
      </c>
      <c r="C18" s="934"/>
      <c r="D18" s="936">
        <f t="shared" si="0"/>
        <v>8978</v>
      </c>
      <c r="E18" s="937">
        <f t="shared" si="1"/>
        <v>12.803217204055731</v>
      </c>
      <c r="F18" s="934"/>
      <c r="G18" s="936">
        <v>2792</v>
      </c>
      <c r="H18" s="937">
        <v>31.098240142570727</v>
      </c>
      <c r="I18" s="936">
        <v>274</v>
      </c>
      <c r="J18" s="937">
        <v>9.8137535816618904</v>
      </c>
      <c r="K18" s="934"/>
      <c r="L18" s="936">
        <v>2325</v>
      </c>
      <c r="M18" s="937">
        <v>25.896636221875696</v>
      </c>
      <c r="N18" s="936">
        <v>429</v>
      </c>
      <c r="O18" s="937">
        <v>18.451612903225804</v>
      </c>
      <c r="P18" s="934"/>
      <c r="Q18" s="936">
        <v>3861</v>
      </c>
      <c r="R18" s="937">
        <v>43.005123635553574</v>
      </c>
      <c r="S18" s="936">
        <v>1387</v>
      </c>
      <c r="T18" s="937">
        <f t="shared" si="2"/>
        <v>35.923335923335927</v>
      </c>
    </row>
    <row r="19" spans="1:20" s="331" customFormat="1" ht="18" customHeight="1" x14ac:dyDescent="0.2">
      <c r="A19" s="330"/>
      <c r="B19" s="935" t="s">
        <v>41</v>
      </c>
      <c r="C19" s="934"/>
      <c r="D19" s="936">
        <f t="shared" si="0"/>
        <v>20</v>
      </c>
      <c r="E19" s="937">
        <f t="shared" si="1"/>
        <v>2.8521312550803587E-2</v>
      </c>
      <c r="F19" s="934"/>
      <c r="G19" s="936">
        <v>12</v>
      </c>
      <c r="H19" s="937">
        <v>60</v>
      </c>
      <c r="I19" s="936">
        <v>11</v>
      </c>
      <c r="J19" s="937">
        <v>91.666666666666657</v>
      </c>
      <c r="K19" s="934"/>
      <c r="L19" s="936">
        <v>6</v>
      </c>
      <c r="M19" s="937">
        <v>30</v>
      </c>
      <c r="N19" s="936">
        <v>6</v>
      </c>
      <c r="O19" s="937">
        <v>100</v>
      </c>
      <c r="P19" s="934"/>
      <c r="Q19" s="936">
        <v>2</v>
      </c>
      <c r="R19" s="937">
        <v>10</v>
      </c>
      <c r="S19" s="936">
        <v>2</v>
      </c>
      <c r="T19" s="937">
        <f t="shared" si="2"/>
        <v>100</v>
      </c>
    </row>
    <row r="20" spans="1:20" s="331" customFormat="1" ht="18" customHeight="1" x14ac:dyDescent="0.2">
      <c r="A20" s="330"/>
      <c r="B20" s="935" t="s">
        <v>3</v>
      </c>
      <c r="C20" s="934"/>
      <c r="D20" s="936">
        <f t="shared" si="0"/>
        <v>1506</v>
      </c>
      <c r="E20" s="937">
        <f t="shared" si="1"/>
        <v>2.1476548350755098</v>
      </c>
      <c r="F20" s="934"/>
      <c r="G20" s="936">
        <v>15</v>
      </c>
      <c r="H20" s="937">
        <v>0.99601593625498008</v>
      </c>
      <c r="I20" s="936">
        <v>1</v>
      </c>
      <c r="J20" s="937">
        <v>6.666666666666667</v>
      </c>
      <c r="K20" s="934"/>
      <c r="L20" s="936">
        <v>295</v>
      </c>
      <c r="M20" s="937">
        <v>19.588313413014607</v>
      </c>
      <c r="N20" s="936">
        <v>71</v>
      </c>
      <c r="O20" s="937">
        <v>24.067796610169491</v>
      </c>
      <c r="P20" s="934"/>
      <c r="Q20" s="936">
        <v>1196</v>
      </c>
      <c r="R20" s="937">
        <v>79.415670650730405</v>
      </c>
      <c r="S20" s="936">
        <v>369</v>
      </c>
      <c r="T20" s="937">
        <f t="shared" si="2"/>
        <v>30.852842809364549</v>
      </c>
    </row>
    <row r="21" spans="1:20" s="331" customFormat="1" ht="18" customHeight="1" x14ac:dyDescent="0.2">
      <c r="A21" s="330"/>
      <c r="B21" s="935" t="s">
        <v>2</v>
      </c>
      <c r="C21" s="934"/>
      <c r="D21" s="936">
        <f t="shared" si="0"/>
        <v>1430</v>
      </c>
      <c r="E21" s="937">
        <f t="shared" si="1"/>
        <v>2.0392738473824568</v>
      </c>
      <c r="F21" s="934"/>
      <c r="G21" s="936">
        <v>285</v>
      </c>
      <c r="H21" s="937">
        <v>19.93006993006993</v>
      </c>
      <c r="I21" s="936">
        <v>55</v>
      </c>
      <c r="J21" s="937">
        <v>19.298245614035086</v>
      </c>
      <c r="K21" s="934"/>
      <c r="L21" s="936">
        <v>295</v>
      </c>
      <c r="M21" s="937">
        <v>20.62937062937063</v>
      </c>
      <c r="N21" s="936">
        <v>77</v>
      </c>
      <c r="O21" s="937">
        <v>26.101694915254235</v>
      </c>
      <c r="P21" s="934"/>
      <c r="Q21" s="936">
        <v>850</v>
      </c>
      <c r="R21" s="937">
        <v>59.44055944055944</v>
      </c>
      <c r="S21" s="936">
        <v>750</v>
      </c>
      <c r="T21" s="937">
        <f t="shared" si="2"/>
        <v>88.235294117647058</v>
      </c>
    </row>
    <row r="22" spans="1:20" s="331" customFormat="1" ht="18" customHeight="1" x14ac:dyDescent="0.2">
      <c r="A22" s="330"/>
      <c r="B22" s="935" t="s">
        <v>35</v>
      </c>
      <c r="C22" s="934"/>
      <c r="D22" s="936">
        <f t="shared" si="0"/>
        <v>6003</v>
      </c>
      <c r="E22" s="937">
        <f t="shared" si="1"/>
        <v>8.5606719621236955</v>
      </c>
      <c r="F22" s="934"/>
      <c r="G22" s="936">
        <v>1573</v>
      </c>
      <c r="H22" s="937">
        <v>26.203564884224555</v>
      </c>
      <c r="I22" s="936">
        <v>10</v>
      </c>
      <c r="J22" s="937">
        <v>0.63572790845518123</v>
      </c>
      <c r="K22" s="934"/>
      <c r="L22" s="936">
        <v>2179</v>
      </c>
      <c r="M22" s="937">
        <v>36.298517407962684</v>
      </c>
      <c r="N22" s="936">
        <v>80</v>
      </c>
      <c r="O22" s="937">
        <v>3.6714089031665904</v>
      </c>
      <c r="P22" s="934"/>
      <c r="Q22" s="936">
        <v>2251</v>
      </c>
      <c r="R22" s="937">
        <v>37.497917707812761</v>
      </c>
      <c r="S22" s="936">
        <v>209</v>
      </c>
      <c r="T22" s="937">
        <f t="shared" si="2"/>
        <v>9.2847623278542866</v>
      </c>
    </row>
    <row r="23" spans="1:20" s="331" customFormat="1" ht="18" customHeight="1" x14ac:dyDescent="0.2">
      <c r="A23" s="330"/>
      <c r="B23" s="935" t="s">
        <v>42</v>
      </c>
      <c r="C23" s="934"/>
      <c r="D23" s="936">
        <f t="shared" si="0"/>
        <v>5348</v>
      </c>
      <c r="E23" s="937">
        <f t="shared" si="1"/>
        <v>7.6265989760848791</v>
      </c>
      <c r="F23" s="934"/>
      <c r="G23" s="936">
        <v>2125</v>
      </c>
      <c r="H23" s="937">
        <v>39.734480179506363</v>
      </c>
      <c r="I23" s="936">
        <v>22</v>
      </c>
      <c r="J23" s="937">
        <v>1.0352941176470589</v>
      </c>
      <c r="K23" s="934"/>
      <c r="L23" s="936">
        <v>2373</v>
      </c>
      <c r="M23" s="937">
        <v>44.3717277486911</v>
      </c>
      <c r="N23" s="936">
        <v>51</v>
      </c>
      <c r="O23" s="937">
        <v>2.1491782553729455</v>
      </c>
      <c r="P23" s="934"/>
      <c r="Q23" s="936">
        <v>850</v>
      </c>
      <c r="R23" s="937">
        <v>15.893792071802542</v>
      </c>
      <c r="S23" s="936">
        <v>98</v>
      </c>
      <c r="T23" s="937">
        <f t="shared" si="2"/>
        <v>11.529411764705882</v>
      </c>
    </row>
    <row r="24" spans="1:20" s="331" customFormat="1" ht="18" customHeight="1" x14ac:dyDescent="0.2">
      <c r="A24" s="330">
        <v>47094</v>
      </c>
      <c r="B24" s="935" t="s">
        <v>43</v>
      </c>
      <c r="C24" s="934"/>
      <c r="D24" s="936">
        <f t="shared" si="0"/>
        <v>3839</v>
      </c>
      <c r="E24" s="937">
        <f t="shared" si="1"/>
        <v>5.4746659441267482</v>
      </c>
      <c r="F24" s="934"/>
      <c r="G24" s="936">
        <v>1393</v>
      </c>
      <c r="H24" s="937">
        <v>36.285491013284712</v>
      </c>
      <c r="I24" s="936">
        <v>31</v>
      </c>
      <c r="J24" s="937">
        <v>2.2254127781765973</v>
      </c>
      <c r="K24" s="934"/>
      <c r="L24" s="936">
        <v>1931</v>
      </c>
      <c r="M24" s="937">
        <v>50.29955717634801</v>
      </c>
      <c r="N24" s="936">
        <v>151</v>
      </c>
      <c r="O24" s="937">
        <v>7.8197824961160025</v>
      </c>
      <c r="P24" s="934"/>
      <c r="Q24" s="936">
        <v>515</v>
      </c>
      <c r="R24" s="937">
        <v>13.414951810367285</v>
      </c>
      <c r="S24" s="936">
        <v>60</v>
      </c>
      <c r="T24" s="937">
        <f t="shared" si="2"/>
        <v>11.650485436893204</v>
      </c>
    </row>
    <row r="25" spans="1:20" s="331" customFormat="1" ht="18" customHeight="1" x14ac:dyDescent="0.2">
      <c r="B25" s="935" t="s">
        <v>44</v>
      </c>
      <c r="C25" s="934"/>
      <c r="D25" s="936">
        <f t="shared" si="0"/>
        <v>2133</v>
      </c>
      <c r="E25" s="937">
        <f t="shared" si="1"/>
        <v>3.0417979835432027</v>
      </c>
      <c r="F25" s="934"/>
      <c r="G25" s="936">
        <v>293</v>
      </c>
      <c r="H25" s="937">
        <v>13.736521331458039</v>
      </c>
      <c r="I25" s="936">
        <v>12</v>
      </c>
      <c r="J25" s="937">
        <v>4.0955631399317403</v>
      </c>
      <c r="K25" s="934"/>
      <c r="L25" s="936">
        <v>536</v>
      </c>
      <c r="M25" s="937">
        <v>25.128926394749179</v>
      </c>
      <c r="N25" s="936">
        <v>18</v>
      </c>
      <c r="O25" s="937">
        <v>3.3582089552238807</v>
      </c>
      <c r="P25" s="934"/>
      <c r="Q25" s="936">
        <v>1304</v>
      </c>
      <c r="R25" s="937">
        <v>61.134552273792778</v>
      </c>
      <c r="S25" s="936">
        <v>308</v>
      </c>
      <c r="T25" s="937">
        <f t="shared" si="2"/>
        <v>23.619631901840492</v>
      </c>
    </row>
    <row r="26" spans="1:20" s="331" customFormat="1" ht="18" customHeight="1" x14ac:dyDescent="0.2">
      <c r="B26" s="935" t="s">
        <v>45</v>
      </c>
      <c r="C26" s="934"/>
      <c r="D26" s="936">
        <f t="shared" si="0"/>
        <v>993</v>
      </c>
      <c r="E26" s="937">
        <f t="shared" si="1"/>
        <v>1.4160831681473982</v>
      </c>
      <c r="F26" s="934"/>
      <c r="G26" s="936">
        <v>251</v>
      </c>
      <c r="H26" s="937">
        <v>25.27693856998993</v>
      </c>
      <c r="I26" s="936">
        <v>14</v>
      </c>
      <c r="J26" s="937">
        <v>5.5776892430278879</v>
      </c>
      <c r="K26" s="934"/>
      <c r="L26" s="936">
        <v>393</v>
      </c>
      <c r="M26" s="937">
        <v>39.577039274924466</v>
      </c>
      <c r="N26" s="936">
        <v>25</v>
      </c>
      <c r="O26" s="937">
        <v>6.3613231552162848</v>
      </c>
      <c r="P26" s="934"/>
      <c r="Q26" s="936">
        <v>349</v>
      </c>
      <c r="R26" s="937">
        <v>35.146022155085596</v>
      </c>
      <c r="S26" s="936">
        <v>23</v>
      </c>
      <c r="T26" s="937">
        <f t="shared" si="2"/>
        <v>6.5902578796561597</v>
      </c>
    </row>
    <row r="27" spans="1:20" s="331" customFormat="1" ht="18" customHeight="1" x14ac:dyDescent="0.2">
      <c r="B27" s="935" t="s">
        <v>46</v>
      </c>
      <c r="C27" s="934"/>
      <c r="D27" s="936">
        <f t="shared" si="0"/>
        <v>1103</v>
      </c>
      <c r="E27" s="937">
        <f t="shared" si="1"/>
        <v>1.5729503871768178</v>
      </c>
      <c r="F27" s="934"/>
      <c r="G27" s="936">
        <v>383</v>
      </c>
      <c r="H27" s="937">
        <v>34.723481414324567</v>
      </c>
      <c r="I27" s="936">
        <v>15</v>
      </c>
      <c r="J27" s="937">
        <v>3.9164490861618799</v>
      </c>
      <c r="K27" s="934"/>
      <c r="L27" s="936">
        <v>544</v>
      </c>
      <c r="M27" s="937">
        <v>49.320036264732551</v>
      </c>
      <c r="N27" s="936">
        <v>23</v>
      </c>
      <c r="O27" s="937">
        <v>4.2279411764705888</v>
      </c>
      <c r="P27" s="934"/>
      <c r="Q27" s="936">
        <v>176</v>
      </c>
      <c r="R27" s="937">
        <v>15.956482320942882</v>
      </c>
      <c r="S27" s="936">
        <v>13</v>
      </c>
      <c r="T27" s="937">
        <f t="shared" si="2"/>
        <v>7.3863636363636367</v>
      </c>
    </row>
    <row r="28" spans="1:20" s="331" customFormat="1" ht="18" customHeight="1" x14ac:dyDescent="0.2">
      <c r="B28" s="957" t="s">
        <v>1</v>
      </c>
      <c r="C28" s="934"/>
      <c r="D28" s="958">
        <f t="shared" si="0"/>
        <v>638</v>
      </c>
      <c r="E28" s="959">
        <f t="shared" si="1"/>
        <v>0.90982987037063445</v>
      </c>
      <c r="F28" s="934"/>
      <c r="G28" s="958">
        <v>185</v>
      </c>
      <c r="H28" s="959">
        <v>28.996865203761757</v>
      </c>
      <c r="I28" s="958">
        <v>18</v>
      </c>
      <c r="J28" s="959">
        <v>9.7297297297297298</v>
      </c>
      <c r="K28" s="934"/>
      <c r="L28" s="958">
        <v>224</v>
      </c>
      <c r="M28" s="959">
        <v>35.109717868338556</v>
      </c>
      <c r="N28" s="958">
        <v>24</v>
      </c>
      <c r="O28" s="959">
        <v>10.714285714285714</v>
      </c>
      <c r="P28" s="934"/>
      <c r="Q28" s="958">
        <v>229</v>
      </c>
      <c r="R28" s="959">
        <v>35.893416927899686</v>
      </c>
      <c r="S28" s="958">
        <v>40</v>
      </c>
      <c r="T28" s="959">
        <f t="shared" si="2"/>
        <v>17.467248908296941</v>
      </c>
    </row>
    <row r="29" spans="1:20" s="319" customFormat="1" ht="18" customHeight="1" x14ac:dyDescent="0.2">
      <c r="B29" s="1294" t="s">
        <v>0</v>
      </c>
      <c r="C29" s="1287"/>
      <c r="D29" s="1295">
        <f>SUM(D11:D28)</f>
        <v>70123</v>
      </c>
      <c r="E29" s="1296">
        <f t="shared" si="1"/>
        <v>100</v>
      </c>
      <c r="F29" s="1287"/>
      <c r="G29" s="1295">
        <f>SUM(G11:G28)</f>
        <v>22207</v>
      </c>
      <c r="H29" s="1296">
        <f t="shared" ref="H29" si="3">G29/$D29*100</f>
        <v>31.668639390784765</v>
      </c>
      <c r="I29" s="1295">
        <f>SUM(I11:I28)</f>
        <v>594</v>
      </c>
      <c r="J29" s="1296">
        <f t="shared" ref="J29" si="4">I29/G29*100</f>
        <v>2.6748322600981673</v>
      </c>
      <c r="K29" s="1287"/>
      <c r="L29" s="1295">
        <f>SUM(L11:L28)</f>
        <v>23996</v>
      </c>
      <c r="M29" s="1296">
        <f t="shared" ref="M29" si="5">L29/$D29*100</f>
        <v>34.219870798454146</v>
      </c>
      <c r="N29" s="1295">
        <f>SUM(N11:N28)</f>
        <v>1224</v>
      </c>
      <c r="O29" s="1296">
        <f t="shared" ref="O29" si="6">N29/L29*100</f>
        <v>5.1008501416902812</v>
      </c>
      <c r="P29" s="1287"/>
      <c r="Q29" s="1295">
        <f>SUM(Q11:Q28)</f>
        <v>23920</v>
      </c>
      <c r="R29" s="1296">
        <f t="shared" ref="R29" si="7">Q29/$D29*100</f>
        <v>34.111489810761093</v>
      </c>
      <c r="S29" s="1295">
        <f>SUM(S11:S28)</f>
        <v>6443</v>
      </c>
      <c r="T29" s="1296">
        <f t="shared" si="2"/>
        <v>26.935618729096987</v>
      </c>
    </row>
    <row r="30" spans="1:20" s="328" customFormat="1" ht="6.75" customHeight="1" x14ac:dyDescent="0.2">
      <c r="B30" s="1612"/>
      <c r="C30" s="1612"/>
      <c r="D30" s="1612"/>
      <c r="E30" s="1612"/>
      <c r="F30" s="782"/>
    </row>
    <row r="31" spans="1:20" x14ac:dyDescent="0.25">
      <c r="B31" s="1613"/>
      <c r="C31" s="1613"/>
      <c r="D31" s="1613"/>
      <c r="E31" s="1613"/>
      <c r="F31" s="1613"/>
      <c r="G31" s="1613"/>
      <c r="H31" s="1613"/>
      <c r="I31" s="1613"/>
      <c r="J31" s="1613"/>
      <c r="K31" s="1613"/>
      <c r="L31" s="1613"/>
      <c r="M31" s="1613"/>
      <c r="N31" s="1613"/>
      <c r="O31" s="1613"/>
      <c r="P31" s="1613"/>
      <c r="Q31" s="1613"/>
      <c r="R31" s="1613"/>
    </row>
    <row r="32" spans="1:20" x14ac:dyDescent="0.25">
      <c r="G32" s="939"/>
      <c r="L32" s="939"/>
    </row>
    <row r="33" spans="2:12" x14ac:dyDescent="0.25">
      <c r="B33" s="939"/>
      <c r="L33" s="939"/>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55</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437</v>
      </c>
      <c r="C4" s="1414"/>
      <c r="D4" s="1414"/>
      <c r="E4" s="1414"/>
      <c r="F4" s="1414"/>
      <c r="G4" s="1414"/>
      <c r="H4" s="1414"/>
      <c r="I4" s="1414"/>
      <c r="J4" s="1414"/>
      <c r="K4" s="1414"/>
      <c r="L4" s="1414"/>
      <c r="M4" s="1414"/>
      <c r="N4" s="1414"/>
      <c r="O4" s="1414"/>
      <c r="P4" s="1414"/>
      <c r="Q4" s="1414"/>
      <c r="R4" s="1414"/>
      <c r="S4" s="1414"/>
      <c r="T4" s="1414"/>
      <c r="U4" s="928"/>
    </row>
    <row r="5" spans="1:22" s="345" customFormat="1" ht="1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929"/>
      <c r="V5" s="878"/>
    </row>
    <row r="6" spans="1:22" s="345" customFormat="1" ht="4.5" customHeight="1" x14ac:dyDescent="0.2"/>
    <row r="7" spans="1:22" s="322" customFormat="1" ht="15" customHeight="1" x14ac:dyDescent="0.2">
      <c r="A7" s="316"/>
      <c r="B7" s="1586" t="s">
        <v>12</v>
      </c>
      <c r="C7" s="924"/>
      <c r="D7" s="1601" t="s">
        <v>73</v>
      </c>
      <c r="E7" s="1591"/>
      <c r="F7" s="924"/>
      <c r="G7" s="1603" t="s">
        <v>31</v>
      </c>
      <c r="H7" s="1604"/>
      <c r="I7" s="1604"/>
      <c r="J7" s="1605"/>
      <c r="K7" s="925"/>
      <c r="L7" s="1603" t="s">
        <v>49</v>
      </c>
      <c r="M7" s="1604"/>
      <c r="N7" s="1604"/>
      <c r="O7" s="1605"/>
      <c r="P7" s="925"/>
      <c r="Q7" s="1603" t="s">
        <v>50</v>
      </c>
      <c r="R7" s="1604"/>
      <c r="S7" s="1604"/>
      <c r="T7" s="1605"/>
    </row>
    <row r="8" spans="1:22" s="322" customFormat="1" ht="35.25" customHeight="1" x14ac:dyDescent="0.2">
      <c r="A8" s="316"/>
      <c r="B8" s="1587"/>
      <c r="C8" s="924"/>
      <c r="D8" s="1602"/>
      <c r="E8" s="1594"/>
      <c r="F8" s="924"/>
      <c r="G8" s="1606" t="s">
        <v>69</v>
      </c>
      <c r="H8" s="1607"/>
      <c r="I8" s="1608" t="s">
        <v>129</v>
      </c>
      <c r="J8" s="1609"/>
      <c r="K8" s="961"/>
      <c r="L8" s="1610" t="s">
        <v>69</v>
      </c>
      <c r="M8" s="1611"/>
      <c r="N8" s="1608" t="s">
        <v>129</v>
      </c>
      <c r="O8" s="1609"/>
      <c r="P8" s="961"/>
      <c r="Q8" s="1610" t="s">
        <v>69</v>
      </c>
      <c r="R8" s="1611"/>
      <c r="S8" s="1608" t="s">
        <v>129</v>
      </c>
      <c r="T8" s="1609"/>
    </row>
    <row r="9" spans="1:22" s="322" customFormat="1" ht="29.25" customHeight="1" x14ac:dyDescent="0.2">
      <c r="A9" s="316"/>
      <c r="B9" s="1588"/>
      <c r="C9" s="943"/>
      <c r="D9" s="960" t="s">
        <v>9</v>
      </c>
      <c r="E9" s="940" t="s">
        <v>10</v>
      </c>
      <c r="F9" s="943"/>
      <c r="G9" s="948" t="s">
        <v>9</v>
      </c>
      <c r="H9" s="949" t="s">
        <v>71</v>
      </c>
      <c r="I9" s="960" t="s">
        <v>9</v>
      </c>
      <c r="J9" s="962" t="s">
        <v>130</v>
      </c>
      <c r="K9" s="943"/>
      <c r="L9" s="941" t="s">
        <v>9</v>
      </c>
      <c r="M9" s="942" t="s">
        <v>71</v>
      </c>
      <c r="N9" s="960" t="s">
        <v>9</v>
      </c>
      <c r="O9" s="962" t="s">
        <v>130</v>
      </c>
      <c r="P9" s="943"/>
      <c r="Q9" s="941" t="s">
        <v>9</v>
      </c>
      <c r="R9" s="942" t="s">
        <v>71</v>
      </c>
      <c r="S9" s="946" t="s">
        <v>9</v>
      </c>
      <c r="T9" s="962" t="s">
        <v>130</v>
      </c>
    </row>
    <row r="10" spans="1:22" s="322" customFormat="1" ht="6" customHeight="1" x14ac:dyDescent="0.2">
      <c r="A10" s="316"/>
      <c r="B10" s="927"/>
      <c r="C10" s="927"/>
      <c r="D10" s="927"/>
      <c r="E10" s="927"/>
      <c r="F10" s="927"/>
      <c r="G10" s="927"/>
      <c r="H10" s="927"/>
      <c r="I10" s="927"/>
      <c r="J10" s="927"/>
      <c r="K10" s="927"/>
      <c r="L10" s="927"/>
      <c r="M10" s="927"/>
      <c r="N10" s="927"/>
      <c r="O10" s="927"/>
      <c r="P10" s="927"/>
      <c r="Q10" s="927"/>
      <c r="R10" s="927"/>
    </row>
    <row r="11" spans="1:22" s="331" customFormat="1" ht="18" customHeight="1" x14ac:dyDescent="0.2">
      <c r="A11" s="330"/>
      <c r="B11" s="930" t="s">
        <v>8</v>
      </c>
      <c r="C11" s="934"/>
      <c r="D11" s="931">
        <f>G11+L11+Q11</f>
        <v>134709</v>
      </c>
      <c r="E11" s="932">
        <f>D11/D$29*100</f>
        <v>29.18255316199026</v>
      </c>
      <c r="F11" s="934"/>
      <c r="G11" s="931">
        <v>27815</v>
      </c>
      <c r="H11" s="932">
        <v>20.648212071947679</v>
      </c>
      <c r="I11" s="931">
        <v>279</v>
      </c>
      <c r="J11" s="932">
        <v>1.0030559050871832</v>
      </c>
      <c r="K11" s="934"/>
      <c r="L11" s="931">
        <v>59060</v>
      </c>
      <c r="M11" s="932">
        <v>43.842653423305052</v>
      </c>
      <c r="N11" s="931">
        <v>697</v>
      </c>
      <c r="O11" s="932">
        <v>1.1801557737893666</v>
      </c>
      <c r="P11" s="934"/>
      <c r="Q11" s="931">
        <v>47834</v>
      </c>
      <c r="R11" s="932">
        <v>35.509134504747273</v>
      </c>
      <c r="S11" s="931">
        <v>5714</v>
      </c>
      <c r="T11" s="932">
        <f>S11/Q11*100</f>
        <v>11.94547811180332</v>
      </c>
    </row>
    <row r="12" spans="1:22" s="331" customFormat="1" ht="18" customHeight="1" x14ac:dyDescent="0.2">
      <c r="A12" s="330"/>
      <c r="B12" s="935" t="s">
        <v>7</v>
      </c>
      <c r="C12" s="934"/>
      <c r="D12" s="936">
        <f t="shared" ref="D12:D28" si="0">G12+L12+Q12</f>
        <v>6055</v>
      </c>
      <c r="E12" s="937">
        <f t="shared" ref="E12:E29" si="1">D12/D$29*100</f>
        <v>1.3117190343321605</v>
      </c>
      <c r="F12" s="934"/>
      <c r="G12" s="936">
        <v>1022</v>
      </c>
      <c r="H12" s="937">
        <v>16.878612716763005</v>
      </c>
      <c r="I12" s="936">
        <v>6</v>
      </c>
      <c r="J12" s="937">
        <v>0.58708414872798431</v>
      </c>
      <c r="K12" s="934"/>
      <c r="L12" s="936">
        <v>2082</v>
      </c>
      <c r="M12" s="937">
        <v>34.384805945499586</v>
      </c>
      <c r="N12" s="936">
        <v>19</v>
      </c>
      <c r="O12" s="937">
        <v>0.91258405379442842</v>
      </c>
      <c r="P12" s="934"/>
      <c r="Q12" s="936">
        <v>2951</v>
      </c>
      <c r="R12" s="937">
        <v>48.736581337737405</v>
      </c>
      <c r="S12" s="936">
        <v>84</v>
      </c>
      <c r="T12" s="937">
        <f t="shared" ref="T12:T29" si="2">S12/Q12*100</f>
        <v>2.8464927143341239</v>
      </c>
    </row>
    <row r="13" spans="1:22" s="331" customFormat="1" ht="18" customHeight="1" x14ac:dyDescent="0.2">
      <c r="A13" s="330"/>
      <c r="B13" s="935" t="s">
        <v>37</v>
      </c>
      <c r="C13" s="934"/>
      <c r="D13" s="936">
        <f t="shared" si="0"/>
        <v>3879</v>
      </c>
      <c r="E13" s="937">
        <f t="shared" si="1"/>
        <v>0.84032339127571454</v>
      </c>
      <c r="F13" s="934"/>
      <c r="G13" s="936">
        <v>368</v>
      </c>
      <c r="H13" s="937">
        <v>9.4869811807166791</v>
      </c>
      <c r="I13" s="936">
        <v>22</v>
      </c>
      <c r="J13" s="937">
        <v>5.9782608695652177</v>
      </c>
      <c r="K13" s="934"/>
      <c r="L13" s="936">
        <v>1109</v>
      </c>
      <c r="M13" s="937">
        <v>28.589842742974991</v>
      </c>
      <c r="N13" s="936">
        <v>54</v>
      </c>
      <c r="O13" s="937">
        <v>4.8692515779981971</v>
      </c>
      <c r="P13" s="934"/>
      <c r="Q13" s="936">
        <v>2402</v>
      </c>
      <c r="R13" s="937">
        <v>61.92317607630833</v>
      </c>
      <c r="S13" s="936">
        <v>136</v>
      </c>
      <c r="T13" s="937">
        <f t="shared" si="2"/>
        <v>5.6619483763530392</v>
      </c>
    </row>
    <row r="14" spans="1:22" s="331" customFormat="1" ht="18" customHeight="1" x14ac:dyDescent="0.2">
      <c r="A14" s="330"/>
      <c r="B14" s="935" t="s">
        <v>38</v>
      </c>
      <c r="C14" s="934"/>
      <c r="D14" s="936">
        <f t="shared" si="0"/>
        <v>14517</v>
      </c>
      <c r="E14" s="937">
        <f t="shared" si="1"/>
        <v>3.1448761719900866</v>
      </c>
      <c r="F14" s="934"/>
      <c r="G14" s="936">
        <v>2351</v>
      </c>
      <c r="H14" s="937">
        <v>16.194806089412413</v>
      </c>
      <c r="I14" s="936">
        <v>197</v>
      </c>
      <c r="J14" s="937">
        <v>8.3794130157379847</v>
      </c>
      <c r="K14" s="934"/>
      <c r="L14" s="936">
        <v>4884</v>
      </c>
      <c r="M14" s="937">
        <v>33.643314734449262</v>
      </c>
      <c r="N14" s="936">
        <v>369</v>
      </c>
      <c r="O14" s="937">
        <v>7.5552825552825551</v>
      </c>
      <c r="P14" s="934"/>
      <c r="Q14" s="936">
        <v>7282</v>
      </c>
      <c r="R14" s="937">
        <v>50.161879176138328</v>
      </c>
      <c r="S14" s="936">
        <v>476</v>
      </c>
      <c r="T14" s="937">
        <f t="shared" si="2"/>
        <v>6.5366657511672619</v>
      </c>
    </row>
    <row r="15" spans="1:22" s="331" customFormat="1" ht="18" customHeight="1" x14ac:dyDescent="0.2">
      <c r="A15" s="330"/>
      <c r="B15" s="935" t="s">
        <v>6</v>
      </c>
      <c r="C15" s="934"/>
      <c r="D15" s="936">
        <f t="shared" si="0"/>
        <v>2466</v>
      </c>
      <c r="E15" s="937">
        <f t="shared" si="1"/>
        <v>0.53421951092702036</v>
      </c>
      <c r="F15" s="934"/>
      <c r="G15" s="936">
        <v>586</v>
      </c>
      <c r="H15" s="937">
        <v>23.763179237631793</v>
      </c>
      <c r="I15" s="936">
        <v>52</v>
      </c>
      <c r="J15" s="937">
        <v>8.8737201365187719</v>
      </c>
      <c r="K15" s="934"/>
      <c r="L15" s="936">
        <v>893</v>
      </c>
      <c r="M15" s="937">
        <v>36.212489862124897</v>
      </c>
      <c r="N15" s="936">
        <v>117</v>
      </c>
      <c r="O15" s="937">
        <v>13.101903695408733</v>
      </c>
      <c r="P15" s="934"/>
      <c r="Q15" s="936">
        <v>987</v>
      </c>
      <c r="R15" s="937">
        <v>40.024330900243314</v>
      </c>
      <c r="S15" s="936">
        <v>194</v>
      </c>
      <c r="T15" s="937">
        <f t="shared" si="2"/>
        <v>19.655521783181356</v>
      </c>
    </row>
    <row r="16" spans="1:22" s="331" customFormat="1" ht="18" customHeight="1" x14ac:dyDescent="0.2">
      <c r="A16" s="330"/>
      <c r="B16" s="935" t="s">
        <v>5</v>
      </c>
      <c r="C16" s="934"/>
      <c r="D16" s="936">
        <f t="shared" si="0"/>
        <v>3333</v>
      </c>
      <c r="E16" s="937">
        <f t="shared" si="1"/>
        <v>0.72204121245732311</v>
      </c>
      <c r="F16" s="934"/>
      <c r="G16" s="936">
        <v>506</v>
      </c>
      <c r="H16" s="937">
        <v>15.181518151815181</v>
      </c>
      <c r="I16" s="936">
        <v>56</v>
      </c>
      <c r="J16" s="937">
        <v>11.067193675889328</v>
      </c>
      <c r="K16" s="934"/>
      <c r="L16" s="936">
        <v>1312</v>
      </c>
      <c r="M16" s="937">
        <v>39.363936393639364</v>
      </c>
      <c r="N16" s="936">
        <v>177</v>
      </c>
      <c r="O16" s="937">
        <v>13.490853658536587</v>
      </c>
      <c r="P16" s="934"/>
      <c r="Q16" s="936">
        <v>1515</v>
      </c>
      <c r="R16" s="937">
        <v>45.454545454545453</v>
      </c>
      <c r="S16" s="936">
        <v>314</v>
      </c>
      <c r="T16" s="937">
        <f t="shared" si="2"/>
        <v>20.726072607260726</v>
      </c>
    </row>
    <row r="17" spans="1:20" s="331" customFormat="1" ht="18" customHeight="1" x14ac:dyDescent="0.2">
      <c r="A17" s="330"/>
      <c r="B17" s="935" t="s">
        <v>4</v>
      </c>
      <c r="C17" s="934"/>
      <c r="D17" s="936">
        <f t="shared" si="0"/>
        <v>28898</v>
      </c>
      <c r="E17" s="937">
        <f t="shared" si="1"/>
        <v>6.2602901162891449</v>
      </c>
      <c r="F17" s="934"/>
      <c r="G17" s="936">
        <v>3983</v>
      </c>
      <c r="H17" s="937">
        <v>13.782960758530002</v>
      </c>
      <c r="I17" s="936">
        <v>91</v>
      </c>
      <c r="J17" s="937">
        <v>2.2847100175746924</v>
      </c>
      <c r="K17" s="934"/>
      <c r="L17" s="936">
        <v>8855</v>
      </c>
      <c r="M17" s="937">
        <v>30.642258979860198</v>
      </c>
      <c r="N17" s="936">
        <v>388</v>
      </c>
      <c r="O17" s="937">
        <v>4.3817052512704686</v>
      </c>
      <c r="P17" s="934"/>
      <c r="Q17" s="936">
        <v>16060</v>
      </c>
      <c r="R17" s="937">
        <v>55.574780261609803</v>
      </c>
      <c r="S17" s="936">
        <v>1652</v>
      </c>
      <c r="T17" s="937">
        <f t="shared" si="2"/>
        <v>10.286425902864259</v>
      </c>
    </row>
    <row r="18" spans="1:20" s="331" customFormat="1" ht="18" customHeight="1" x14ac:dyDescent="0.2">
      <c r="A18" s="330"/>
      <c r="B18" s="935" t="s">
        <v>40</v>
      </c>
      <c r="C18" s="934"/>
      <c r="D18" s="936">
        <f t="shared" si="0"/>
        <v>28736</v>
      </c>
      <c r="E18" s="937">
        <f t="shared" si="1"/>
        <v>6.2251954038924797</v>
      </c>
      <c r="F18" s="934"/>
      <c r="G18" s="936">
        <v>5032</v>
      </c>
      <c r="H18" s="937">
        <v>17.511135857461024</v>
      </c>
      <c r="I18" s="936">
        <v>902</v>
      </c>
      <c r="J18" s="937">
        <v>17.925278219395864</v>
      </c>
      <c r="K18" s="934"/>
      <c r="L18" s="936">
        <v>8465</v>
      </c>
      <c r="M18" s="937">
        <v>29.457822939866368</v>
      </c>
      <c r="N18" s="936">
        <v>2860</v>
      </c>
      <c r="O18" s="937">
        <v>33.786178381571176</v>
      </c>
      <c r="P18" s="934"/>
      <c r="Q18" s="936">
        <v>15239</v>
      </c>
      <c r="R18" s="937">
        <v>53.031041202672604</v>
      </c>
      <c r="S18" s="936">
        <v>7756</v>
      </c>
      <c r="T18" s="937">
        <f t="shared" si="2"/>
        <v>50.89572806614607</v>
      </c>
    </row>
    <row r="19" spans="1:20" s="331" customFormat="1" ht="18" customHeight="1" x14ac:dyDescent="0.2">
      <c r="A19" s="330"/>
      <c r="B19" s="935" t="s">
        <v>41</v>
      </c>
      <c r="C19" s="934"/>
      <c r="D19" s="936">
        <f t="shared" si="0"/>
        <v>28896</v>
      </c>
      <c r="E19" s="937">
        <f t="shared" si="1"/>
        <v>6.2598568482348655</v>
      </c>
      <c r="F19" s="934"/>
      <c r="G19" s="936">
        <v>3673</v>
      </c>
      <c r="H19" s="937">
        <v>12.71110188261351</v>
      </c>
      <c r="I19" s="936">
        <v>22</v>
      </c>
      <c r="J19" s="937">
        <v>0.59896542335965153</v>
      </c>
      <c r="K19" s="934"/>
      <c r="L19" s="936">
        <v>10792</v>
      </c>
      <c r="M19" s="937">
        <v>37.347729789590254</v>
      </c>
      <c r="N19" s="936">
        <v>35</v>
      </c>
      <c r="O19" s="937">
        <v>0.3243143068939956</v>
      </c>
      <c r="P19" s="934"/>
      <c r="Q19" s="936">
        <v>14431</v>
      </c>
      <c r="R19" s="937">
        <v>49.941168327796234</v>
      </c>
      <c r="S19" s="936">
        <v>27</v>
      </c>
      <c r="T19" s="937">
        <f t="shared" si="2"/>
        <v>0.18709722125978798</v>
      </c>
    </row>
    <row r="20" spans="1:20" s="331" customFormat="1" ht="18" customHeight="1" x14ac:dyDescent="0.2">
      <c r="A20" s="330"/>
      <c r="B20" s="935" t="s">
        <v>3</v>
      </c>
      <c r="C20" s="934"/>
      <c r="D20" s="936">
        <f t="shared" si="0"/>
        <v>78134</v>
      </c>
      <c r="E20" s="937">
        <f t="shared" si="1"/>
        <v>16.9264830765498</v>
      </c>
      <c r="F20" s="934"/>
      <c r="G20" s="936">
        <v>20040</v>
      </c>
      <c r="H20" s="937">
        <v>25.648245322138891</v>
      </c>
      <c r="I20" s="936">
        <v>1217</v>
      </c>
      <c r="J20" s="937">
        <v>6.0728542914171655</v>
      </c>
      <c r="K20" s="934"/>
      <c r="L20" s="936">
        <v>28298</v>
      </c>
      <c r="M20" s="937">
        <v>36.217267770752812</v>
      </c>
      <c r="N20" s="936">
        <v>2779</v>
      </c>
      <c r="O20" s="937">
        <v>9.8204820128630992</v>
      </c>
      <c r="P20" s="934"/>
      <c r="Q20" s="936">
        <v>29796</v>
      </c>
      <c r="R20" s="937">
        <v>38.134486907108297</v>
      </c>
      <c r="S20" s="936">
        <v>4552</v>
      </c>
      <c r="T20" s="937">
        <f t="shared" si="2"/>
        <v>15.277218418579675</v>
      </c>
    </row>
    <row r="21" spans="1:20" s="331" customFormat="1" ht="18" customHeight="1" x14ac:dyDescent="0.2">
      <c r="A21" s="330"/>
      <c r="B21" s="935" t="s">
        <v>2</v>
      </c>
      <c r="C21" s="934"/>
      <c r="D21" s="936">
        <f t="shared" si="0"/>
        <v>6047</v>
      </c>
      <c r="E21" s="937">
        <f t="shared" si="1"/>
        <v>1.3099859621150411</v>
      </c>
      <c r="F21" s="934"/>
      <c r="G21" s="936">
        <v>934</v>
      </c>
      <c r="H21" s="937">
        <v>15.445675541590873</v>
      </c>
      <c r="I21" s="936">
        <v>142</v>
      </c>
      <c r="J21" s="937">
        <v>15.203426124197003</v>
      </c>
      <c r="K21" s="934"/>
      <c r="L21" s="936">
        <v>1969</v>
      </c>
      <c r="M21" s="937">
        <v>32.561600793782041</v>
      </c>
      <c r="N21" s="936">
        <v>366</v>
      </c>
      <c r="O21" s="937">
        <v>18.588115794819707</v>
      </c>
      <c r="P21" s="934"/>
      <c r="Q21" s="936">
        <v>3144</v>
      </c>
      <c r="R21" s="937">
        <v>51.992723664627086</v>
      </c>
      <c r="S21" s="936">
        <v>746</v>
      </c>
      <c r="T21" s="937">
        <f t="shared" si="2"/>
        <v>23.727735368956743</v>
      </c>
    </row>
    <row r="22" spans="1:20" s="331" customFormat="1" ht="18" customHeight="1" x14ac:dyDescent="0.2">
      <c r="A22" s="330"/>
      <c r="B22" s="935" t="s">
        <v>35</v>
      </c>
      <c r="C22" s="934"/>
      <c r="D22" s="936">
        <f t="shared" si="0"/>
        <v>10675</v>
      </c>
      <c r="E22" s="937">
        <f t="shared" si="1"/>
        <v>2.3125682397185492</v>
      </c>
      <c r="F22" s="934"/>
      <c r="G22" s="936">
        <v>2314</v>
      </c>
      <c r="H22" s="937">
        <v>21.676814988290399</v>
      </c>
      <c r="I22" s="936">
        <v>10</v>
      </c>
      <c r="J22" s="937">
        <v>0.43215211754537602</v>
      </c>
      <c r="K22" s="934"/>
      <c r="L22" s="936">
        <v>3973</v>
      </c>
      <c r="M22" s="937">
        <v>37.217798594847771</v>
      </c>
      <c r="N22" s="936">
        <v>47</v>
      </c>
      <c r="O22" s="937">
        <v>1.1829851497608859</v>
      </c>
      <c r="P22" s="934"/>
      <c r="Q22" s="936">
        <v>4388</v>
      </c>
      <c r="R22" s="937">
        <v>41.105386416861826</v>
      </c>
      <c r="S22" s="936">
        <v>133</v>
      </c>
      <c r="T22" s="937">
        <f t="shared" si="2"/>
        <v>3.0309936189608022</v>
      </c>
    </row>
    <row r="23" spans="1:20" s="331" customFormat="1" ht="18" customHeight="1" x14ac:dyDescent="0.2">
      <c r="A23" s="330"/>
      <c r="B23" s="935" t="s">
        <v>42</v>
      </c>
      <c r="C23" s="934"/>
      <c r="D23" s="936">
        <f t="shared" si="0"/>
        <v>72682</v>
      </c>
      <c r="E23" s="937">
        <f t="shared" si="1"/>
        <v>15.745394360583006</v>
      </c>
      <c r="F23" s="934"/>
      <c r="G23" s="936">
        <v>15730</v>
      </c>
      <c r="H23" s="937">
        <v>21.6422222833714</v>
      </c>
      <c r="I23" s="936">
        <v>2094</v>
      </c>
      <c r="J23" s="937">
        <v>13.312142403051494</v>
      </c>
      <c r="K23" s="934"/>
      <c r="L23" s="936">
        <v>27342</v>
      </c>
      <c r="M23" s="937">
        <v>37.618667620593818</v>
      </c>
      <c r="N23" s="936">
        <v>5952</v>
      </c>
      <c r="O23" s="937">
        <v>21.768707482993197</v>
      </c>
      <c r="P23" s="934"/>
      <c r="Q23" s="936">
        <v>29610</v>
      </c>
      <c r="R23" s="937">
        <v>40.739110096034779</v>
      </c>
      <c r="S23" s="936">
        <v>11271</v>
      </c>
      <c r="T23" s="937">
        <f t="shared" si="2"/>
        <v>38.064842958459984</v>
      </c>
    </row>
    <row r="24" spans="1:20" s="331" customFormat="1" ht="18" customHeight="1" x14ac:dyDescent="0.2">
      <c r="A24" s="330">
        <v>47094</v>
      </c>
      <c r="B24" s="935" t="s">
        <v>43</v>
      </c>
      <c r="C24" s="934"/>
      <c r="D24" s="936">
        <f t="shared" si="0"/>
        <v>10073</v>
      </c>
      <c r="E24" s="937">
        <f t="shared" si="1"/>
        <v>2.1821545553803228</v>
      </c>
      <c r="F24" s="934"/>
      <c r="G24" s="936">
        <v>1868</v>
      </c>
      <c r="H24" s="937">
        <v>18.544624243025911</v>
      </c>
      <c r="I24" s="936">
        <v>267</v>
      </c>
      <c r="J24" s="937">
        <v>14.293361884368307</v>
      </c>
      <c r="K24" s="934"/>
      <c r="L24" s="936">
        <v>3545</v>
      </c>
      <c r="M24" s="937">
        <v>35.193090439789536</v>
      </c>
      <c r="N24" s="936">
        <v>684</v>
      </c>
      <c r="O24" s="937">
        <v>19.294781382228489</v>
      </c>
      <c r="P24" s="934"/>
      <c r="Q24" s="936">
        <v>4660</v>
      </c>
      <c r="R24" s="937">
        <v>46.262285317184556</v>
      </c>
      <c r="S24" s="936">
        <v>1667</v>
      </c>
      <c r="T24" s="937">
        <f t="shared" si="2"/>
        <v>35.772532188841197</v>
      </c>
    </row>
    <row r="25" spans="1:20" s="331" customFormat="1" ht="18" customHeight="1" x14ac:dyDescent="0.2">
      <c r="B25" s="935" t="s">
        <v>44</v>
      </c>
      <c r="C25" s="934"/>
      <c r="D25" s="936">
        <f t="shared" si="0"/>
        <v>3366</v>
      </c>
      <c r="E25" s="937">
        <f t="shared" si="1"/>
        <v>0.72919013535294019</v>
      </c>
      <c r="F25" s="934"/>
      <c r="G25" s="936">
        <v>359</v>
      </c>
      <c r="H25" s="937">
        <v>10.665478312537136</v>
      </c>
      <c r="I25" s="936">
        <v>4</v>
      </c>
      <c r="J25" s="937">
        <v>1.1142061281337048</v>
      </c>
      <c r="K25" s="934"/>
      <c r="L25" s="936">
        <v>1098</v>
      </c>
      <c r="M25" s="937">
        <v>32.620320855614978</v>
      </c>
      <c r="N25" s="936">
        <v>7</v>
      </c>
      <c r="O25" s="937">
        <v>0.63752276867030966</v>
      </c>
      <c r="P25" s="934"/>
      <c r="Q25" s="936">
        <v>1909</v>
      </c>
      <c r="R25" s="937">
        <v>56.714200831847897</v>
      </c>
      <c r="S25" s="936">
        <v>10</v>
      </c>
      <c r="T25" s="937">
        <f t="shared" si="2"/>
        <v>0.52383446830801472</v>
      </c>
    </row>
    <row r="26" spans="1:20" s="331" customFormat="1" ht="18" customHeight="1" x14ac:dyDescent="0.2">
      <c r="B26" s="935" t="s">
        <v>45</v>
      </c>
      <c r="C26" s="934"/>
      <c r="D26" s="936">
        <f t="shared" si="0"/>
        <v>24743</v>
      </c>
      <c r="E26" s="937">
        <f t="shared" si="1"/>
        <v>5.3601757335228157</v>
      </c>
      <c r="F26" s="934"/>
      <c r="G26" s="936">
        <v>4190</v>
      </c>
      <c r="H26" s="937">
        <v>16.934082366729985</v>
      </c>
      <c r="I26" s="936">
        <v>572</v>
      </c>
      <c r="J26" s="937">
        <v>13.651551312649165</v>
      </c>
      <c r="K26" s="934"/>
      <c r="L26" s="936">
        <v>8060</v>
      </c>
      <c r="M26" s="937">
        <v>32.57486966010589</v>
      </c>
      <c r="N26" s="936">
        <v>1617</v>
      </c>
      <c r="O26" s="937">
        <v>20.062034739454091</v>
      </c>
      <c r="P26" s="934"/>
      <c r="Q26" s="936">
        <v>12493</v>
      </c>
      <c r="R26" s="937">
        <v>50.491047973164129</v>
      </c>
      <c r="S26" s="936">
        <v>4924</v>
      </c>
      <c r="T26" s="937">
        <f t="shared" si="2"/>
        <v>39.414071880252941</v>
      </c>
    </row>
    <row r="27" spans="1:20" s="331" customFormat="1" ht="18" customHeight="1" x14ac:dyDescent="0.2">
      <c r="B27" s="935" t="s">
        <v>46</v>
      </c>
      <c r="C27" s="934"/>
      <c r="D27" s="936">
        <f t="shared" si="0"/>
        <v>3647</v>
      </c>
      <c r="E27" s="937">
        <f t="shared" si="1"/>
        <v>0.79006429697925507</v>
      </c>
      <c r="F27" s="934"/>
      <c r="G27" s="936">
        <v>491</v>
      </c>
      <c r="H27" s="937">
        <v>13.463120372909239</v>
      </c>
      <c r="I27" s="936">
        <v>143</v>
      </c>
      <c r="J27" s="937">
        <v>29.124236252545828</v>
      </c>
      <c r="K27" s="934"/>
      <c r="L27" s="936">
        <v>1263</v>
      </c>
      <c r="M27" s="937">
        <v>34.631203729092405</v>
      </c>
      <c r="N27" s="936">
        <v>458</v>
      </c>
      <c r="O27" s="937">
        <v>36.262866191607287</v>
      </c>
      <c r="P27" s="934"/>
      <c r="Q27" s="936">
        <v>1893</v>
      </c>
      <c r="R27" s="937">
        <v>51.905675897998357</v>
      </c>
      <c r="S27" s="936">
        <v>957</v>
      </c>
      <c r="T27" s="937">
        <f t="shared" si="2"/>
        <v>50.554675118858952</v>
      </c>
    </row>
    <row r="28" spans="1:20" s="331" customFormat="1" ht="18" customHeight="1" x14ac:dyDescent="0.2">
      <c r="B28" s="957" t="s">
        <v>1</v>
      </c>
      <c r="C28" s="934"/>
      <c r="D28" s="958">
        <f t="shared" si="0"/>
        <v>752</v>
      </c>
      <c r="E28" s="959">
        <f t="shared" si="1"/>
        <v>0.16290878840921302</v>
      </c>
      <c r="F28" s="934"/>
      <c r="G28" s="958">
        <v>207</v>
      </c>
      <c r="H28" s="959">
        <v>27.526595744680847</v>
      </c>
      <c r="I28" s="958">
        <v>11</v>
      </c>
      <c r="J28" s="959">
        <v>5.3140096618357484</v>
      </c>
      <c r="K28" s="934"/>
      <c r="L28" s="958">
        <v>255</v>
      </c>
      <c r="M28" s="959">
        <v>33.909574468085104</v>
      </c>
      <c r="N28" s="958">
        <v>25</v>
      </c>
      <c r="O28" s="959">
        <v>9.8039215686274517</v>
      </c>
      <c r="P28" s="934"/>
      <c r="Q28" s="958">
        <v>290</v>
      </c>
      <c r="R28" s="959">
        <v>38.563829787234042</v>
      </c>
      <c r="S28" s="958">
        <v>59</v>
      </c>
      <c r="T28" s="959">
        <f t="shared" si="2"/>
        <v>20.344827586206897</v>
      </c>
    </row>
    <row r="29" spans="1:20" s="319" customFormat="1" ht="18" customHeight="1" x14ac:dyDescent="0.2">
      <c r="B29" s="1294" t="s">
        <v>0</v>
      </c>
      <c r="C29" s="1287"/>
      <c r="D29" s="1295">
        <f>SUM(D11:D28)</f>
        <v>461608</v>
      </c>
      <c r="E29" s="1296">
        <f t="shared" si="1"/>
        <v>100</v>
      </c>
      <c r="F29" s="1287"/>
      <c r="G29" s="1295">
        <f>SUM(G11:G28)</f>
        <v>91469</v>
      </c>
      <c r="H29" s="1296">
        <f t="shared" ref="H29" si="3">G29/$D29*100</f>
        <v>19.815297828460512</v>
      </c>
      <c r="I29" s="1295">
        <f>SUM(I11:I28)</f>
        <v>6087</v>
      </c>
      <c r="J29" s="1296">
        <f t="shared" ref="J29" si="4">I29/G29*100</f>
        <v>6.6547136188216767</v>
      </c>
      <c r="K29" s="1287"/>
      <c r="L29" s="1295">
        <f>SUM(L11:L28)</f>
        <v>173255</v>
      </c>
      <c r="M29" s="1296">
        <f t="shared" ref="M29" si="5">L29/$D29*100</f>
        <v>37.532928372125269</v>
      </c>
      <c r="N29" s="1295">
        <f>SUM(N11:N28)</f>
        <v>16651</v>
      </c>
      <c r="O29" s="1296">
        <f t="shared" ref="O29" si="6">N29/L29*100</f>
        <v>9.6106894461920298</v>
      </c>
      <c r="P29" s="1287"/>
      <c r="Q29" s="1295">
        <f>SUM(Q11:Q28)</f>
        <v>196884</v>
      </c>
      <c r="R29" s="1296">
        <f t="shared" ref="R29" si="7">Q29/$D29*100</f>
        <v>42.651773799414222</v>
      </c>
      <c r="S29" s="1295">
        <f>SUM(S11:S28)</f>
        <v>40672</v>
      </c>
      <c r="T29" s="1296">
        <f t="shared" si="2"/>
        <v>20.657849291968873</v>
      </c>
    </row>
    <row r="30" spans="1:20" s="328" customFormat="1" ht="6.75" customHeight="1" x14ac:dyDescent="0.2">
      <c r="B30" s="1612"/>
      <c r="C30" s="1612"/>
      <c r="D30" s="1612"/>
      <c r="E30" s="1612"/>
      <c r="F30" s="782"/>
    </row>
    <row r="31" spans="1:20" x14ac:dyDescent="0.25">
      <c r="B31" s="1613"/>
      <c r="C31" s="1613"/>
      <c r="D31" s="1613"/>
      <c r="E31" s="1613"/>
      <c r="F31" s="1613"/>
      <c r="G31" s="1613"/>
      <c r="H31" s="1613"/>
      <c r="I31" s="1613"/>
      <c r="J31" s="1613"/>
      <c r="K31" s="1613"/>
      <c r="L31" s="1613"/>
      <c r="M31" s="1613"/>
      <c r="N31" s="1613"/>
      <c r="O31" s="1613"/>
      <c r="P31" s="1613"/>
      <c r="Q31" s="1613"/>
      <c r="R31" s="1613"/>
    </row>
    <row r="32" spans="1:20" x14ac:dyDescent="0.25">
      <c r="G32" s="939"/>
      <c r="L32" s="939"/>
    </row>
    <row r="33" spans="2:12" x14ac:dyDescent="0.25">
      <c r="B33" s="939"/>
      <c r="L33" s="939"/>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80</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436</v>
      </c>
      <c r="C4" s="1414"/>
      <c r="D4" s="1414"/>
      <c r="E4" s="1414"/>
      <c r="F4" s="1414"/>
      <c r="G4" s="1414"/>
      <c r="H4" s="1414"/>
      <c r="I4" s="1414"/>
      <c r="J4" s="1414"/>
      <c r="K4" s="1414"/>
      <c r="L4" s="1414"/>
      <c r="M4" s="1414"/>
      <c r="N4" s="1414"/>
      <c r="O4" s="1414"/>
      <c r="P4" s="1414"/>
      <c r="Q4" s="1414"/>
      <c r="R4" s="1414"/>
      <c r="S4" s="1414"/>
      <c r="T4" s="1414"/>
      <c r="U4" s="928"/>
    </row>
    <row r="5" spans="1:22" s="345" customFormat="1" ht="1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929"/>
      <c r="V5" s="878"/>
    </row>
    <row r="6" spans="1:22" s="345" customFormat="1" ht="4.5" customHeight="1" x14ac:dyDescent="0.2"/>
    <row r="7" spans="1:22" s="322" customFormat="1" ht="15" customHeight="1" x14ac:dyDescent="0.2">
      <c r="A7" s="316"/>
      <c r="B7" s="1586" t="s">
        <v>12</v>
      </c>
      <c r="C7" s="924"/>
      <c r="D7" s="1601" t="s">
        <v>74</v>
      </c>
      <c r="E7" s="1591"/>
      <c r="F7" s="924"/>
      <c r="G7" s="1603" t="s">
        <v>31</v>
      </c>
      <c r="H7" s="1604"/>
      <c r="I7" s="1604"/>
      <c r="J7" s="1605"/>
      <c r="K7" s="925"/>
      <c r="L7" s="1603" t="s">
        <v>49</v>
      </c>
      <c r="M7" s="1604"/>
      <c r="N7" s="1604"/>
      <c r="O7" s="1605"/>
      <c r="P7" s="925"/>
      <c r="Q7" s="1603" t="s">
        <v>50</v>
      </c>
      <c r="R7" s="1604"/>
      <c r="S7" s="1604"/>
      <c r="T7" s="1605"/>
    </row>
    <row r="8" spans="1:22" s="322" customFormat="1" ht="35.25" customHeight="1" x14ac:dyDescent="0.2">
      <c r="A8" s="316"/>
      <c r="B8" s="1587"/>
      <c r="C8" s="924"/>
      <c r="D8" s="1602"/>
      <c r="E8" s="1594"/>
      <c r="F8" s="924"/>
      <c r="G8" s="1606" t="s">
        <v>69</v>
      </c>
      <c r="H8" s="1607"/>
      <c r="I8" s="1608" t="s">
        <v>129</v>
      </c>
      <c r="J8" s="1609"/>
      <c r="K8" s="961"/>
      <c r="L8" s="1610" t="s">
        <v>69</v>
      </c>
      <c r="M8" s="1611"/>
      <c r="N8" s="1608" t="s">
        <v>129</v>
      </c>
      <c r="O8" s="1609"/>
      <c r="P8" s="961"/>
      <c r="Q8" s="1610" t="s">
        <v>69</v>
      </c>
      <c r="R8" s="1611"/>
      <c r="S8" s="1608" t="s">
        <v>129</v>
      </c>
      <c r="T8" s="1609"/>
    </row>
    <row r="9" spans="1:22" s="322" customFormat="1" ht="29.25" customHeight="1" x14ac:dyDescent="0.2">
      <c r="A9" s="316"/>
      <c r="B9" s="1588"/>
      <c r="C9" s="943"/>
      <c r="D9" s="960" t="s">
        <v>9</v>
      </c>
      <c r="E9" s="940" t="s">
        <v>10</v>
      </c>
      <c r="F9" s="943"/>
      <c r="G9" s="948" t="s">
        <v>9</v>
      </c>
      <c r="H9" s="949" t="s">
        <v>71</v>
      </c>
      <c r="I9" s="960" t="s">
        <v>9</v>
      </c>
      <c r="J9" s="962" t="s">
        <v>130</v>
      </c>
      <c r="K9" s="943"/>
      <c r="L9" s="941" t="s">
        <v>9</v>
      </c>
      <c r="M9" s="942" t="s">
        <v>71</v>
      </c>
      <c r="N9" s="960" t="s">
        <v>9</v>
      </c>
      <c r="O9" s="962" t="s">
        <v>130</v>
      </c>
      <c r="P9" s="943"/>
      <c r="Q9" s="941" t="s">
        <v>9</v>
      </c>
      <c r="R9" s="942" t="s">
        <v>71</v>
      </c>
      <c r="S9" s="946" t="s">
        <v>9</v>
      </c>
      <c r="T9" s="962" t="s">
        <v>130</v>
      </c>
    </row>
    <row r="10" spans="1:22" s="322" customFormat="1" ht="6" customHeight="1" x14ac:dyDescent="0.2">
      <c r="A10" s="316"/>
      <c r="B10" s="927"/>
      <c r="C10" s="927"/>
      <c r="D10" s="927"/>
      <c r="E10" s="927"/>
      <c r="F10" s="927"/>
      <c r="G10" s="927"/>
      <c r="H10" s="927"/>
      <c r="I10" s="927"/>
      <c r="J10" s="927"/>
      <c r="K10" s="927"/>
      <c r="L10" s="927"/>
      <c r="M10" s="927"/>
      <c r="N10" s="927"/>
      <c r="O10" s="927"/>
      <c r="P10" s="927"/>
      <c r="Q10" s="927"/>
      <c r="R10" s="927"/>
    </row>
    <row r="11" spans="1:22" s="331" customFormat="1" ht="18" customHeight="1" x14ac:dyDescent="0.2">
      <c r="A11" s="330"/>
      <c r="B11" s="930" t="s">
        <v>8</v>
      </c>
      <c r="C11" s="934"/>
      <c r="D11" s="931">
        <f>G11+L11+Q11</f>
        <v>156352</v>
      </c>
      <c r="E11" s="932">
        <f>D11/D$29*100</f>
        <v>45.498115788095269</v>
      </c>
      <c r="F11" s="934"/>
      <c r="G11" s="931">
        <v>32751</v>
      </c>
      <c r="H11" s="932">
        <v>20.946965820712236</v>
      </c>
      <c r="I11" s="931">
        <v>8791</v>
      </c>
      <c r="J11" s="932">
        <v>26.841928490733107</v>
      </c>
      <c r="K11" s="934"/>
      <c r="L11" s="931">
        <v>69972</v>
      </c>
      <c r="M11" s="932">
        <v>44.752865329512893</v>
      </c>
      <c r="N11" s="931">
        <v>18251</v>
      </c>
      <c r="O11" s="932">
        <v>26.083290459040757</v>
      </c>
      <c r="P11" s="934"/>
      <c r="Q11" s="931">
        <v>53629</v>
      </c>
      <c r="R11" s="932">
        <v>34.300168849774863</v>
      </c>
      <c r="S11" s="931">
        <v>14975</v>
      </c>
      <c r="T11" s="932">
        <f>IFERROR(S11/Q11*100,"-")</f>
        <v>27.923325066661693</v>
      </c>
    </row>
    <row r="12" spans="1:22" s="331" customFormat="1" ht="18" customHeight="1" x14ac:dyDescent="0.2">
      <c r="A12" s="330"/>
      <c r="B12" s="935" t="s">
        <v>7</v>
      </c>
      <c r="C12" s="934"/>
      <c r="D12" s="936">
        <f t="shared" ref="D12:D28" si="0">G12+L12+Q12</f>
        <v>5295</v>
      </c>
      <c r="E12" s="937">
        <f t="shared" ref="E12:E29" si="1">D12/D$29*100</f>
        <v>1.5408342912016761</v>
      </c>
      <c r="F12" s="934"/>
      <c r="G12" s="936">
        <v>651</v>
      </c>
      <c r="H12" s="937">
        <v>12.294617563739378</v>
      </c>
      <c r="I12" s="936">
        <v>394</v>
      </c>
      <c r="J12" s="937">
        <v>60.522273425499229</v>
      </c>
      <c r="K12" s="934"/>
      <c r="L12" s="936">
        <v>1573</v>
      </c>
      <c r="M12" s="937">
        <v>29.70727101038716</v>
      </c>
      <c r="N12" s="936">
        <v>868</v>
      </c>
      <c r="O12" s="937">
        <v>55.181182453909727</v>
      </c>
      <c r="P12" s="934"/>
      <c r="Q12" s="936">
        <v>3071</v>
      </c>
      <c r="R12" s="937">
        <v>57.998111425873468</v>
      </c>
      <c r="S12" s="936">
        <v>1770</v>
      </c>
      <c r="T12" s="937">
        <f t="shared" ref="T12:T28" si="2">IFERROR(S12/Q12*100,"-")</f>
        <v>57.635949202214263</v>
      </c>
    </row>
    <row r="13" spans="1:22" s="331" customFormat="1" ht="18" customHeight="1" x14ac:dyDescent="0.2">
      <c r="A13" s="330"/>
      <c r="B13" s="935" t="s">
        <v>37</v>
      </c>
      <c r="C13" s="934"/>
      <c r="D13" s="936">
        <f t="shared" si="0"/>
        <v>7399</v>
      </c>
      <c r="E13" s="937">
        <f t="shared" si="1"/>
        <v>2.1530940359964497</v>
      </c>
      <c r="F13" s="934"/>
      <c r="G13" s="936">
        <v>974</v>
      </c>
      <c r="H13" s="937">
        <v>13.163941073117988</v>
      </c>
      <c r="I13" s="936">
        <v>800</v>
      </c>
      <c r="J13" s="937">
        <v>82.135523613963031</v>
      </c>
      <c r="K13" s="934"/>
      <c r="L13" s="936">
        <v>1926</v>
      </c>
      <c r="M13" s="937">
        <v>26.030544668198409</v>
      </c>
      <c r="N13" s="936">
        <v>1299</v>
      </c>
      <c r="O13" s="937">
        <v>67.445482866043619</v>
      </c>
      <c r="P13" s="934"/>
      <c r="Q13" s="936">
        <v>4499</v>
      </c>
      <c r="R13" s="937">
        <v>60.805514258683601</v>
      </c>
      <c r="S13" s="936">
        <v>2777</v>
      </c>
      <c r="T13" s="937">
        <f t="shared" si="2"/>
        <v>61.72482773949767</v>
      </c>
    </row>
    <row r="14" spans="1:22" s="331" customFormat="1" ht="18" customHeight="1" x14ac:dyDescent="0.2">
      <c r="A14" s="330"/>
      <c r="B14" s="935" t="s">
        <v>38</v>
      </c>
      <c r="C14" s="934"/>
      <c r="D14" s="936">
        <f t="shared" si="0"/>
        <v>2059</v>
      </c>
      <c r="E14" s="937">
        <f t="shared" si="1"/>
        <v>0.59916483580439117</v>
      </c>
      <c r="F14" s="934"/>
      <c r="G14" s="936">
        <v>536</v>
      </c>
      <c r="H14" s="937">
        <v>26.032054395337546</v>
      </c>
      <c r="I14" s="936">
        <v>40</v>
      </c>
      <c r="J14" s="937">
        <v>7.4626865671641784</v>
      </c>
      <c r="K14" s="934"/>
      <c r="L14" s="936">
        <v>755</v>
      </c>
      <c r="M14" s="937">
        <v>36.668285575522098</v>
      </c>
      <c r="N14" s="936">
        <v>49</v>
      </c>
      <c r="O14" s="937">
        <v>6.4900662251655623</v>
      </c>
      <c r="P14" s="934"/>
      <c r="Q14" s="936">
        <v>768</v>
      </c>
      <c r="R14" s="937">
        <v>37.299660029140355</v>
      </c>
      <c r="S14" s="936">
        <v>80</v>
      </c>
      <c r="T14" s="937">
        <f t="shared" si="2"/>
        <v>10.416666666666668</v>
      </c>
    </row>
    <row r="15" spans="1:22" s="331" customFormat="1" ht="18" customHeight="1" x14ac:dyDescent="0.2">
      <c r="A15" s="330"/>
      <c r="B15" s="935" t="s">
        <v>6</v>
      </c>
      <c r="C15" s="934"/>
      <c r="D15" s="936">
        <f t="shared" si="0"/>
        <v>679</v>
      </c>
      <c r="E15" s="937">
        <f t="shared" si="1"/>
        <v>0.19758762676599398</v>
      </c>
      <c r="F15" s="934"/>
      <c r="G15" s="936">
        <v>242</v>
      </c>
      <c r="H15" s="937">
        <v>35.640648011782034</v>
      </c>
      <c r="I15" s="936">
        <v>60</v>
      </c>
      <c r="J15" s="937">
        <v>24.793388429752067</v>
      </c>
      <c r="K15" s="934"/>
      <c r="L15" s="936">
        <v>190</v>
      </c>
      <c r="M15" s="937">
        <v>27.982326951399116</v>
      </c>
      <c r="N15" s="936">
        <v>57</v>
      </c>
      <c r="O15" s="937">
        <v>30</v>
      </c>
      <c r="P15" s="934"/>
      <c r="Q15" s="936">
        <v>247</v>
      </c>
      <c r="R15" s="937">
        <v>36.37702503681885</v>
      </c>
      <c r="S15" s="936">
        <v>87</v>
      </c>
      <c r="T15" s="937">
        <f t="shared" si="2"/>
        <v>35.222672064777328</v>
      </c>
    </row>
    <row r="16" spans="1:22" s="331" customFormat="1" ht="18" customHeight="1" x14ac:dyDescent="0.2">
      <c r="A16" s="330"/>
      <c r="B16" s="935" t="s">
        <v>5</v>
      </c>
      <c r="C16" s="934"/>
      <c r="D16" s="936">
        <f t="shared" si="0"/>
        <v>1418</v>
      </c>
      <c r="E16" s="937">
        <f t="shared" si="1"/>
        <v>0.41263513218583131</v>
      </c>
      <c r="F16" s="934"/>
      <c r="G16" s="936">
        <v>448</v>
      </c>
      <c r="H16" s="937">
        <v>31.593794076163611</v>
      </c>
      <c r="I16" s="936">
        <v>144</v>
      </c>
      <c r="J16" s="937">
        <v>32.142857142857146</v>
      </c>
      <c r="K16" s="934"/>
      <c r="L16" s="936">
        <v>530</v>
      </c>
      <c r="M16" s="937">
        <v>37.37658674188998</v>
      </c>
      <c r="N16" s="936">
        <v>183</v>
      </c>
      <c r="O16" s="937">
        <v>34.528301886792448</v>
      </c>
      <c r="P16" s="934"/>
      <c r="Q16" s="936">
        <v>440</v>
      </c>
      <c r="R16" s="937">
        <v>31.029619181946405</v>
      </c>
      <c r="S16" s="936">
        <v>168</v>
      </c>
      <c r="T16" s="937">
        <f t="shared" si="2"/>
        <v>38.181818181818187</v>
      </c>
    </row>
    <row r="17" spans="1:20" s="331" customFormat="1" ht="18" customHeight="1" x14ac:dyDescent="0.2">
      <c r="A17" s="330"/>
      <c r="B17" s="935" t="s">
        <v>4</v>
      </c>
      <c r="C17" s="934"/>
      <c r="D17" s="936">
        <f t="shared" si="0"/>
        <v>21942</v>
      </c>
      <c r="E17" s="937">
        <f t="shared" si="1"/>
        <v>6.3850776237105151</v>
      </c>
      <c r="F17" s="934"/>
      <c r="G17" s="936">
        <v>3556</v>
      </c>
      <c r="H17" s="937">
        <v>16.206362227691184</v>
      </c>
      <c r="I17" s="936">
        <v>1957</v>
      </c>
      <c r="J17" s="937">
        <v>55.033745781777277</v>
      </c>
      <c r="K17" s="934"/>
      <c r="L17" s="936">
        <v>7085</v>
      </c>
      <c r="M17" s="937">
        <v>32.289672773676052</v>
      </c>
      <c r="N17" s="936">
        <v>2978</v>
      </c>
      <c r="O17" s="937">
        <v>42.032462949894146</v>
      </c>
      <c r="P17" s="934"/>
      <c r="Q17" s="936">
        <v>11301</v>
      </c>
      <c r="R17" s="937">
        <v>51.503964998632753</v>
      </c>
      <c r="S17" s="936">
        <v>4695</v>
      </c>
      <c r="T17" s="937">
        <f t="shared" si="2"/>
        <v>41.544996018051499</v>
      </c>
    </row>
    <row r="18" spans="1:20" s="331" customFormat="1" ht="18" customHeight="1" x14ac:dyDescent="0.2">
      <c r="A18" s="330"/>
      <c r="B18" s="935" t="s">
        <v>40</v>
      </c>
      <c r="C18" s="934"/>
      <c r="D18" s="936">
        <f t="shared" si="0"/>
        <v>15628</v>
      </c>
      <c r="E18" s="937">
        <f t="shared" si="1"/>
        <v>4.5477163933710658</v>
      </c>
      <c r="F18" s="934"/>
      <c r="G18" s="936">
        <v>2878</v>
      </c>
      <c r="H18" s="937">
        <v>18.415664192475045</v>
      </c>
      <c r="I18" s="936">
        <v>635</v>
      </c>
      <c r="J18" s="937">
        <v>22.063933287004865</v>
      </c>
      <c r="K18" s="934"/>
      <c r="L18" s="936">
        <v>4512</v>
      </c>
      <c r="M18" s="937">
        <v>28.871256718710008</v>
      </c>
      <c r="N18" s="936">
        <v>1391</v>
      </c>
      <c r="O18" s="937">
        <v>30.828900709219859</v>
      </c>
      <c r="P18" s="934"/>
      <c r="Q18" s="936">
        <v>8238</v>
      </c>
      <c r="R18" s="937">
        <v>52.713079088814951</v>
      </c>
      <c r="S18" s="936">
        <v>3063</v>
      </c>
      <c r="T18" s="937">
        <f t="shared" si="2"/>
        <v>37.181354697742172</v>
      </c>
    </row>
    <row r="19" spans="1:20" s="331" customFormat="1" ht="18" customHeight="1" x14ac:dyDescent="0.2">
      <c r="A19" s="330"/>
      <c r="B19" s="935" t="s">
        <v>41</v>
      </c>
      <c r="C19" s="934"/>
      <c r="D19" s="936">
        <f t="shared" si="0"/>
        <v>33670</v>
      </c>
      <c r="E19" s="937">
        <f t="shared" si="1"/>
        <v>9.7979019045817637</v>
      </c>
      <c r="F19" s="934"/>
      <c r="G19" s="936">
        <v>5889</v>
      </c>
      <c r="H19" s="937">
        <v>17.490347490347492</v>
      </c>
      <c r="I19" s="936">
        <v>1121</v>
      </c>
      <c r="J19" s="937">
        <v>19.035489896417047</v>
      </c>
      <c r="K19" s="934"/>
      <c r="L19" s="936">
        <v>12880</v>
      </c>
      <c r="M19" s="937">
        <v>38.253638253638258</v>
      </c>
      <c r="N19" s="936">
        <v>3785</v>
      </c>
      <c r="O19" s="937">
        <v>29.386645962732921</v>
      </c>
      <c r="P19" s="934"/>
      <c r="Q19" s="936">
        <v>14901</v>
      </c>
      <c r="R19" s="937">
        <v>44.256014256014254</v>
      </c>
      <c r="S19" s="936">
        <v>8149</v>
      </c>
      <c r="T19" s="937">
        <f t="shared" si="2"/>
        <v>54.687604858734318</v>
      </c>
    </row>
    <row r="20" spans="1:20" s="331" customFormat="1" ht="18" customHeight="1" x14ac:dyDescent="0.2">
      <c r="A20" s="330"/>
      <c r="B20" s="935" t="s">
        <v>3</v>
      </c>
      <c r="C20" s="934"/>
      <c r="D20" s="936">
        <f t="shared" si="0"/>
        <v>5462</v>
      </c>
      <c r="E20" s="937">
        <f t="shared" si="1"/>
        <v>1.5894309534548734</v>
      </c>
      <c r="F20" s="934"/>
      <c r="G20" s="936">
        <v>917</v>
      </c>
      <c r="H20" s="937">
        <v>16.78872207982424</v>
      </c>
      <c r="I20" s="936">
        <v>271</v>
      </c>
      <c r="J20" s="937">
        <v>29.552889858233371</v>
      </c>
      <c r="K20" s="934"/>
      <c r="L20" s="936">
        <v>1827</v>
      </c>
      <c r="M20" s="937">
        <v>33.449285975833028</v>
      </c>
      <c r="N20" s="936">
        <v>480</v>
      </c>
      <c r="O20" s="937">
        <v>26.272577996715928</v>
      </c>
      <c r="P20" s="934"/>
      <c r="Q20" s="936">
        <v>2718</v>
      </c>
      <c r="R20" s="937">
        <v>49.761991944342732</v>
      </c>
      <c r="S20" s="936">
        <v>662</v>
      </c>
      <c r="T20" s="937">
        <f t="shared" si="2"/>
        <v>24.356144223693892</v>
      </c>
    </row>
    <row r="21" spans="1:20" s="331" customFormat="1" ht="18" customHeight="1" x14ac:dyDescent="0.2">
      <c r="A21" s="330"/>
      <c r="B21" s="935" t="s">
        <v>2</v>
      </c>
      <c r="C21" s="934"/>
      <c r="D21" s="936">
        <f t="shared" si="0"/>
        <v>973</v>
      </c>
      <c r="E21" s="937">
        <f t="shared" si="1"/>
        <v>0.28314103216982645</v>
      </c>
      <c r="F21" s="934"/>
      <c r="G21" s="936">
        <v>202</v>
      </c>
      <c r="H21" s="937">
        <v>20.760534429599179</v>
      </c>
      <c r="I21" s="936">
        <v>135</v>
      </c>
      <c r="J21" s="937">
        <v>66.831683168316829</v>
      </c>
      <c r="K21" s="934"/>
      <c r="L21" s="936">
        <v>298</v>
      </c>
      <c r="M21" s="937">
        <v>30.62692702980473</v>
      </c>
      <c r="N21" s="936">
        <v>183</v>
      </c>
      <c r="O21" s="937">
        <v>61.409395973154361</v>
      </c>
      <c r="P21" s="934"/>
      <c r="Q21" s="936">
        <v>473</v>
      </c>
      <c r="R21" s="937">
        <v>48.612538540596098</v>
      </c>
      <c r="S21" s="936">
        <v>287</v>
      </c>
      <c r="T21" s="937">
        <f t="shared" si="2"/>
        <v>60.676532769556026</v>
      </c>
    </row>
    <row r="22" spans="1:20" s="331" customFormat="1" ht="18" customHeight="1" x14ac:dyDescent="0.2">
      <c r="A22" s="330"/>
      <c r="B22" s="935" t="s">
        <v>35</v>
      </c>
      <c r="C22" s="934"/>
      <c r="D22" s="936">
        <f t="shared" si="0"/>
        <v>25392</v>
      </c>
      <c r="E22" s="937">
        <f t="shared" si="1"/>
        <v>7.3890206463065082</v>
      </c>
      <c r="F22" s="934"/>
      <c r="G22" s="936">
        <v>9101</v>
      </c>
      <c r="H22" s="937">
        <v>35.841997479521112</v>
      </c>
      <c r="I22" s="936">
        <v>6963</v>
      </c>
      <c r="J22" s="937">
        <v>76.508076035600482</v>
      </c>
      <c r="K22" s="934"/>
      <c r="L22" s="936">
        <v>8845</v>
      </c>
      <c r="M22" s="937">
        <v>34.833805923125396</v>
      </c>
      <c r="N22" s="936">
        <v>5688</v>
      </c>
      <c r="O22" s="937">
        <v>64.307518371961564</v>
      </c>
      <c r="P22" s="934"/>
      <c r="Q22" s="936">
        <v>7446</v>
      </c>
      <c r="R22" s="937">
        <v>29.324196597353495</v>
      </c>
      <c r="S22" s="936">
        <v>4426</v>
      </c>
      <c r="T22" s="937">
        <f t="shared" si="2"/>
        <v>59.441310770883696</v>
      </c>
    </row>
    <row r="23" spans="1:20" s="331" customFormat="1" ht="18" customHeight="1" x14ac:dyDescent="0.2">
      <c r="A23" s="330"/>
      <c r="B23" s="935" t="s">
        <v>42</v>
      </c>
      <c r="C23" s="934"/>
      <c r="D23" s="936">
        <f t="shared" si="0"/>
        <v>52176</v>
      </c>
      <c r="E23" s="937">
        <f t="shared" si="1"/>
        <v>15.183110477382183</v>
      </c>
      <c r="F23" s="934"/>
      <c r="G23" s="936">
        <v>13620</v>
      </c>
      <c r="H23" s="937">
        <v>26.103955841766329</v>
      </c>
      <c r="I23" s="936">
        <v>2830</v>
      </c>
      <c r="J23" s="937">
        <v>20.77826725403818</v>
      </c>
      <c r="K23" s="934"/>
      <c r="L23" s="936">
        <v>20179</v>
      </c>
      <c r="M23" s="937">
        <v>38.67486967187979</v>
      </c>
      <c r="N23" s="936">
        <v>3974</v>
      </c>
      <c r="O23" s="937">
        <v>19.693741017889884</v>
      </c>
      <c r="P23" s="934"/>
      <c r="Q23" s="936">
        <v>18377</v>
      </c>
      <c r="R23" s="937">
        <v>35.221174486353881</v>
      </c>
      <c r="S23" s="936">
        <v>4316</v>
      </c>
      <c r="T23" s="937">
        <f t="shared" si="2"/>
        <v>23.485879087990423</v>
      </c>
    </row>
    <row r="24" spans="1:20" s="331" customFormat="1" ht="18" customHeight="1" x14ac:dyDescent="0.2">
      <c r="A24" s="330">
        <v>47094</v>
      </c>
      <c r="B24" s="935" t="s">
        <v>43</v>
      </c>
      <c r="C24" s="934"/>
      <c r="D24" s="936">
        <f t="shared" si="0"/>
        <v>3379</v>
      </c>
      <c r="E24" s="937">
        <f t="shared" si="1"/>
        <v>0.98328216618894493</v>
      </c>
      <c r="F24" s="934"/>
      <c r="G24" s="936">
        <v>492</v>
      </c>
      <c r="H24" s="937">
        <v>14.560520864160994</v>
      </c>
      <c r="I24" s="936">
        <v>236</v>
      </c>
      <c r="J24" s="937">
        <v>47.967479674796749</v>
      </c>
      <c r="K24" s="934"/>
      <c r="L24" s="936">
        <v>1046</v>
      </c>
      <c r="M24" s="937">
        <v>30.95590411364309</v>
      </c>
      <c r="N24" s="936">
        <v>405</v>
      </c>
      <c r="O24" s="937">
        <v>38.718929254302104</v>
      </c>
      <c r="P24" s="934"/>
      <c r="Q24" s="936">
        <v>1841</v>
      </c>
      <c r="R24" s="937">
        <v>54.483575022195922</v>
      </c>
      <c r="S24" s="936">
        <v>710</v>
      </c>
      <c r="T24" s="937">
        <f t="shared" si="2"/>
        <v>38.565996740901682</v>
      </c>
    </row>
    <row r="25" spans="1:20" s="331" customFormat="1" ht="18" customHeight="1" x14ac:dyDescent="0.2">
      <c r="B25" s="935" t="s">
        <v>44</v>
      </c>
      <c r="C25" s="934"/>
      <c r="D25" s="936">
        <f t="shared" si="0"/>
        <v>1106</v>
      </c>
      <c r="E25" s="937">
        <f t="shared" si="1"/>
        <v>0.32184376318584584</v>
      </c>
      <c r="F25" s="934"/>
      <c r="G25" s="936">
        <v>175</v>
      </c>
      <c r="H25" s="937">
        <v>15.822784810126583</v>
      </c>
      <c r="I25" s="936">
        <v>2</v>
      </c>
      <c r="J25" s="937">
        <v>1.1428571428571428</v>
      </c>
      <c r="K25" s="934"/>
      <c r="L25" s="936">
        <v>306</v>
      </c>
      <c r="M25" s="937">
        <v>27.667269439421339</v>
      </c>
      <c r="N25" s="936">
        <v>4</v>
      </c>
      <c r="O25" s="937">
        <v>1.3071895424836601</v>
      </c>
      <c r="P25" s="934"/>
      <c r="Q25" s="936">
        <v>625</v>
      </c>
      <c r="R25" s="937">
        <v>56.509945750452083</v>
      </c>
      <c r="S25" s="936">
        <v>5</v>
      </c>
      <c r="T25" s="937">
        <f t="shared" si="2"/>
        <v>0.8</v>
      </c>
    </row>
    <row r="26" spans="1:20" s="331" customFormat="1" ht="18" customHeight="1" x14ac:dyDescent="0.2">
      <c r="B26" s="935" t="s">
        <v>45</v>
      </c>
      <c r="C26" s="934"/>
      <c r="D26" s="936">
        <f t="shared" si="0"/>
        <v>5783</v>
      </c>
      <c r="E26" s="937">
        <f t="shared" si="1"/>
        <v>1.6828413042529355</v>
      </c>
      <c r="F26" s="934"/>
      <c r="G26" s="936">
        <v>1343</v>
      </c>
      <c r="H26" s="937">
        <v>23.223240532595536</v>
      </c>
      <c r="I26" s="936">
        <v>158</v>
      </c>
      <c r="J26" s="937">
        <v>11.76470588235294</v>
      </c>
      <c r="K26" s="934"/>
      <c r="L26" s="936">
        <v>1825</v>
      </c>
      <c r="M26" s="937">
        <v>31.558014871174134</v>
      </c>
      <c r="N26" s="936">
        <v>305</v>
      </c>
      <c r="O26" s="937">
        <v>16.712328767123289</v>
      </c>
      <c r="P26" s="934"/>
      <c r="Q26" s="936">
        <v>2615</v>
      </c>
      <c r="R26" s="937">
        <v>45.21874459623033</v>
      </c>
      <c r="S26" s="936">
        <v>784</v>
      </c>
      <c r="T26" s="937">
        <f t="shared" si="2"/>
        <v>29.980879541108983</v>
      </c>
    </row>
    <row r="27" spans="1:20" s="331" customFormat="1" ht="18" customHeight="1" x14ac:dyDescent="0.2">
      <c r="B27" s="935" t="s">
        <v>46</v>
      </c>
      <c r="C27" s="934"/>
      <c r="D27" s="936">
        <f t="shared" si="0"/>
        <v>3729</v>
      </c>
      <c r="E27" s="937">
        <f t="shared" si="1"/>
        <v>1.0851314583363647</v>
      </c>
      <c r="F27" s="934"/>
      <c r="G27" s="936">
        <v>718</v>
      </c>
      <c r="H27" s="937">
        <v>19.254491820863503</v>
      </c>
      <c r="I27" s="936">
        <v>155</v>
      </c>
      <c r="J27" s="937">
        <v>21.587743732590528</v>
      </c>
      <c r="K27" s="934"/>
      <c r="L27" s="936">
        <v>1396</v>
      </c>
      <c r="M27" s="937">
        <v>37.43631000268168</v>
      </c>
      <c r="N27" s="936">
        <v>319</v>
      </c>
      <c r="O27" s="937">
        <v>22.851002865329512</v>
      </c>
      <c r="P27" s="934"/>
      <c r="Q27" s="936">
        <v>1615</v>
      </c>
      <c r="R27" s="937">
        <v>43.309198176454814</v>
      </c>
      <c r="S27" s="936">
        <v>668</v>
      </c>
      <c r="T27" s="937">
        <f t="shared" si="2"/>
        <v>41.362229102167177</v>
      </c>
    </row>
    <row r="28" spans="1:20" s="331" customFormat="1" ht="18" customHeight="1" x14ac:dyDescent="0.2">
      <c r="B28" s="957" t="s">
        <v>1</v>
      </c>
      <c r="C28" s="934"/>
      <c r="D28" s="958">
        <f t="shared" si="0"/>
        <v>1203</v>
      </c>
      <c r="E28" s="959">
        <f t="shared" si="1"/>
        <v>0.3500705670095593</v>
      </c>
      <c r="F28" s="934"/>
      <c r="G28" s="958">
        <v>361</v>
      </c>
      <c r="H28" s="959">
        <v>30.008312551953448</v>
      </c>
      <c r="I28" s="958">
        <v>142</v>
      </c>
      <c r="J28" s="959">
        <v>39.335180055401665</v>
      </c>
      <c r="K28" s="934"/>
      <c r="L28" s="958">
        <v>391</v>
      </c>
      <c r="M28" s="959">
        <v>32.502078137988363</v>
      </c>
      <c r="N28" s="958">
        <v>154</v>
      </c>
      <c r="O28" s="959">
        <v>39.386189258312022</v>
      </c>
      <c r="P28" s="934"/>
      <c r="Q28" s="958">
        <v>451</v>
      </c>
      <c r="R28" s="959">
        <v>37.489609310058185</v>
      </c>
      <c r="S28" s="958">
        <v>230</v>
      </c>
      <c r="T28" s="959">
        <f t="shared" si="2"/>
        <v>50.99778270509978</v>
      </c>
    </row>
    <row r="29" spans="1:20" s="319" customFormat="1" ht="18" customHeight="1" x14ac:dyDescent="0.2">
      <c r="B29" s="1294" t="s">
        <v>0</v>
      </c>
      <c r="C29" s="1287"/>
      <c r="D29" s="1295">
        <f>SUM(D11:D28)</f>
        <v>343645</v>
      </c>
      <c r="E29" s="1296">
        <f t="shared" si="1"/>
        <v>100</v>
      </c>
      <c r="F29" s="1287"/>
      <c r="G29" s="1295">
        <f>SUM(G11:G28)</f>
        <v>74854</v>
      </c>
      <c r="H29" s="1296">
        <f t="shared" ref="H29" si="3">G29/$D29*100</f>
        <v>21.782362612579842</v>
      </c>
      <c r="I29" s="1295">
        <f>SUM(I11:I28)</f>
        <v>24834</v>
      </c>
      <c r="J29" s="1296">
        <f>I29/G29*100</f>
        <v>33.176583749699418</v>
      </c>
      <c r="K29" s="1287"/>
      <c r="L29" s="1295">
        <f>SUM(L11:L28)</f>
        <v>135536</v>
      </c>
      <c r="M29" s="1296">
        <f t="shared" ref="M29" si="4">L29/$D29*100</f>
        <v>39.440701887121882</v>
      </c>
      <c r="N29" s="1295">
        <f>SUM(N11:N28)</f>
        <v>40373</v>
      </c>
      <c r="O29" s="1296">
        <f>N29/L29*100</f>
        <v>29.787657891630271</v>
      </c>
      <c r="P29" s="1287"/>
      <c r="Q29" s="1295">
        <f>SUM(Q11:Q28)</f>
        <v>133255</v>
      </c>
      <c r="R29" s="1296">
        <f t="shared" ref="R29" si="5">Q29/$D29*100</f>
        <v>38.776935500298272</v>
      </c>
      <c r="S29" s="1295">
        <f>SUM(S11:S28)</f>
        <v>47852</v>
      </c>
      <c r="T29" s="1296">
        <f>S29/Q29*100</f>
        <v>35.910097182094482</v>
      </c>
    </row>
    <row r="30" spans="1:20" s="328" customFormat="1" ht="6.75" customHeight="1" x14ac:dyDescent="0.2">
      <c r="B30" s="1612"/>
      <c r="C30" s="1612"/>
      <c r="D30" s="1612"/>
      <c r="E30" s="1612"/>
      <c r="F30" s="782"/>
    </row>
    <row r="31" spans="1:20" x14ac:dyDescent="0.25">
      <c r="B31" s="1613"/>
      <c r="C31" s="1613"/>
      <c r="D31" s="1613"/>
      <c r="E31" s="1613"/>
      <c r="F31" s="1613"/>
      <c r="G31" s="1613"/>
      <c r="H31" s="1613"/>
      <c r="I31" s="1613"/>
      <c r="J31" s="1613"/>
      <c r="K31" s="1613"/>
      <c r="L31" s="1613"/>
      <c r="M31" s="1613"/>
      <c r="N31" s="1613"/>
      <c r="O31" s="1613"/>
      <c r="P31" s="1613"/>
      <c r="Q31" s="1613"/>
      <c r="R31" s="1613"/>
    </row>
    <row r="32" spans="1:20" x14ac:dyDescent="0.25">
      <c r="G32" s="939"/>
      <c r="L32" s="939"/>
    </row>
    <row r="33" spans="2:12" x14ac:dyDescent="0.25">
      <c r="B33" s="939"/>
      <c r="L33" s="939"/>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63</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435</v>
      </c>
      <c r="C4" s="1414"/>
      <c r="D4" s="1414"/>
      <c r="E4" s="1414"/>
      <c r="F4" s="1414"/>
      <c r="G4" s="1414"/>
      <c r="H4" s="1414"/>
      <c r="I4" s="1414"/>
      <c r="J4" s="1414"/>
      <c r="K4" s="1414"/>
      <c r="L4" s="1414"/>
      <c r="M4" s="1414"/>
      <c r="N4" s="1414"/>
      <c r="O4" s="1414"/>
      <c r="P4" s="1414"/>
      <c r="Q4" s="1414"/>
      <c r="R4" s="1414"/>
      <c r="S4" s="1414"/>
      <c r="T4" s="1414"/>
      <c r="U4" s="928"/>
    </row>
    <row r="5" spans="1:22" s="345" customFormat="1" ht="1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929"/>
      <c r="V5" s="878"/>
    </row>
    <row r="6" spans="1:22" s="345" customFormat="1" ht="4.5" customHeight="1" x14ac:dyDescent="0.2"/>
    <row r="7" spans="1:22" s="322" customFormat="1" ht="15" customHeight="1" x14ac:dyDescent="0.2">
      <c r="A7" s="316"/>
      <c r="B7" s="1586" t="s">
        <v>12</v>
      </c>
      <c r="C7" s="924"/>
      <c r="D7" s="1601" t="s">
        <v>75</v>
      </c>
      <c r="E7" s="1591"/>
      <c r="F7" s="924"/>
      <c r="G7" s="1603" t="s">
        <v>31</v>
      </c>
      <c r="H7" s="1604"/>
      <c r="I7" s="1604"/>
      <c r="J7" s="1605"/>
      <c r="K7" s="925"/>
      <c r="L7" s="1603" t="s">
        <v>49</v>
      </c>
      <c r="M7" s="1604"/>
      <c r="N7" s="1604"/>
      <c r="O7" s="1605"/>
      <c r="P7" s="925"/>
      <c r="Q7" s="1603" t="s">
        <v>50</v>
      </c>
      <c r="R7" s="1604"/>
      <c r="S7" s="1604"/>
      <c r="T7" s="1605"/>
    </row>
    <row r="8" spans="1:22" s="322" customFormat="1" ht="35.25" customHeight="1" x14ac:dyDescent="0.2">
      <c r="A8" s="316"/>
      <c r="B8" s="1587"/>
      <c r="C8" s="924"/>
      <c r="D8" s="1602"/>
      <c r="E8" s="1594"/>
      <c r="F8" s="924"/>
      <c r="G8" s="1606" t="s">
        <v>69</v>
      </c>
      <c r="H8" s="1607"/>
      <c r="I8" s="1608" t="s">
        <v>129</v>
      </c>
      <c r="J8" s="1609"/>
      <c r="K8" s="961"/>
      <c r="L8" s="1610" t="s">
        <v>69</v>
      </c>
      <c r="M8" s="1611"/>
      <c r="N8" s="1608" t="s">
        <v>129</v>
      </c>
      <c r="O8" s="1609"/>
      <c r="P8" s="961"/>
      <c r="Q8" s="1610" t="s">
        <v>69</v>
      </c>
      <c r="R8" s="1611"/>
      <c r="S8" s="1608" t="s">
        <v>129</v>
      </c>
      <c r="T8" s="1609"/>
    </row>
    <row r="9" spans="1:22" s="322" customFormat="1" ht="29.25" customHeight="1" x14ac:dyDescent="0.2">
      <c r="A9" s="316"/>
      <c r="B9" s="1588"/>
      <c r="C9" s="943"/>
      <c r="D9" s="960" t="s">
        <v>9</v>
      </c>
      <c r="E9" s="940" t="s">
        <v>10</v>
      </c>
      <c r="F9" s="943"/>
      <c r="G9" s="948" t="s">
        <v>9</v>
      </c>
      <c r="H9" s="949" t="s">
        <v>71</v>
      </c>
      <c r="I9" s="960" t="s">
        <v>9</v>
      </c>
      <c r="J9" s="962" t="s">
        <v>130</v>
      </c>
      <c r="K9" s="943"/>
      <c r="L9" s="941" t="s">
        <v>9</v>
      </c>
      <c r="M9" s="942" t="s">
        <v>71</v>
      </c>
      <c r="N9" s="960" t="s">
        <v>9</v>
      </c>
      <c r="O9" s="962" t="s">
        <v>130</v>
      </c>
      <c r="P9" s="943"/>
      <c r="Q9" s="941" t="s">
        <v>9</v>
      </c>
      <c r="R9" s="942" t="s">
        <v>71</v>
      </c>
      <c r="S9" s="946" t="s">
        <v>9</v>
      </c>
      <c r="T9" s="962" t="s">
        <v>130</v>
      </c>
    </row>
    <row r="10" spans="1:22" s="322" customFormat="1" ht="6" customHeight="1" x14ac:dyDescent="0.2">
      <c r="A10" s="316"/>
      <c r="B10" s="927"/>
      <c r="C10" s="927"/>
      <c r="D10" s="927"/>
      <c r="E10" s="927"/>
      <c r="F10" s="927"/>
      <c r="G10" s="927"/>
      <c r="H10" s="927"/>
      <c r="I10" s="927"/>
      <c r="J10" s="927"/>
      <c r="K10" s="927"/>
      <c r="L10" s="927"/>
      <c r="M10" s="927"/>
      <c r="N10" s="927"/>
      <c r="O10" s="927"/>
      <c r="P10" s="927"/>
      <c r="Q10" s="927"/>
      <c r="R10" s="927"/>
    </row>
    <row r="11" spans="1:22" s="331" customFormat="1" ht="18" customHeight="1" x14ac:dyDescent="0.2">
      <c r="A11" s="330"/>
      <c r="B11" s="930" t="s">
        <v>8</v>
      </c>
      <c r="C11" s="934"/>
      <c r="D11" s="931">
        <f>G11+L11+Q11</f>
        <v>14740</v>
      </c>
      <c r="E11" s="932">
        <f>D11/D$29*100</f>
        <v>13.983493027227018</v>
      </c>
      <c r="F11" s="934"/>
      <c r="G11" s="931">
        <v>6095</v>
      </c>
      <c r="H11" s="932">
        <v>41.350067842605156</v>
      </c>
      <c r="I11" s="931">
        <v>2131</v>
      </c>
      <c r="J11" s="932">
        <v>34.963084495488104</v>
      </c>
      <c r="K11" s="934"/>
      <c r="L11" s="931">
        <v>8198</v>
      </c>
      <c r="M11" s="932">
        <v>55.61736770691995</v>
      </c>
      <c r="N11" s="931">
        <v>3433</v>
      </c>
      <c r="O11" s="932">
        <v>41.876067333495975</v>
      </c>
      <c r="P11" s="934"/>
      <c r="Q11" s="931">
        <v>447</v>
      </c>
      <c r="R11" s="932">
        <v>3.0325644504748981</v>
      </c>
      <c r="S11" s="931">
        <v>405</v>
      </c>
      <c r="T11" s="932">
        <f>IFERROR(S11/Q11*100,"-")</f>
        <v>90.604026845637591</v>
      </c>
    </row>
    <row r="12" spans="1:22" s="331" customFormat="1" ht="18" customHeight="1" x14ac:dyDescent="0.2">
      <c r="A12" s="330"/>
      <c r="B12" s="935" t="s">
        <v>7</v>
      </c>
      <c r="C12" s="934"/>
      <c r="D12" s="936">
        <f t="shared" ref="D12:D28" si="0">G12+L12+Q12</f>
        <v>1769</v>
      </c>
      <c r="E12" s="937">
        <f t="shared" ref="E12:E29" si="1">D12/D$29*100</f>
        <v>1.678208898586472</v>
      </c>
      <c r="F12" s="934"/>
      <c r="G12" s="936">
        <v>475</v>
      </c>
      <c r="H12" s="937">
        <v>26.851328434143586</v>
      </c>
      <c r="I12" s="936">
        <v>229</v>
      </c>
      <c r="J12" s="937">
        <v>48.210526315789473</v>
      </c>
      <c r="K12" s="934"/>
      <c r="L12" s="936">
        <v>667</v>
      </c>
      <c r="M12" s="937">
        <v>37.704918032786885</v>
      </c>
      <c r="N12" s="936">
        <v>283</v>
      </c>
      <c r="O12" s="937">
        <v>42.428785607196403</v>
      </c>
      <c r="P12" s="934"/>
      <c r="Q12" s="936">
        <v>627</v>
      </c>
      <c r="R12" s="937">
        <v>35.443753533069533</v>
      </c>
      <c r="S12" s="936">
        <v>141</v>
      </c>
      <c r="T12" s="937">
        <f t="shared" ref="T12:T28" si="2">IFERROR(S12/Q12*100,"-")</f>
        <v>22.488038277511961</v>
      </c>
    </row>
    <row r="13" spans="1:22" s="331" customFormat="1" ht="18" customHeight="1" x14ac:dyDescent="0.2">
      <c r="A13" s="330"/>
      <c r="B13" s="935" t="s">
        <v>37</v>
      </c>
      <c r="C13" s="934"/>
      <c r="D13" s="936">
        <f t="shared" si="0"/>
        <v>2274</v>
      </c>
      <c r="E13" s="937">
        <f t="shared" si="1"/>
        <v>2.1572905796414004</v>
      </c>
      <c r="F13" s="934"/>
      <c r="G13" s="936">
        <v>578</v>
      </c>
      <c r="H13" s="937">
        <v>25.41776605101143</v>
      </c>
      <c r="I13" s="936">
        <v>11</v>
      </c>
      <c r="J13" s="937">
        <v>1.9031141868512111</v>
      </c>
      <c r="K13" s="934"/>
      <c r="L13" s="936">
        <v>894</v>
      </c>
      <c r="M13" s="937">
        <v>39.313984168865431</v>
      </c>
      <c r="N13" s="936">
        <v>18</v>
      </c>
      <c r="O13" s="937">
        <v>2.0134228187919461</v>
      </c>
      <c r="P13" s="934"/>
      <c r="Q13" s="936">
        <v>802</v>
      </c>
      <c r="R13" s="937">
        <v>35.268249780123128</v>
      </c>
      <c r="S13" s="936">
        <v>27</v>
      </c>
      <c r="T13" s="937">
        <f t="shared" si="2"/>
        <v>3.3665835411471319</v>
      </c>
    </row>
    <row r="14" spans="1:22" s="331" customFormat="1" ht="18" customHeight="1" x14ac:dyDescent="0.2">
      <c r="A14" s="330"/>
      <c r="B14" s="935" t="s">
        <v>38</v>
      </c>
      <c r="C14" s="934"/>
      <c r="D14" s="936">
        <f t="shared" si="0"/>
        <v>1670</v>
      </c>
      <c r="E14" s="937">
        <f t="shared" si="1"/>
        <v>1.584289915567783</v>
      </c>
      <c r="F14" s="934"/>
      <c r="G14" s="936">
        <v>585</v>
      </c>
      <c r="H14" s="937">
        <v>35.029940119760475</v>
      </c>
      <c r="I14" s="936">
        <v>266</v>
      </c>
      <c r="J14" s="937">
        <v>45.470085470085472</v>
      </c>
      <c r="K14" s="934"/>
      <c r="L14" s="936">
        <v>901</v>
      </c>
      <c r="M14" s="937">
        <v>53.952095808383241</v>
      </c>
      <c r="N14" s="936">
        <v>194</v>
      </c>
      <c r="O14" s="937">
        <v>21.531631520532741</v>
      </c>
      <c r="P14" s="934"/>
      <c r="Q14" s="936">
        <v>184</v>
      </c>
      <c r="R14" s="937">
        <v>11.017964071856287</v>
      </c>
      <c r="S14" s="936">
        <v>56</v>
      </c>
      <c r="T14" s="937">
        <f t="shared" si="2"/>
        <v>30.434782608695656</v>
      </c>
    </row>
    <row r="15" spans="1:22" s="331" customFormat="1" ht="18" customHeight="1" x14ac:dyDescent="0.2">
      <c r="A15" s="330"/>
      <c r="B15" s="935" t="s">
        <v>6</v>
      </c>
      <c r="C15" s="934"/>
      <c r="D15" s="936">
        <f t="shared" si="0"/>
        <v>5557</v>
      </c>
      <c r="E15" s="937">
        <f t="shared" si="1"/>
        <v>5.2717958447965092</v>
      </c>
      <c r="F15" s="934"/>
      <c r="G15" s="936">
        <v>1391</v>
      </c>
      <c r="H15" s="937">
        <v>25.031491812128849</v>
      </c>
      <c r="I15" s="936">
        <v>786</v>
      </c>
      <c r="J15" s="937">
        <v>56.506110711718193</v>
      </c>
      <c r="K15" s="934"/>
      <c r="L15" s="936">
        <v>1907</v>
      </c>
      <c r="M15" s="937">
        <v>34.317077559834445</v>
      </c>
      <c r="N15" s="936">
        <v>1205</v>
      </c>
      <c r="O15" s="937">
        <v>63.188253801782899</v>
      </c>
      <c r="P15" s="934"/>
      <c r="Q15" s="936">
        <v>2259</v>
      </c>
      <c r="R15" s="937">
        <v>40.651430628036714</v>
      </c>
      <c r="S15" s="936">
        <v>1626</v>
      </c>
      <c r="T15" s="937">
        <f t="shared" si="2"/>
        <v>71.97875166002656</v>
      </c>
    </row>
    <row r="16" spans="1:22" s="331" customFormat="1" ht="18" customHeight="1" x14ac:dyDescent="0.2">
      <c r="A16" s="330"/>
      <c r="B16" s="935" t="s">
        <v>5</v>
      </c>
      <c r="C16" s="934"/>
      <c r="D16" s="936">
        <f t="shared" si="0"/>
        <v>1911</v>
      </c>
      <c r="E16" s="937">
        <f t="shared" si="1"/>
        <v>1.8129209752395408</v>
      </c>
      <c r="F16" s="934"/>
      <c r="G16" s="936">
        <v>714</v>
      </c>
      <c r="H16" s="937">
        <v>37.362637362637365</v>
      </c>
      <c r="I16" s="936">
        <v>2</v>
      </c>
      <c r="J16" s="937">
        <v>0.28011204481792717</v>
      </c>
      <c r="K16" s="934"/>
      <c r="L16" s="936">
        <v>722</v>
      </c>
      <c r="M16" s="937">
        <v>37.781266352694928</v>
      </c>
      <c r="N16" s="936">
        <v>4</v>
      </c>
      <c r="O16" s="937">
        <v>0.554016620498615</v>
      </c>
      <c r="P16" s="934"/>
      <c r="Q16" s="936">
        <v>475</v>
      </c>
      <c r="R16" s="937">
        <v>24.856096284667714</v>
      </c>
      <c r="S16" s="936">
        <v>7</v>
      </c>
      <c r="T16" s="937">
        <f t="shared" si="2"/>
        <v>1.4736842105263157</v>
      </c>
    </row>
    <row r="17" spans="1:20" s="331" customFormat="1" ht="18" customHeight="1" x14ac:dyDescent="0.2">
      <c r="A17" s="330"/>
      <c r="B17" s="935" t="s">
        <v>4</v>
      </c>
      <c r="C17" s="934"/>
      <c r="D17" s="936">
        <f t="shared" si="0"/>
        <v>7972</v>
      </c>
      <c r="E17" s="937">
        <f t="shared" si="1"/>
        <v>7.5628498244948297</v>
      </c>
      <c r="F17" s="934"/>
      <c r="G17" s="936">
        <v>2071</v>
      </c>
      <c r="H17" s="937">
        <v>25.978424485699954</v>
      </c>
      <c r="I17" s="936">
        <v>20</v>
      </c>
      <c r="J17" s="937">
        <v>0.96571704490584254</v>
      </c>
      <c r="K17" s="934"/>
      <c r="L17" s="936">
        <v>2428</v>
      </c>
      <c r="M17" s="937">
        <v>30.456598093326644</v>
      </c>
      <c r="N17" s="936">
        <v>17</v>
      </c>
      <c r="O17" s="937">
        <v>0.70016474464579903</v>
      </c>
      <c r="P17" s="934"/>
      <c r="Q17" s="936">
        <v>3473</v>
      </c>
      <c r="R17" s="937">
        <v>43.564977420973406</v>
      </c>
      <c r="S17" s="936">
        <v>26</v>
      </c>
      <c r="T17" s="937">
        <f t="shared" si="2"/>
        <v>0.74863230636337463</v>
      </c>
    </row>
    <row r="18" spans="1:20" s="331" customFormat="1" ht="18" customHeight="1" x14ac:dyDescent="0.2">
      <c r="A18" s="330"/>
      <c r="B18" s="935" t="s">
        <v>40</v>
      </c>
      <c r="C18" s="934"/>
      <c r="D18" s="936">
        <f t="shared" si="0"/>
        <v>3637</v>
      </c>
      <c r="E18" s="937">
        <f t="shared" si="1"/>
        <v>3.4503367801916327</v>
      </c>
      <c r="F18" s="934"/>
      <c r="G18" s="936">
        <v>1217</v>
      </c>
      <c r="H18" s="937">
        <v>33.461644212262854</v>
      </c>
      <c r="I18" s="936">
        <v>318</v>
      </c>
      <c r="J18" s="937">
        <v>26.129827444535742</v>
      </c>
      <c r="K18" s="934"/>
      <c r="L18" s="936">
        <v>1428</v>
      </c>
      <c r="M18" s="937">
        <v>39.263128952433327</v>
      </c>
      <c r="N18" s="936">
        <v>615</v>
      </c>
      <c r="O18" s="937">
        <v>43.067226890756302</v>
      </c>
      <c r="P18" s="934"/>
      <c r="Q18" s="936">
        <v>992</v>
      </c>
      <c r="R18" s="937">
        <v>27.275226835303823</v>
      </c>
      <c r="S18" s="936">
        <v>518</v>
      </c>
      <c r="T18" s="937">
        <f t="shared" si="2"/>
        <v>52.217741935483872</v>
      </c>
    </row>
    <row r="19" spans="1:20" s="331" customFormat="1" ht="18" customHeight="1" x14ac:dyDescent="0.2">
      <c r="A19" s="330"/>
      <c r="B19" s="935" t="s">
        <v>41</v>
      </c>
      <c r="C19" s="934"/>
      <c r="D19" s="936">
        <f t="shared" si="0"/>
        <v>13772</v>
      </c>
      <c r="E19" s="937">
        <f t="shared" si="1"/>
        <v>13.065174082155393</v>
      </c>
      <c r="F19" s="934"/>
      <c r="G19" s="936">
        <v>3396</v>
      </c>
      <c r="H19" s="937">
        <v>24.658727853616032</v>
      </c>
      <c r="I19" s="936">
        <v>273</v>
      </c>
      <c r="J19" s="937">
        <v>8.0388692579505303</v>
      </c>
      <c r="K19" s="934"/>
      <c r="L19" s="936">
        <v>6997</v>
      </c>
      <c r="M19" s="937">
        <v>50.805983154225963</v>
      </c>
      <c r="N19" s="936">
        <v>1036</v>
      </c>
      <c r="O19" s="937">
        <v>14.806345576675717</v>
      </c>
      <c r="P19" s="934"/>
      <c r="Q19" s="936">
        <v>3379</v>
      </c>
      <c r="R19" s="937">
        <v>24.535288992158002</v>
      </c>
      <c r="S19" s="936">
        <v>2949</v>
      </c>
      <c r="T19" s="937">
        <f t="shared" si="2"/>
        <v>87.27434152116011</v>
      </c>
    </row>
    <row r="20" spans="1:20" s="331" customFormat="1" ht="18" customHeight="1" x14ac:dyDescent="0.2">
      <c r="A20" s="330"/>
      <c r="B20" s="935" t="s">
        <v>3</v>
      </c>
      <c r="C20" s="934"/>
      <c r="D20" s="936">
        <f t="shared" si="0"/>
        <v>9252</v>
      </c>
      <c r="E20" s="937">
        <f t="shared" si="1"/>
        <v>8.7771558675647476</v>
      </c>
      <c r="F20" s="934"/>
      <c r="G20" s="936">
        <v>2916</v>
      </c>
      <c r="H20" s="937">
        <v>31.517509727626457</v>
      </c>
      <c r="I20" s="936">
        <v>335</v>
      </c>
      <c r="J20" s="937">
        <v>11.488340192043896</v>
      </c>
      <c r="K20" s="934"/>
      <c r="L20" s="936">
        <v>4162</v>
      </c>
      <c r="M20" s="937">
        <v>44.984868136619113</v>
      </c>
      <c r="N20" s="936">
        <v>833</v>
      </c>
      <c r="O20" s="937">
        <v>20.014416146083612</v>
      </c>
      <c r="P20" s="934"/>
      <c r="Q20" s="936">
        <v>2174</v>
      </c>
      <c r="R20" s="937">
        <v>23.49762213575443</v>
      </c>
      <c r="S20" s="936">
        <v>563</v>
      </c>
      <c r="T20" s="937">
        <f t="shared" si="2"/>
        <v>25.896964121435147</v>
      </c>
    </row>
    <row r="21" spans="1:20" s="331" customFormat="1" ht="18" customHeight="1" x14ac:dyDescent="0.2">
      <c r="A21" s="330"/>
      <c r="B21" s="935" t="s">
        <v>2</v>
      </c>
      <c r="C21" s="934"/>
      <c r="D21" s="936">
        <f t="shared" si="0"/>
        <v>2312</v>
      </c>
      <c r="E21" s="937">
        <f t="shared" si="1"/>
        <v>2.1933402902950387</v>
      </c>
      <c r="F21" s="934"/>
      <c r="G21" s="936">
        <v>726</v>
      </c>
      <c r="H21" s="937">
        <v>31.401384083044981</v>
      </c>
      <c r="I21" s="936">
        <v>512</v>
      </c>
      <c r="J21" s="937">
        <v>70.523415977961434</v>
      </c>
      <c r="K21" s="934"/>
      <c r="L21" s="936">
        <v>883</v>
      </c>
      <c r="M21" s="937">
        <v>38.192041522491351</v>
      </c>
      <c r="N21" s="936">
        <v>649</v>
      </c>
      <c r="O21" s="937">
        <v>73.49943374858438</v>
      </c>
      <c r="P21" s="934"/>
      <c r="Q21" s="936">
        <v>703</v>
      </c>
      <c r="R21" s="937">
        <v>30.406574394463671</v>
      </c>
      <c r="S21" s="936">
        <v>560</v>
      </c>
      <c r="T21" s="937">
        <f t="shared" si="2"/>
        <v>79.658605974395442</v>
      </c>
    </row>
    <row r="22" spans="1:20" s="331" customFormat="1" ht="18" customHeight="1" x14ac:dyDescent="0.2">
      <c r="A22" s="330"/>
      <c r="B22" s="935" t="s">
        <v>35</v>
      </c>
      <c r="C22" s="934"/>
      <c r="D22" s="936">
        <f t="shared" si="0"/>
        <v>8818</v>
      </c>
      <c r="E22" s="937">
        <f t="shared" si="1"/>
        <v>8.3654302248363539</v>
      </c>
      <c r="F22" s="934"/>
      <c r="G22" s="936">
        <v>2000</v>
      </c>
      <c r="H22" s="937">
        <v>22.680880018144702</v>
      </c>
      <c r="I22" s="936">
        <v>356</v>
      </c>
      <c r="J22" s="937">
        <v>17.8</v>
      </c>
      <c r="K22" s="934"/>
      <c r="L22" s="936">
        <v>3167</v>
      </c>
      <c r="M22" s="937">
        <v>35.915173508732138</v>
      </c>
      <c r="N22" s="936">
        <v>968</v>
      </c>
      <c r="O22" s="937">
        <v>30.56520366277234</v>
      </c>
      <c r="P22" s="934"/>
      <c r="Q22" s="936">
        <v>3651</v>
      </c>
      <c r="R22" s="937">
        <v>41.403946473123163</v>
      </c>
      <c r="S22" s="936">
        <v>1594</v>
      </c>
      <c r="T22" s="937">
        <f t="shared" si="2"/>
        <v>43.659271432484253</v>
      </c>
    </row>
    <row r="23" spans="1:20" s="331" customFormat="1" ht="18" customHeight="1" x14ac:dyDescent="0.2">
      <c r="A23" s="330"/>
      <c r="B23" s="935" t="s">
        <v>42</v>
      </c>
      <c r="C23" s="934"/>
      <c r="D23" s="936">
        <f t="shared" si="0"/>
        <v>17854</v>
      </c>
      <c r="E23" s="937">
        <f t="shared" si="1"/>
        <v>16.937671947633053</v>
      </c>
      <c r="F23" s="934"/>
      <c r="G23" s="936">
        <v>6710</v>
      </c>
      <c r="H23" s="937">
        <v>37.582614540159071</v>
      </c>
      <c r="I23" s="936">
        <v>2550</v>
      </c>
      <c r="J23" s="937">
        <v>38.002980625931443</v>
      </c>
      <c r="K23" s="934"/>
      <c r="L23" s="936">
        <v>7703</v>
      </c>
      <c r="M23" s="937">
        <v>43.144393413240728</v>
      </c>
      <c r="N23" s="936">
        <v>4005</v>
      </c>
      <c r="O23" s="937">
        <v>51.992730105153839</v>
      </c>
      <c r="P23" s="934"/>
      <c r="Q23" s="936">
        <v>3441</v>
      </c>
      <c r="R23" s="937">
        <v>19.272992046600201</v>
      </c>
      <c r="S23" s="936">
        <v>2179</v>
      </c>
      <c r="T23" s="937">
        <f t="shared" si="2"/>
        <v>63.324614937518163</v>
      </c>
    </row>
    <row r="24" spans="1:20" s="331" customFormat="1" ht="18" customHeight="1" x14ac:dyDescent="0.2">
      <c r="A24" s="330">
        <v>47094</v>
      </c>
      <c r="B24" s="935" t="s">
        <v>43</v>
      </c>
      <c r="C24" s="934"/>
      <c r="D24" s="936">
        <f t="shared" si="0"/>
        <v>4096</v>
      </c>
      <c r="E24" s="937">
        <f t="shared" si="1"/>
        <v>3.885779337823736</v>
      </c>
      <c r="F24" s="934"/>
      <c r="G24" s="936">
        <v>1435</v>
      </c>
      <c r="H24" s="937">
        <v>35.0341796875</v>
      </c>
      <c r="I24" s="936">
        <v>293</v>
      </c>
      <c r="J24" s="937">
        <v>20.418118466898953</v>
      </c>
      <c r="K24" s="934"/>
      <c r="L24" s="936">
        <v>2010</v>
      </c>
      <c r="M24" s="937">
        <v>49.072265625</v>
      </c>
      <c r="N24" s="936">
        <v>333</v>
      </c>
      <c r="O24" s="937">
        <v>16.567164179104477</v>
      </c>
      <c r="P24" s="934"/>
      <c r="Q24" s="936">
        <v>651</v>
      </c>
      <c r="R24" s="937">
        <v>15.8935546875</v>
      </c>
      <c r="S24" s="936">
        <v>182</v>
      </c>
      <c r="T24" s="937">
        <f t="shared" si="2"/>
        <v>27.956989247311824</v>
      </c>
    </row>
    <row r="25" spans="1:20" s="331" customFormat="1" ht="18" customHeight="1" x14ac:dyDescent="0.2">
      <c r="B25" s="935" t="s">
        <v>44</v>
      </c>
      <c r="C25" s="934"/>
      <c r="D25" s="936">
        <f t="shared" si="0"/>
        <v>739</v>
      </c>
      <c r="E25" s="937">
        <f t="shared" si="1"/>
        <v>0.7010720045536476</v>
      </c>
      <c r="F25" s="934"/>
      <c r="G25" s="936">
        <v>182</v>
      </c>
      <c r="H25" s="937">
        <v>24.627875507442489</v>
      </c>
      <c r="I25" s="936">
        <v>40</v>
      </c>
      <c r="J25" s="937">
        <v>21.978021978021978</v>
      </c>
      <c r="K25" s="934"/>
      <c r="L25" s="936">
        <v>304</v>
      </c>
      <c r="M25" s="937">
        <v>41.136671177266578</v>
      </c>
      <c r="N25" s="936">
        <v>101</v>
      </c>
      <c r="O25" s="937">
        <v>33.223684210526315</v>
      </c>
      <c r="P25" s="934"/>
      <c r="Q25" s="936">
        <v>253</v>
      </c>
      <c r="R25" s="937">
        <v>34.235453315290933</v>
      </c>
      <c r="S25" s="936">
        <v>98</v>
      </c>
      <c r="T25" s="937">
        <f t="shared" si="2"/>
        <v>38.735177865612648</v>
      </c>
    </row>
    <row r="26" spans="1:20" s="331" customFormat="1" ht="18" customHeight="1" x14ac:dyDescent="0.2">
      <c r="B26" s="935" t="s">
        <v>45</v>
      </c>
      <c r="C26" s="934"/>
      <c r="D26" s="936">
        <f t="shared" si="0"/>
        <v>7617</v>
      </c>
      <c r="E26" s="937">
        <f t="shared" si="1"/>
        <v>7.2260696328621572</v>
      </c>
      <c r="F26" s="934"/>
      <c r="G26" s="936">
        <v>1917</v>
      </c>
      <c r="H26" s="937">
        <v>25.167388735722724</v>
      </c>
      <c r="I26" s="936">
        <v>237</v>
      </c>
      <c r="J26" s="937">
        <v>12.363067292644757</v>
      </c>
      <c r="K26" s="934"/>
      <c r="L26" s="936">
        <v>3209</v>
      </c>
      <c r="M26" s="937">
        <v>42.129447288958907</v>
      </c>
      <c r="N26" s="936">
        <v>458</v>
      </c>
      <c r="O26" s="937">
        <v>14.27235899033967</v>
      </c>
      <c r="P26" s="934"/>
      <c r="Q26" s="936">
        <v>2491</v>
      </c>
      <c r="R26" s="937">
        <v>32.703163975318368</v>
      </c>
      <c r="S26" s="936">
        <v>651</v>
      </c>
      <c r="T26" s="937">
        <f t="shared" si="2"/>
        <v>26.134082697711765</v>
      </c>
    </row>
    <row r="27" spans="1:20" s="331" customFormat="1" ht="18" customHeight="1" x14ac:dyDescent="0.2">
      <c r="B27" s="935" t="s">
        <v>46</v>
      </c>
      <c r="C27" s="934"/>
      <c r="D27" s="936">
        <f t="shared" si="0"/>
        <v>1358</v>
      </c>
      <c r="E27" s="937">
        <f t="shared" si="1"/>
        <v>1.2883028175694906</v>
      </c>
      <c r="F27" s="934"/>
      <c r="G27" s="936">
        <v>430</v>
      </c>
      <c r="H27" s="937">
        <v>31.664212076583208</v>
      </c>
      <c r="I27" s="936">
        <v>40</v>
      </c>
      <c r="J27" s="937">
        <v>9.3023255813953494</v>
      </c>
      <c r="K27" s="934"/>
      <c r="L27" s="936">
        <v>665</v>
      </c>
      <c r="M27" s="937">
        <v>48.96907216494845</v>
      </c>
      <c r="N27" s="936">
        <v>67</v>
      </c>
      <c r="O27" s="937">
        <v>10.075187969924812</v>
      </c>
      <c r="P27" s="934"/>
      <c r="Q27" s="936">
        <v>263</v>
      </c>
      <c r="R27" s="937">
        <v>19.366715758468338</v>
      </c>
      <c r="S27" s="936">
        <v>65</v>
      </c>
      <c r="T27" s="937">
        <f t="shared" si="2"/>
        <v>24.714828897338403</v>
      </c>
    </row>
    <row r="28" spans="1:20" s="331" customFormat="1" ht="18" customHeight="1" x14ac:dyDescent="0.2">
      <c r="B28" s="957" t="s">
        <v>1</v>
      </c>
      <c r="C28" s="934"/>
      <c r="D28" s="958">
        <f t="shared" si="0"/>
        <v>62</v>
      </c>
      <c r="E28" s="959">
        <f t="shared" si="1"/>
        <v>5.8817948961199122E-2</v>
      </c>
      <c r="F28" s="934"/>
      <c r="G28" s="958">
        <v>21</v>
      </c>
      <c r="H28" s="959">
        <v>33.87096774193548</v>
      </c>
      <c r="I28" s="958">
        <v>11</v>
      </c>
      <c r="J28" s="959">
        <v>52.380952380952387</v>
      </c>
      <c r="K28" s="934"/>
      <c r="L28" s="958">
        <v>23</v>
      </c>
      <c r="M28" s="959">
        <v>37.096774193548384</v>
      </c>
      <c r="N28" s="958">
        <v>14</v>
      </c>
      <c r="O28" s="959">
        <v>60.869565217391312</v>
      </c>
      <c r="P28" s="934"/>
      <c r="Q28" s="958">
        <v>18</v>
      </c>
      <c r="R28" s="959">
        <v>29.032258064516132</v>
      </c>
      <c r="S28" s="958">
        <v>12</v>
      </c>
      <c r="T28" s="959">
        <f t="shared" si="2"/>
        <v>66.666666666666657</v>
      </c>
    </row>
    <row r="29" spans="1:20" s="319" customFormat="1" ht="18" customHeight="1" x14ac:dyDescent="0.2">
      <c r="B29" s="1294" t="s">
        <v>0</v>
      </c>
      <c r="C29" s="1287"/>
      <c r="D29" s="1295">
        <f>SUM(D11:D28)</f>
        <v>105410</v>
      </c>
      <c r="E29" s="1296">
        <f t="shared" si="1"/>
        <v>100</v>
      </c>
      <c r="F29" s="1287"/>
      <c r="G29" s="1295">
        <f>SUM(G11:G28)</f>
        <v>32859</v>
      </c>
      <c r="H29" s="1296">
        <f t="shared" ref="H29" si="3">G29/$D29*100</f>
        <v>31.172564272839388</v>
      </c>
      <c r="I29" s="1295">
        <f>SUM(I11:I28)</f>
        <v>8410</v>
      </c>
      <c r="J29" s="1296">
        <f>I29/G29*100</f>
        <v>25.594205544903986</v>
      </c>
      <c r="K29" s="1287"/>
      <c r="L29" s="1295">
        <f>SUM(L11:L28)</f>
        <v>46268</v>
      </c>
      <c r="M29" s="1296">
        <f t="shared" ref="M29" si="4">L29/$D29*100</f>
        <v>43.89336875059292</v>
      </c>
      <c r="N29" s="1295">
        <f>SUM(N11:N28)</f>
        <v>14233</v>
      </c>
      <c r="O29" s="1296">
        <f>N29/L29*100</f>
        <v>30.76208178438662</v>
      </c>
      <c r="P29" s="1287"/>
      <c r="Q29" s="1295">
        <f>SUM(Q11:Q28)</f>
        <v>26283</v>
      </c>
      <c r="R29" s="1296">
        <f t="shared" ref="R29" si="5">Q29/$D29*100</f>
        <v>24.934066976567689</v>
      </c>
      <c r="S29" s="1295">
        <f>SUM(S11:S28)</f>
        <v>11659</v>
      </c>
      <c r="T29" s="1296">
        <f>S29/Q29*100</f>
        <v>44.359471901989878</v>
      </c>
    </row>
    <row r="30" spans="1:20" s="328" customFormat="1" ht="6.75" customHeight="1" x14ac:dyDescent="0.2">
      <c r="B30" s="1612"/>
      <c r="C30" s="1612"/>
      <c r="D30" s="1612"/>
      <c r="E30" s="1612"/>
      <c r="F30" s="782"/>
    </row>
    <row r="31" spans="1:20" x14ac:dyDescent="0.25">
      <c r="B31" s="1613"/>
      <c r="C31" s="1613"/>
      <c r="D31" s="1613"/>
      <c r="E31" s="1613"/>
      <c r="F31" s="1613"/>
      <c r="G31" s="1613"/>
      <c r="H31" s="1613"/>
      <c r="I31" s="1613"/>
      <c r="J31" s="1613"/>
      <c r="K31" s="1613"/>
      <c r="L31" s="1613"/>
      <c r="M31" s="1613"/>
      <c r="N31" s="1613"/>
      <c r="O31" s="1613"/>
      <c r="P31" s="1613"/>
      <c r="Q31" s="1613"/>
      <c r="R31" s="1613"/>
    </row>
    <row r="32" spans="1:20" x14ac:dyDescent="0.25">
      <c r="G32" s="939"/>
      <c r="L32" s="939"/>
    </row>
    <row r="33" spans="2:12" x14ac:dyDescent="0.25">
      <c r="B33" s="939"/>
      <c r="L33" s="939"/>
    </row>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367</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2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2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45382</v>
      </c>
      <c r="X6" s="1370"/>
    </row>
    <row r="7" spans="1:26" x14ac:dyDescent="0.25">
      <c r="B7" s="225"/>
      <c r="C7" s="219"/>
      <c r="D7" s="226">
        <v>43465</v>
      </c>
      <c r="E7" s="227">
        <v>43830</v>
      </c>
      <c r="F7" s="228">
        <v>44196</v>
      </c>
      <c r="G7" s="228">
        <v>44561</v>
      </c>
      <c r="H7" s="228">
        <v>44926</v>
      </c>
      <c r="I7" s="228">
        <v>45291</v>
      </c>
      <c r="J7" s="228">
        <f>EVO!J7</f>
        <v>45382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354473</v>
      </c>
      <c r="E9" s="300">
        <v>361314</v>
      </c>
      <c r="F9" s="300">
        <v>351802</v>
      </c>
      <c r="G9" s="254">
        <v>362202</v>
      </c>
      <c r="H9" s="254">
        <v>375118</v>
      </c>
      <c r="I9" s="254">
        <v>392545</v>
      </c>
      <c r="J9" s="301">
        <v>383563</v>
      </c>
      <c r="K9" s="302"/>
      <c r="L9" s="222"/>
      <c r="M9" s="278">
        <v>1.9299072143717622E-2</v>
      </c>
      <c r="N9" s="279">
        <v>6841</v>
      </c>
      <c r="O9" s="280">
        <v>-2.632613184100252E-2</v>
      </c>
      <c r="P9" s="279">
        <v>-9512</v>
      </c>
      <c r="Q9" s="280">
        <f t="shared" ref="Q9:Q27" si="0">G9/F9-1</f>
        <v>2.9562083217264279E-2</v>
      </c>
      <c r="R9" s="279">
        <f t="shared" ref="R9:R27" si="1">G9-F9</f>
        <v>10400</v>
      </c>
      <c r="S9" s="280">
        <f>H9/G9-1</f>
        <v>3.5659659527004228E-2</v>
      </c>
      <c r="T9" s="279">
        <f>H9-G9</f>
        <v>12916</v>
      </c>
      <c r="U9" s="280">
        <f>I9/H9-1</f>
        <v>4.6457381410649479E-2</v>
      </c>
      <c r="V9" s="279">
        <f>I9-H9</f>
        <v>17427</v>
      </c>
      <c r="W9" s="280">
        <v>1.7783745200484979E-2</v>
      </c>
      <c r="X9" s="279">
        <v>6702</v>
      </c>
    </row>
    <row r="10" spans="1:26" x14ac:dyDescent="0.25">
      <c r="B10" s="303" t="s">
        <v>7</v>
      </c>
      <c r="C10" s="219"/>
      <c r="D10" s="253">
        <v>42117</v>
      </c>
      <c r="E10" s="254">
        <v>47743</v>
      </c>
      <c r="F10" s="254">
        <v>44726</v>
      </c>
      <c r="G10" s="254">
        <v>45995</v>
      </c>
      <c r="H10" s="254">
        <v>46968</v>
      </c>
      <c r="I10" s="254">
        <v>48583</v>
      </c>
      <c r="J10" s="257">
        <v>48510</v>
      </c>
      <c r="L10" s="222"/>
      <c r="M10" s="256">
        <v>0.13358026450127025</v>
      </c>
      <c r="N10" s="257">
        <v>5626</v>
      </c>
      <c r="O10" s="258">
        <v>-6.3192509896738747E-2</v>
      </c>
      <c r="P10" s="257">
        <v>-3017</v>
      </c>
      <c r="Q10" s="258">
        <f t="shared" si="0"/>
        <v>2.837275857443089E-2</v>
      </c>
      <c r="R10" s="257">
        <f t="shared" si="1"/>
        <v>1269</v>
      </c>
      <c r="S10" s="258">
        <f t="shared" ref="S10:S26" si="2">H10/G10-1</f>
        <v>2.1154473312316568E-2</v>
      </c>
      <c r="T10" s="257">
        <f t="shared" ref="T10:T26" si="3">H10-G10</f>
        <v>973</v>
      </c>
      <c r="U10" s="258">
        <f t="shared" ref="U10:U26" si="4">I10/H10-1</f>
        <v>3.438511326860838E-2</v>
      </c>
      <c r="V10" s="257">
        <f t="shared" ref="V10:V26" si="5">I10-H10</f>
        <v>1615</v>
      </c>
      <c r="W10" s="258">
        <v>2.402262940133415E-2</v>
      </c>
      <c r="X10" s="257">
        <v>1138</v>
      </c>
    </row>
    <row r="11" spans="1:26" x14ac:dyDescent="0.25">
      <c r="B11" s="303" t="s">
        <v>37</v>
      </c>
      <c r="C11" s="219"/>
      <c r="D11" s="253">
        <v>33668</v>
      </c>
      <c r="E11" s="254">
        <v>35198</v>
      </c>
      <c r="F11" s="254">
        <v>35711</v>
      </c>
      <c r="G11" s="254">
        <v>38230</v>
      </c>
      <c r="H11" s="254">
        <v>40199</v>
      </c>
      <c r="I11" s="254">
        <v>41209</v>
      </c>
      <c r="J11" s="257">
        <v>40614</v>
      </c>
      <c r="L11" s="222"/>
      <c r="M11" s="256">
        <v>4.5443744802186048E-2</v>
      </c>
      <c r="N11" s="257">
        <v>1530</v>
      </c>
      <c r="O11" s="258">
        <v>1.4574691743849177E-2</v>
      </c>
      <c r="P11" s="257">
        <v>513</v>
      </c>
      <c r="Q11" s="258">
        <f t="shared" si="0"/>
        <v>7.0538489541037697E-2</v>
      </c>
      <c r="R11" s="257">
        <f t="shared" si="1"/>
        <v>2519</v>
      </c>
      <c r="S11" s="258">
        <f t="shared" si="2"/>
        <v>5.1504054407533362E-2</v>
      </c>
      <c r="T11" s="257">
        <f t="shared" si="3"/>
        <v>1969</v>
      </c>
      <c r="U11" s="258">
        <f t="shared" si="4"/>
        <v>2.5125003109530031E-2</v>
      </c>
      <c r="V11" s="257">
        <f t="shared" si="5"/>
        <v>1010</v>
      </c>
      <c r="W11" s="258">
        <v>7.8415802273066326E-3</v>
      </c>
      <c r="X11" s="257">
        <v>316</v>
      </c>
    </row>
    <row r="12" spans="1:26" x14ac:dyDescent="0.25">
      <c r="B12" s="303" t="s">
        <v>38</v>
      </c>
      <c r="C12" s="219"/>
      <c r="D12" s="253">
        <v>25370</v>
      </c>
      <c r="E12" s="254">
        <v>30928</v>
      </c>
      <c r="F12" s="254">
        <v>31586</v>
      </c>
      <c r="G12" s="254">
        <v>33061</v>
      </c>
      <c r="H12" s="254">
        <v>36020</v>
      </c>
      <c r="I12" s="254">
        <v>40725</v>
      </c>
      <c r="J12" s="257">
        <v>41369</v>
      </c>
      <c r="L12" s="222"/>
      <c r="M12" s="256">
        <v>0.21907765076862429</v>
      </c>
      <c r="N12" s="257">
        <v>5558</v>
      </c>
      <c r="O12" s="258">
        <v>2.1275219865493966E-2</v>
      </c>
      <c r="P12" s="257">
        <v>658</v>
      </c>
      <c r="Q12" s="258">
        <f t="shared" si="0"/>
        <v>4.6697904134743284E-2</v>
      </c>
      <c r="R12" s="257">
        <f t="shared" si="1"/>
        <v>1475</v>
      </c>
      <c r="S12" s="258">
        <f t="shared" si="2"/>
        <v>8.9501225008318031E-2</v>
      </c>
      <c r="T12" s="257">
        <f t="shared" si="3"/>
        <v>2959</v>
      </c>
      <c r="U12" s="258">
        <f t="shared" si="4"/>
        <v>0.13062187673514725</v>
      </c>
      <c r="V12" s="257">
        <f t="shared" si="5"/>
        <v>4705</v>
      </c>
      <c r="W12" s="258">
        <v>0.1152176843240329</v>
      </c>
      <c r="X12" s="257">
        <v>4274</v>
      </c>
    </row>
    <row r="13" spans="1:26" x14ac:dyDescent="0.25">
      <c r="B13" s="303" t="s">
        <v>6</v>
      </c>
      <c r="C13" s="219"/>
      <c r="D13" s="253">
        <v>35850</v>
      </c>
      <c r="E13" s="254">
        <v>37916</v>
      </c>
      <c r="F13" s="254">
        <v>38655</v>
      </c>
      <c r="G13" s="254">
        <v>42298</v>
      </c>
      <c r="H13" s="254">
        <v>47498</v>
      </c>
      <c r="I13" s="254">
        <v>52927</v>
      </c>
      <c r="J13" s="257">
        <v>53771</v>
      </c>
      <c r="K13" s="304"/>
      <c r="L13" s="219"/>
      <c r="M13" s="256">
        <v>5.7629009762901084E-2</v>
      </c>
      <c r="N13" s="257">
        <v>2066</v>
      </c>
      <c r="O13" s="258">
        <v>1.9490452579385975E-2</v>
      </c>
      <c r="P13" s="257">
        <v>739</v>
      </c>
      <c r="Q13" s="258">
        <f t="shared" si="0"/>
        <v>9.4243952916828411E-2</v>
      </c>
      <c r="R13" s="257">
        <f t="shared" si="1"/>
        <v>3643</v>
      </c>
      <c r="S13" s="258">
        <f t="shared" si="2"/>
        <v>0.12293725471653505</v>
      </c>
      <c r="T13" s="257">
        <f t="shared" si="3"/>
        <v>5200</v>
      </c>
      <c r="U13" s="258">
        <f t="shared" si="4"/>
        <v>0.11429954945471388</v>
      </c>
      <c r="V13" s="257">
        <f t="shared" si="5"/>
        <v>5429</v>
      </c>
      <c r="W13" s="258">
        <v>0.10533023619133752</v>
      </c>
      <c r="X13" s="257">
        <v>5124</v>
      </c>
      <c r="Z13" s="224"/>
    </row>
    <row r="14" spans="1:26" x14ac:dyDescent="0.25">
      <c r="B14" s="303" t="s">
        <v>5</v>
      </c>
      <c r="C14" s="219"/>
      <c r="D14" s="253">
        <v>24151</v>
      </c>
      <c r="E14" s="254">
        <v>24993</v>
      </c>
      <c r="F14" s="254">
        <v>24832</v>
      </c>
      <c r="G14" s="254">
        <v>22687</v>
      </c>
      <c r="H14" s="254">
        <v>22423</v>
      </c>
      <c r="I14" s="254">
        <v>23077</v>
      </c>
      <c r="J14" s="257">
        <v>23074</v>
      </c>
      <c r="L14" s="222"/>
      <c r="M14" s="256">
        <v>3.4863980787545046E-2</v>
      </c>
      <c r="N14" s="257">
        <v>842</v>
      </c>
      <c r="O14" s="258">
        <v>-6.441803705037441E-3</v>
      </c>
      <c r="P14" s="257">
        <v>-161</v>
      </c>
      <c r="Q14" s="258">
        <f t="shared" si="0"/>
        <v>-8.6380476804123751E-2</v>
      </c>
      <c r="R14" s="257">
        <f t="shared" si="1"/>
        <v>-2145</v>
      </c>
      <c r="S14" s="258">
        <f t="shared" si="2"/>
        <v>-1.1636620090800909E-2</v>
      </c>
      <c r="T14" s="257">
        <f t="shared" si="3"/>
        <v>-264</v>
      </c>
      <c r="U14" s="258">
        <f t="shared" si="4"/>
        <v>2.9166480845560283E-2</v>
      </c>
      <c r="V14" s="257">
        <f t="shared" si="5"/>
        <v>654</v>
      </c>
      <c r="W14" s="258">
        <v>1.831501831501825E-2</v>
      </c>
      <c r="X14" s="257">
        <v>415</v>
      </c>
      <c r="Z14" s="224"/>
    </row>
    <row r="15" spans="1:26" x14ac:dyDescent="0.25">
      <c r="B15" s="303" t="s">
        <v>4</v>
      </c>
      <c r="C15" s="219"/>
      <c r="D15" s="253">
        <v>120362</v>
      </c>
      <c r="E15" s="254">
        <v>134693</v>
      </c>
      <c r="F15" s="254">
        <v>132386</v>
      </c>
      <c r="G15" s="254">
        <v>133847</v>
      </c>
      <c r="H15" s="254">
        <v>139217</v>
      </c>
      <c r="I15" s="254">
        <v>150140</v>
      </c>
      <c r="J15" s="257">
        <v>150999</v>
      </c>
      <c r="L15" s="222"/>
      <c r="M15" s="256">
        <v>0.11906581811535211</v>
      </c>
      <c r="N15" s="257">
        <v>14331</v>
      </c>
      <c r="O15" s="258">
        <v>-1.7127838863192579E-2</v>
      </c>
      <c r="P15" s="257">
        <v>-2307</v>
      </c>
      <c r="Q15" s="258">
        <f t="shared" si="0"/>
        <v>1.1035910141555805E-2</v>
      </c>
      <c r="R15" s="257">
        <f t="shared" si="1"/>
        <v>1461</v>
      </c>
      <c r="S15" s="258">
        <f t="shared" si="2"/>
        <v>4.0120436020232075E-2</v>
      </c>
      <c r="T15" s="257">
        <f t="shared" si="3"/>
        <v>5370</v>
      </c>
      <c r="U15" s="258">
        <f t="shared" si="4"/>
        <v>7.8460245515993066E-2</v>
      </c>
      <c r="V15" s="257">
        <f t="shared" si="5"/>
        <v>10923</v>
      </c>
      <c r="W15" s="258">
        <v>7.0611174134997068E-2</v>
      </c>
      <c r="X15" s="257">
        <v>9959</v>
      </c>
      <c r="Z15" s="224"/>
    </row>
    <row r="16" spans="1:26" x14ac:dyDescent="0.25">
      <c r="B16" s="303" t="s">
        <v>40</v>
      </c>
      <c r="C16" s="219"/>
      <c r="D16" s="253">
        <v>81735</v>
      </c>
      <c r="E16" s="254">
        <v>85461</v>
      </c>
      <c r="F16" s="254">
        <v>81399</v>
      </c>
      <c r="G16" s="254">
        <v>83372</v>
      </c>
      <c r="H16" s="254">
        <v>86743</v>
      </c>
      <c r="I16" s="254">
        <v>91940</v>
      </c>
      <c r="J16" s="257">
        <v>92825</v>
      </c>
      <c r="L16" s="222"/>
      <c r="M16" s="256">
        <v>4.5586346118553944E-2</v>
      </c>
      <c r="N16" s="257">
        <v>3726</v>
      </c>
      <c r="O16" s="258">
        <v>-4.7530452487099417E-2</v>
      </c>
      <c r="P16" s="257">
        <v>-4062</v>
      </c>
      <c r="Q16" s="258">
        <f t="shared" si="0"/>
        <v>2.4238627010159774E-2</v>
      </c>
      <c r="R16" s="257">
        <f t="shared" si="1"/>
        <v>1973</v>
      </c>
      <c r="S16" s="258">
        <f t="shared" si="2"/>
        <v>4.0433238977114705E-2</v>
      </c>
      <c r="T16" s="257">
        <f t="shared" si="3"/>
        <v>3371</v>
      </c>
      <c r="U16" s="258">
        <f t="shared" si="4"/>
        <v>5.9912615427181404E-2</v>
      </c>
      <c r="V16" s="257">
        <f t="shared" si="5"/>
        <v>5197</v>
      </c>
      <c r="W16" s="258">
        <v>5.1865198078143493E-2</v>
      </c>
      <c r="X16" s="257">
        <v>4577</v>
      </c>
      <c r="Z16" s="224"/>
    </row>
    <row r="17" spans="2:28" x14ac:dyDescent="0.25">
      <c r="B17" s="303" t="s">
        <v>41</v>
      </c>
      <c r="C17" s="219"/>
      <c r="D17" s="253">
        <v>292526</v>
      </c>
      <c r="E17" s="254">
        <v>307817</v>
      </c>
      <c r="F17" s="254">
        <v>300021</v>
      </c>
      <c r="G17" s="254">
        <v>315907</v>
      </c>
      <c r="H17" s="254">
        <v>330438</v>
      </c>
      <c r="I17" s="254">
        <v>327571</v>
      </c>
      <c r="J17" s="257">
        <v>332274</v>
      </c>
      <c r="K17" s="304"/>
      <c r="L17" s="219"/>
      <c r="M17" s="256">
        <v>5.2272276652331806E-2</v>
      </c>
      <c r="N17" s="257">
        <v>15291</v>
      </c>
      <c r="O17" s="258">
        <v>-2.5326736340098188E-2</v>
      </c>
      <c r="P17" s="257">
        <v>-7796</v>
      </c>
      <c r="Q17" s="258">
        <f t="shared" si="0"/>
        <v>5.2949626859453147E-2</v>
      </c>
      <c r="R17" s="257">
        <f t="shared" si="1"/>
        <v>15886</v>
      </c>
      <c r="S17" s="258">
        <f t="shared" si="2"/>
        <v>4.5997714517247212E-2</v>
      </c>
      <c r="T17" s="257">
        <f t="shared" si="3"/>
        <v>14531</v>
      </c>
      <c r="U17" s="258">
        <f t="shared" si="4"/>
        <v>-8.676362888045519E-3</v>
      </c>
      <c r="V17" s="257">
        <f t="shared" si="5"/>
        <v>-2867</v>
      </c>
      <c r="W17" s="258">
        <v>-7.5181232470407089E-3</v>
      </c>
      <c r="X17" s="257">
        <v>-2517</v>
      </c>
      <c r="Z17" s="224"/>
    </row>
    <row r="18" spans="2:28" x14ac:dyDescent="0.25">
      <c r="B18" s="303" t="s">
        <v>3</v>
      </c>
      <c r="C18" s="219"/>
      <c r="D18" s="253">
        <v>102144</v>
      </c>
      <c r="E18" s="254">
        <v>121696</v>
      </c>
      <c r="F18" s="254">
        <v>136159</v>
      </c>
      <c r="G18" s="254">
        <v>151649</v>
      </c>
      <c r="H18" s="254">
        <v>169110</v>
      </c>
      <c r="I18" s="254">
        <v>189030</v>
      </c>
      <c r="J18" s="257">
        <v>191238</v>
      </c>
      <c r="L18" s="222"/>
      <c r="M18" s="256">
        <v>0.19141604010025071</v>
      </c>
      <c r="N18" s="257">
        <v>19552</v>
      </c>
      <c r="O18" s="258">
        <v>0.11884531948461752</v>
      </c>
      <c r="P18" s="257">
        <v>14463</v>
      </c>
      <c r="Q18" s="258">
        <f>G18/F18-1</f>
        <v>0.11376405525892519</v>
      </c>
      <c r="R18" s="257">
        <f>G18-F18</f>
        <v>15490</v>
      </c>
      <c r="S18" s="258">
        <f t="shared" si="2"/>
        <v>0.11514088454259497</v>
      </c>
      <c r="T18" s="257">
        <f t="shared" si="3"/>
        <v>17461</v>
      </c>
      <c r="U18" s="258">
        <f t="shared" si="4"/>
        <v>0.11779315238602095</v>
      </c>
      <c r="V18" s="257">
        <f t="shared" si="5"/>
        <v>19920</v>
      </c>
      <c r="W18" s="258">
        <v>0.10144910841819099</v>
      </c>
      <c r="X18" s="257">
        <v>17614</v>
      </c>
      <c r="Z18" s="224"/>
    </row>
    <row r="19" spans="2:28" x14ac:dyDescent="0.25">
      <c r="B19" s="303" t="s">
        <v>2</v>
      </c>
      <c r="C19" s="219"/>
      <c r="D19" s="253">
        <v>46533</v>
      </c>
      <c r="E19" s="254">
        <v>49654</v>
      </c>
      <c r="F19" s="254">
        <v>49281</v>
      </c>
      <c r="G19" s="254">
        <v>50941</v>
      </c>
      <c r="H19" s="254">
        <v>53876</v>
      </c>
      <c r="I19" s="254">
        <v>56464</v>
      </c>
      <c r="J19" s="257">
        <v>56595</v>
      </c>
      <c r="L19" s="222"/>
      <c r="M19" s="256">
        <v>6.7070681022070255E-2</v>
      </c>
      <c r="N19" s="257">
        <v>3121</v>
      </c>
      <c r="O19" s="258">
        <v>-7.5119829218189826E-3</v>
      </c>
      <c r="P19" s="257">
        <v>-373</v>
      </c>
      <c r="Q19" s="258">
        <f t="shared" si="0"/>
        <v>3.3684381404598174E-2</v>
      </c>
      <c r="R19" s="257">
        <f t="shared" si="1"/>
        <v>1660</v>
      </c>
      <c r="S19" s="258">
        <f t="shared" si="2"/>
        <v>5.761567303350934E-2</v>
      </c>
      <c r="T19" s="257">
        <f t="shared" si="3"/>
        <v>2935</v>
      </c>
      <c r="U19" s="258">
        <f t="shared" si="4"/>
        <v>4.8036231346053837E-2</v>
      </c>
      <c r="V19" s="257">
        <f t="shared" si="5"/>
        <v>2588</v>
      </c>
      <c r="W19" s="258">
        <v>4.9454828660436156E-2</v>
      </c>
      <c r="X19" s="257">
        <v>2667</v>
      </c>
      <c r="Z19" s="224"/>
    </row>
    <row r="20" spans="2:28" x14ac:dyDescent="0.25">
      <c r="B20" s="303" t="s">
        <v>35</v>
      </c>
      <c r="C20" s="219"/>
      <c r="D20" s="253">
        <v>79727</v>
      </c>
      <c r="E20" s="254">
        <v>80292</v>
      </c>
      <c r="F20" s="254">
        <v>77049</v>
      </c>
      <c r="G20" s="254">
        <v>77553</v>
      </c>
      <c r="H20" s="254">
        <v>79015</v>
      </c>
      <c r="I20" s="254">
        <v>83386</v>
      </c>
      <c r="J20" s="257">
        <v>82870</v>
      </c>
      <c r="L20" s="222"/>
      <c r="M20" s="256">
        <v>7.0866833067844137E-3</v>
      </c>
      <c r="N20" s="257">
        <v>565</v>
      </c>
      <c r="O20" s="258">
        <v>-4.0390076221790472E-2</v>
      </c>
      <c r="P20" s="257">
        <v>-3243</v>
      </c>
      <c r="Q20" s="258">
        <f t="shared" si="0"/>
        <v>6.5412919051512919E-3</v>
      </c>
      <c r="R20" s="257">
        <f t="shared" si="1"/>
        <v>504</v>
      </c>
      <c r="S20" s="258">
        <f t="shared" si="2"/>
        <v>1.8851624050649329E-2</v>
      </c>
      <c r="T20" s="257">
        <f t="shared" si="3"/>
        <v>1462</v>
      </c>
      <c r="U20" s="258">
        <f t="shared" si="4"/>
        <v>5.5318610390432177E-2</v>
      </c>
      <c r="V20" s="257">
        <f t="shared" si="5"/>
        <v>4371</v>
      </c>
      <c r="W20" s="258">
        <v>3.7677965464995467E-2</v>
      </c>
      <c r="X20" s="257">
        <v>3009</v>
      </c>
      <c r="Z20" s="224"/>
    </row>
    <row r="21" spans="2:28" x14ac:dyDescent="0.25">
      <c r="B21" s="303" t="s">
        <v>42</v>
      </c>
      <c r="C21" s="219"/>
      <c r="D21" s="253">
        <v>215050</v>
      </c>
      <c r="E21" s="254">
        <v>227239</v>
      </c>
      <c r="F21" s="254">
        <v>216497</v>
      </c>
      <c r="G21" s="254">
        <v>215854</v>
      </c>
      <c r="H21" s="254">
        <v>224758</v>
      </c>
      <c r="I21" s="254">
        <v>237020</v>
      </c>
      <c r="J21" s="257">
        <v>246606</v>
      </c>
      <c r="L21" s="222"/>
      <c r="M21" s="256">
        <v>5.6679841897233185E-2</v>
      </c>
      <c r="N21" s="257">
        <v>12189</v>
      </c>
      <c r="O21" s="258">
        <v>-4.7271815137366335E-2</v>
      </c>
      <c r="P21" s="257">
        <v>-10742</v>
      </c>
      <c r="Q21" s="258">
        <f t="shared" si="0"/>
        <v>-2.9700180602963977E-3</v>
      </c>
      <c r="R21" s="257">
        <f t="shared" si="1"/>
        <v>-643</v>
      </c>
      <c r="S21" s="258">
        <f t="shared" si="2"/>
        <v>4.1250104237123164E-2</v>
      </c>
      <c r="T21" s="257">
        <f t="shared" si="3"/>
        <v>8904</v>
      </c>
      <c r="U21" s="258">
        <f t="shared" si="4"/>
        <v>5.4556456277418341E-2</v>
      </c>
      <c r="V21" s="257">
        <f t="shared" si="5"/>
        <v>12262</v>
      </c>
      <c r="W21" s="258">
        <v>7.6971451779842104E-2</v>
      </c>
      <c r="X21" s="257">
        <v>17625</v>
      </c>
      <c r="Z21" s="224"/>
    </row>
    <row r="22" spans="2:28" x14ac:dyDescent="0.25">
      <c r="B22" s="303" t="s">
        <v>43</v>
      </c>
      <c r="C22" s="219"/>
      <c r="D22" s="253">
        <v>43671</v>
      </c>
      <c r="E22" s="254">
        <v>46430</v>
      </c>
      <c r="F22" s="254">
        <v>45294</v>
      </c>
      <c r="G22" s="254">
        <v>47556</v>
      </c>
      <c r="H22" s="254">
        <v>50117</v>
      </c>
      <c r="I22" s="254">
        <v>54056</v>
      </c>
      <c r="J22" s="257">
        <v>54480</v>
      </c>
      <c r="L22" s="222"/>
      <c r="M22" s="256">
        <v>6.3176936639875336E-2</v>
      </c>
      <c r="N22" s="257">
        <v>2759</v>
      </c>
      <c r="O22" s="258">
        <v>-2.446693947878531E-2</v>
      </c>
      <c r="P22" s="257">
        <v>-1136</v>
      </c>
      <c r="Q22" s="258">
        <f t="shared" si="0"/>
        <v>4.994038945555701E-2</v>
      </c>
      <c r="R22" s="257">
        <f t="shared" si="1"/>
        <v>2262</v>
      </c>
      <c r="S22" s="258">
        <f t="shared" si="2"/>
        <v>5.3852300445790258E-2</v>
      </c>
      <c r="T22" s="257">
        <f t="shared" si="3"/>
        <v>2561</v>
      </c>
      <c r="U22" s="258">
        <f t="shared" si="4"/>
        <v>7.8596085160723916E-2</v>
      </c>
      <c r="V22" s="257">
        <f t="shared" si="5"/>
        <v>3939</v>
      </c>
      <c r="W22" s="258">
        <v>6.4436716032980401E-2</v>
      </c>
      <c r="X22" s="257">
        <v>3298</v>
      </c>
      <c r="Z22" s="224"/>
    </row>
    <row r="23" spans="2:28" x14ac:dyDescent="0.25">
      <c r="B23" s="303" t="s">
        <v>44</v>
      </c>
      <c r="C23" s="219"/>
      <c r="D23" s="253">
        <v>19559</v>
      </c>
      <c r="E23" s="254">
        <v>18635</v>
      </c>
      <c r="F23" s="254">
        <v>19594</v>
      </c>
      <c r="G23" s="254">
        <v>20339</v>
      </c>
      <c r="H23" s="254">
        <v>21233</v>
      </c>
      <c r="I23" s="254">
        <v>22030</v>
      </c>
      <c r="J23" s="257">
        <v>21863</v>
      </c>
      <c r="K23" s="304"/>
      <c r="L23" s="219"/>
      <c r="M23" s="256">
        <v>-4.7241679022444916E-2</v>
      </c>
      <c r="N23" s="257">
        <v>-924</v>
      </c>
      <c r="O23" s="258">
        <v>5.1462302119667402E-2</v>
      </c>
      <c r="P23" s="257">
        <v>959</v>
      </c>
      <c r="Q23" s="258">
        <f t="shared" si="0"/>
        <v>3.8021843421455648E-2</v>
      </c>
      <c r="R23" s="257">
        <f t="shared" si="1"/>
        <v>745</v>
      </c>
      <c r="S23" s="258">
        <f t="shared" si="2"/>
        <v>4.3954963370863798E-2</v>
      </c>
      <c r="T23" s="257">
        <f t="shared" si="3"/>
        <v>894</v>
      </c>
      <c r="U23" s="258">
        <f t="shared" si="4"/>
        <v>3.7535911081806539E-2</v>
      </c>
      <c r="V23" s="257">
        <f t="shared" si="5"/>
        <v>797</v>
      </c>
      <c r="W23" s="258">
        <v>2.6191034968317206E-2</v>
      </c>
      <c r="X23" s="257">
        <v>558</v>
      </c>
      <c r="Z23" s="224"/>
    </row>
    <row r="24" spans="2:28" x14ac:dyDescent="0.25">
      <c r="B24" s="303" t="s">
        <v>45</v>
      </c>
      <c r="C24" s="219"/>
      <c r="D24" s="253">
        <v>102231</v>
      </c>
      <c r="E24" s="254">
        <v>105837</v>
      </c>
      <c r="F24" s="254">
        <v>105419</v>
      </c>
      <c r="G24" s="254">
        <v>106624</v>
      </c>
      <c r="H24" s="254">
        <v>108415</v>
      </c>
      <c r="I24" s="254">
        <v>113823</v>
      </c>
      <c r="J24" s="257">
        <v>114343</v>
      </c>
      <c r="L24" s="222"/>
      <c r="M24" s="256">
        <v>3.5273058074360986E-2</v>
      </c>
      <c r="N24" s="257">
        <v>3606</v>
      </c>
      <c r="O24" s="258">
        <v>-3.9494694671995401E-3</v>
      </c>
      <c r="P24" s="257">
        <v>-418</v>
      </c>
      <c r="Q24" s="258">
        <f t="shared" si="0"/>
        <v>1.1430577030705935E-2</v>
      </c>
      <c r="R24" s="257">
        <f t="shared" si="1"/>
        <v>1205</v>
      </c>
      <c r="S24" s="258">
        <f t="shared" si="2"/>
        <v>1.6797343937575038E-2</v>
      </c>
      <c r="T24" s="257">
        <f t="shared" si="3"/>
        <v>1791</v>
      </c>
      <c r="U24" s="258">
        <f t="shared" si="4"/>
        <v>4.9882396347368907E-2</v>
      </c>
      <c r="V24" s="257">
        <f t="shared" si="5"/>
        <v>5408</v>
      </c>
      <c r="W24" s="258">
        <v>4.9461240523523742E-2</v>
      </c>
      <c r="X24" s="257">
        <v>5389</v>
      </c>
      <c r="Z24" s="224"/>
    </row>
    <row r="25" spans="2:28" x14ac:dyDescent="0.25">
      <c r="B25" s="303" t="s">
        <v>46</v>
      </c>
      <c r="C25" s="219"/>
      <c r="D25" s="253">
        <v>15250</v>
      </c>
      <c r="E25" s="254">
        <v>15370</v>
      </c>
      <c r="F25" s="254">
        <v>14678</v>
      </c>
      <c r="G25" s="254">
        <v>15446</v>
      </c>
      <c r="H25" s="254">
        <v>14352</v>
      </c>
      <c r="I25" s="254">
        <v>14615</v>
      </c>
      <c r="J25" s="257">
        <v>14476</v>
      </c>
      <c r="L25" s="222"/>
      <c r="M25" s="256">
        <v>7.8688524590164732E-3</v>
      </c>
      <c r="N25" s="257">
        <v>120</v>
      </c>
      <c r="O25" s="258">
        <v>-4.5022771633051351E-2</v>
      </c>
      <c r="P25" s="257">
        <v>-692</v>
      </c>
      <c r="Q25" s="258">
        <f t="shared" si="0"/>
        <v>5.2323204796293821E-2</v>
      </c>
      <c r="R25" s="257">
        <f t="shared" si="1"/>
        <v>768</v>
      </c>
      <c r="S25" s="258">
        <f t="shared" si="2"/>
        <v>-7.0827398679269682E-2</v>
      </c>
      <c r="T25" s="257">
        <f t="shared" si="3"/>
        <v>-1094</v>
      </c>
      <c r="U25" s="258">
        <f t="shared" si="4"/>
        <v>1.8324972129319939E-2</v>
      </c>
      <c r="V25" s="257">
        <f t="shared" si="5"/>
        <v>263</v>
      </c>
      <c r="W25" s="258">
        <v>8.2886396879571222E-3</v>
      </c>
      <c r="X25" s="257">
        <v>119</v>
      </c>
      <c r="Z25" s="224"/>
    </row>
    <row r="26" spans="2:28" x14ac:dyDescent="0.25">
      <c r="B26" s="305" t="s">
        <v>1</v>
      </c>
      <c r="C26" s="219"/>
      <c r="D26" s="260">
        <v>4201</v>
      </c>
      <c r="E26" s="261">
        <v>4335</v>
      </c>
      <c r="F26" s="261">
        <v>4305</v>
      </c>
      <c r="G26" s="261">
        <v>4447</v>
      </c>
      <c r="H26" s="261">
        <v>4708</v>
      </c>
      <c r="I26" s="261">
        <v>5044</v>
      </c>
      <c r="J26" s="265">
        <v>5165</v>
      </c>
      <c r="L26" s="222"/>
      <c r="M26" s="264">
        <v>3.1897167341109256E-2</v>
      </c>
      <c r="N26" s="265">
        <v>134</v>
      </c>
      <c r="O26" s="266">
        <v>-6.9204152249134898E-3</v>
      </c>
      <c r="P26" s="265">
        <v>-30</v>
      </c>
      <c r="Q26" s="266">
        <f t="shared" si="0"/>
        <v>3.2984901277584244E-2</v>
      </c>
      <c r="R26" s="265">
        <f t="shared" si="1"/>
        <v>142</v>
      </c>
      <c r="S26" s="266">
        <f t="shared" si="2"/>
        <v>5.8691252529795346E-2</v>
      </c>
      <c r="T26" s="265">
        <f t="shared" si="3"/>
        <v>261</v>
      </c>
      <c r="U26" s="266">
        <f t="shared" si="4"/>
        <v>7.136788445199671E-2</v>
      </c>
      <c r="V26" s="265">
        <f t="shared" si="5"/>
        <v>336</v>
      </c>
      <c r="W26" s="266">
        <v>7.6714613299979195E-2</v>
      </c>
      <c r="X26" s="265">
        <v>5165</v>
      </c>
      <c r="Z26" s="224"/>
      <c r="AA26" s="224"/>
      <c r="AB26" s="286"/>
    </row>
    <row r="27" spans="2:28" x14ac:dyDescent="0.25">
      <c r="B27" s="235" t="s">
        <v>0</v>
      </c>
      <c r="C27" s="219"/>
      <c r="D27" s="1231">
        <f>SUM(D9:D26)</f>
        <v>1638618</v>
      </c>
      <c r="E27" s="306">
        <f>SUM(E9:E26)</f>
        <v>1735551</v>
      </c>
      <c r="F27" s="307">
        <f>SUM(F9:F26)</f>
        <v>1709394</v>
      </c>
      <c r="G27" s="306">
        <f>SUM(G9:G26)</f>
        <v>1768008</v>
      </c>
      <c r="H27" s="307">
        <v>1850208</v>
      </c>
      <c r="I27" s="306">
        <f>SUM(I9:I26)</f>
        <v>1944185</v>
      </c>
      <c r="J27" s="306">
        <f>SUM(J9:J26)</f>
        <v>1954635</v>
      </c>
      <c r="K27" s="308"/>
      <c r="L27" s="222"/>
      <c r="M27" s="240">
        <f>E27/D27-1</f>
        <v>5.9155336997396502E-2</v>
      </c>
      <c r="N27" s="241">
        <f>E27-D27</f>
        <v>96933</v>
      </c>
      <c r="O27" s="242">
        <f>F27/E27-1</f>
        <v>-1.507129436127197E-2</v>
      </c>
      <c r="P27" s="243">
        <f>F27-E27</f>
        <v>-26157</v>
      </c>
      <c r="Q27" s="242">
        <f t="shared" si="0"/>
        <v>3.4289344644944375E-2</v>
      </c>
      <c r="R27" s="237">
        <f t="shared" si="1"/>
        <v>58614</v>
      </c>
      <c r="S27" s="242">
        <f>H27/G27-1</f>
        <v>4.6493002294107244E-2</v>
      </c>
      <c r="T27" s="243">
        <f>H27-G27</f>
        <v>82200</v>
      </c>
      <c r="U27" s="309">
        <f>I27/H27-1</f>
        <v>5.0792667635206401E-2</v>
      </c>
      <c r="V27" s="237">
        <f>I27-H27</f>
        <v>93977</v>
      </c>
      <c r="W27" s="242">
        <v>4.3028281750266739E-2</v>
      </c>
      <c r="X27" s="243">
        <f>SUM(X9:X26)</f>
        <v>85432</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K9</xm:sqref>
            </x14:sparkline>
            <x14:sparkline>
              <xm:f>EVO_resol!D10:J10</xm:f>
              <xm:sqref>K10</xm:sqref>
            </x14:sparkline>
            <x14:sparkline>
              <xm:f>EVO_resol!D11:J11</xm:f>
              <xm:sqref>K11</xm:sqref>
            </x14:sparkline>
            <x14:sparkline>
              <xm:f>EVO_resol!D12:J12</xm:f>
              <xm:sqref>K12</xm:sqref>
            </x14:sparkline>
            <x14:sparkline>
              <xm:f>EVO_resol!D13:J13</xm:f>
              <xm:sqref>K13</xm:sqref>
            </x14:sparkline>
            <x14:sparkline>
              <xm:f>EVO_resol!D14:J14</xm:f>
              <xm:sqref>K14</xm:sqref>
            </x14:sparkline>
            <x14:sparkline>
              <xm:f>EVO_resol!D15:J15</xm:f>
              <xm:sqref>K15</xm:sqref>
            </x14:sparkline>
            <x14:sparkline>
              <xm:f>EVO_resol!D16:J16</xm:f>
              <xm:sqref>K16</xm:sqref>
            </x14:sparkline>
            <x14:sparkline>
              <xm:f>EVO_resol!D17:J17</xm:f>
              <xm:sqref>K17</xm:sqref>
            </x14:sparkline>
            <x14:sparkline>
              <xm:f>EVO_resol!D18:J18</xm:f>
              <xm:sqref>K18</xm:sqref>
            </x14:sparkline>
            <x14:sparkline>
              <xm:f>EVO_resol!D19:J19</xm:f>
              <xm:sqref>K19</xm:sqref>
            </x14:sparkline>
            <x14:sparkline>
              <xm:f>EVO_resol!D20:J20</xm:f>
              <xm:sqref>K20</xm:sqref>
            </x14:sparkline>
            <x14:sparkline>
              <xm:f>EVO_resol!D21:J21</xm:f>
              <xm:sqref>K21</xm:sqref>
            </x14:sparkline>
            <x14:sparkline>
              <xm:f>EVO_resol!D22:J22</xm:f>
              <xm:sqref>K22</xm:sqref>
            </x14:sparkline>
            <x14:sparkline>
              <xm:f>EVO_resol!D23:J23</xm:f>
              <xm:sqref>K23</xm:sqref>
            </x14:sparkline>
            <x14:sparkline>
              <xm:f>EVO_resol!D24:J24</xm:f>
              <xm:sqref>K24</xm:sqref>
            </x14:sparkline>
            <x14:sparkline>
              <xm:f>EVO_resol!D25:J25</xm:f>
              <xm:sqref>K25</xm:sqref>
            </x14:sparkline>
            <x14:sparkline>
              <xm:f>EVO_resol!D26:J26</xm:f>
              <xm:sqref>K26</xm:sqref>
            </x14:sparkline>
            <x14:sparkline>
              <xm:f>EVO_resol!D27:J27</xm:f>
              <xm:sqref>K27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58</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434</v>
      </c>
      <c r="C4" s="1414"/>
      <c r="D4" s="1414"/>
      <c r="E4" s="1414"/>
      <c r="F4" s="1414"/>
      <c r="G4" s="1414"/>
      <c r="H4" s="1414"/>
      <c r="I4" s="1414"/>
      <c r="J4" s="1414"/>
      <c r="K4" s="1414"/>
      <c r="L4" s="1414"/>
      <c r="M4" s="1414"/>
      <c r="N4" s="1414"/>
      <c r="O4" s="1414"/>
      <c r="P4" s="1414"/>
      <c r="Q4" s="1414"/>
      <c r="R4" s="1414"/>
      <c r="S4" s="1414"/>
      <c r="T4" s="1414"/>
      <c r="U4" s="928"/>
    </row>
    <row r="5" spans="1:22" s="345" customFormat="1" ht="1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929"/>
      <c r="V5" s="878"/>
    </row>
    <row r="6" spans="1:22" s="345" customFormat="1" ht="4.5" customHeight="1" x14ac:dyDescent="0.2"/>
    <row r="7" spans="1:22" s="322" customFormat="1" ht="15" customHeight="1" x14ac:dyDescent="0.2">
      <c r="A7" s="316"/>
      <c r="B7" s="1586" t="s">
        <v>12</v>
      </c>
      <c r="C7" s="924"/>
      <c r="D7" s="1601" t="s">
        <v>76</v>
      </c>
      <c r="E7" s="1591"/>
      <c r="F7" s="924"/>
      <c r="G7" s="1603" t="s">
        <v>31</v>
      </c>
      <c r="H7" s="1604"/>
      <c r="I7" s="1604"/>
      <c r="J7" s="1605"/>
      <c r="K7" s="925"/>
      <c r="L7" s="1603" t="s">
        <v>49</v>
      </c>
      <c r="M7" s="1604"/>
      <c r="N7" s="1604"/>
      <c r="O7" s="1605"/>
      <c r="P7" s="925"/>
      <c r="Q7" s="1603" t="s">
        <v>50</v>
      </c>
      <c r="R7" s="1604"/>
      <c r="S7" s="1604"/>
      <c r="T7" s="1605"/>
    </row>
    <row r="8" spans="1:22" s="322" customFormat="1" ht="35.25" customHeight="1" x14ac:dyDescent="0.2">
      <c r="A8" s="316"/>
      <c r="B8" s="1587"/>
      <c r="C8" s="924"/>
      <c r="D8" s="1602"/>
      <c r="E8" s="1594"/>
      <c r="F8" s="924"/>
      <c r="G8" s="1606" t="s">
        <v>69</v>
      </c>
      <c r="H8" s="1607"/>
      <c r="I8" s="1608" t="s">
        <v>287</v>
      </c>
      <c r="J8" s="1609"/>
      <c r="K8" s="961"/>
      <c r="L8" s="1610" t="s">
        <v>69</v>
      </c>
      <c r="M8" s="1611"/>
      <c r="N8" s="1608" t="s">
        <v>287</v>
      </c>
      <c r="O8" s="1609"/>
      <c r="P8" s="961"/>
      <c r="Q8" s="1610" t="s">
        <v>69</v>
      </c>
      <c r="R8" s="1611"/>
      <c r="S8" s="1608" t="s">
        <v>287</v>
      </c>
      <c r="T8" s="1609"/>
    </row>
    <row r="9" spans="1:22" s="322" customFormat="1" ht="29.25" customHeight="1" x14ac:dyDescent="0.2">
      <c r="A9" s="316"/>
      <c r="B9" s="1588"/>
      <c r="C9" s="943"/>
      <c r="D9" s="960" t="s">
        <v>9</v>
      </c>
      <c r="E9" s="940" t="s">
        <v>10</v>
      </c>
      <c r="F9" s="943"/>
      <c r="G9" s="948" t="s">
        <v>9</v>
      </c>
      <c r="H9" s="949" t="s">
        <v>71</v>
      </c>
      <c r="I9" s="960" t="s">
        <v>9</v>
      </c>
      <c r="J9" s="962" t="s">
        <v>130</v>
      </c>
      <c r="K9" s="943"/>
      <c r="L9" s="941" t="s">
        <v>9</v>
      </c>
      <c r="M9" s="942" t="s">
        <v>71</v>
      </c>
      <c r="N9" s="960" t="s">
        <v>9</v>
      </c>
      <c r="O9" s="962" t="s">
        <v>130</v>
      </c>
      <c r="P9" s="943"/>
      <c r="Q9" s="941" t="s">
        <v>9</v>
      </c>
      <c r="R9" s="942" t="s">
        <v>71</v>
      </c>
      <c r="S9" s="946" t="s">
        <v>9</v>
      </c>
      <c r="T9" s="962" t="s">
        <v>130</v>
      </c>
    </row>
    <row r="10" spans="1:22" s="322" customFormat="1" ht="6" customHeight="1" x14ac:dyDescent="0.2">
      <c r="A10" s="316"/>
      <c r="B10" s="927"/>
      <c r="C10" s="927"/>
      <c r="D10" s="927"/>
      <c r="E10" s="927"/>
      <c r="F10" s="927"/>
      <c r="G10" s="927"/>
      <c r="H10" s="927"/>
      <c r="I10" s="927"/>
      <c r="J10" s="927"/>
      <c r="K10" s="927"/>
      <c r="L10" s="927"/>
      <c r="M10" s="927"/>
      <c r="N10" s="927"/>
      <c r="O10" s="927"/>
      <c r="P10" s="927"/>
      <c r="Q10" s="927"/>
      <c r="R10" s="927"/>
    </row>
    <row r="11" spans="1:22" s="331" customFormat="1" ht="18" customHeight="1" x14ac:dyDescent="0.2">
      <c r="A11" s="330"/>
      <c r="B11" s="930" t="s">
        <v>8</v>
      </c>
      <c r="C11" s="934"/>
      <c r="D11" s="931">
        <f>G11+L11+Q11</f>
        <v>28781</v>
      </c>
      <c r="E11" s="932">
        <f>D11/D$29*100</f>
        <v>15.933323737502352</v>
      </c>
      <c r="F11" s="934"/>
      <c r="G11" s="931">
        <v>12687</v>
      </c>
      <c r="H11" s="932">
        <v>44.08116465723915</v>
      </c>
      <c r="I11" s="931">
        <v>12636</v>
      </c>
      <c r="J11" s="932">
        <v>99.598013714826195</v>
      </c>
      <c r="K11" s="934"/>
      <c r="L11" s="931">
        <v>16000</v>
      </c>
      <c r="M11" s="932">
        <v>55.592230985719752</v>
      </c>
      <c r="N11" s="931">
        <v>15856</v>
      </c>
      <c r="O11" s="932">
        <v>99.1</v>
      </c>
      <c r="P11" s="934"/>
      <c r="Q11" s="931">
        <v>94</v>
      </c>
      <c r="R11" s="932">
        <v>0.32660435704110352</v>
      </c>
      <c r="S11" s="931">
        <v>92</v>
      </c>
      <c r="T11" s="932">
        <f>IFERROR(S11/Q11*100,"-")</f>
        <v>97.872340425531917</v>
      </c>
    </row>
    <row r="12" spans="1:22" s="331" customFormat="1" ht="18" customHeight="1" x14ac:dyDescent="0.2">
      <c r="A12" s="330"/>
      <c r="B12" s="935" t="s">
        <v>7</v>
      </c>
      <c r="C12" s="934"/>
      <c r="D12" s="936">
        <f t="shared" ref="D12:D28" si="0">G12+L12+Q12</f>
        <v>4084</v>
      </c>
      <c r="E12" s="937">
        <f t="shared" ref="E12:E29" si="1">D12/D$29*100</f>
        <v>2.2609254071769431</v>
      </c>
      <c r="F12" s="934"/>
      <c r="G12" s="936">
        <v>2755</v>
      </c>
      <c r="H12" s="937">
        <v>67.458374142997059</v>
      </c>
      <c r="I12" s="936">
        <v>1204</v>
      </c>
      <c r="J12" s="937">
        <v>43.702359346642467</v>
      </c>
      <c r="K12" s="934"/>
      <c r="L12" s="936">
        <v>1217</v>
      </c>
      <c r="M12" s="937">
        <v>29.799216454456417</v>
      </c>
      <c r="N12" s="936">
        <v>561</v>
      </c>
      <c r="O12" s="937">
        <v>46.096959737058341</v>
      </c>
      <c r="P12" s="934"/>
      <c r="Q12" s="936">
        <v>112</v>
      </c>
      <c r="R12" s="937">
        <v>2.7424094025465231</v>
      </c>
      <c r="S12" s="936">
        <v>60</v>
      </c>
      <c r="T12" s="937">
        <f t="shared" ref="T12:T28" si="2">IFERROR(S12/Q12*100,"-")</f>
        <v>53.571428571428569</v>
      </c>
    </row>
    <row r="13" spans="1:22" s="331" customFormat="1" ht="18" customHeight="1" x14ac:dyDescent="0.2">
      <c r="A13" s="330"/>
      <c r="B13" s="935" t="s">
        <v>37</v>
      </c>
      <c r="C13" s="934"/>
      <c r="D13" s="936">
        <f t="shared" si="0"/>
        <v>3753</v>
      </c>
      <c r="E13" s="937">
        <f t="shared" si="1"/>
        <v>2.0776819424914468</v>
      </c>
      <c r="F13" s="934"/>
      <c r="G13" s="936">
        <v>1746</v>
      </c>
      <c r="H13" s="937">
        <v>46.522781774580338</v>
      </c>
      <c r="I13" s="936">
        <v>35</v>
      </c>
      <c r="J13" s="937">
        <v>2.004581901489118</v>
      </c>
      <c r="K13" s="934"/>
      <c r="L13" s="936">
        <v>1922</v>
      </c>
      <c r="M13" s="937">
        <v>51.212363442579267</v>
      </c>
      <c r="N13" s="936">
        <v>46</v>
      </c>
      <c r="O13" s="937">
        <v>2.3933402705515086</v>
      </c>
      <c r="P13" s="934"/>
      <c r="Q13" s="936">
        <v>85</v>
      </c>
      <c r="R13" s="937">
        <v>2.2648547828403944</v>
      </c>
      <c r="S13" s="936">
        <v>27</v>
      </c>
      <c r="T13" s="937">
        <f t="shared" si="2"/>
        <v>31.764705882352938</v>
      </c>
    </row>
    <row r="14" spans="1:22" s="331" customFormat="1" ht="18" customHeight="1" x14ac:dyDescent="0.2">
      <c r="A14" s="330"/>
      <c r="B14" s="935" t="s">
        <v>38</v>
      </c>
      <c r="C14" s="934"/>
      <c r="D14" s="936">
        <f t="shared" si="0"/>
        <v>2936</v>
      </c>
      <c r="E14" s="937">
        <f t="shared" si="1"/>
        <v>1.6253861399293599</v>
      </c>
      <c r="F14" s="934"/>
      <c r="G14" s="936">
        <v>2102</v>
      </c>
      <c r="H14" s="937">
        <v>71.594005449591279</v>
      </c>
      <c r="I14" s="936">
        <v>2051</v>
      </c>
      <c r="J14" s="937">
        <v>97.573739295908652</v>
      </c>
      <c r="K14" s="934"/>
      <c r="L14" s="936">
        <v>828</v>
      </c>
      <c r="M14" s="937">
        <v>28.201634877384198</v>
      </c>
      <c r="N14" s="936">
        <v>748</v>
      </c>
      <c r="O14" s="937">
        <v>90.338164251207729</v>
      </c>
      <c r="P14" s="934"/>
      <c r="Q14" s="936">
        <v>6</v>
      </c>
      <c r="R14" s="937">
        <v>0.20435967302452315</v>
      </c>
      <c r="S14" s="936">
        <v>6</v>
      </c>
      <c r="T14" s="937">
        <f t="shared" si="2"/>
        <v>100</v>
      </c>
    </row>
    <row r="15" spans="1:22" s="331" customFormat="1" ht="18" customHeight="1" x14ac:dyDescent="0.2">
      <c r="A15" s="330"/>
      <c r="B15" s="935" t="s">
        <v>6</v>
      </c>
      <c r="C15" s="934"/>
      <c r="D15" s="936">
        <f t="shared" si="0"/>
        <v>4713</v>
      </c>
      <c r="E15" s="937">
        <f t="shared" si="1"/>
        <v>2.6091433506427362</v>
      </c>
      <c r="F15" s="934"/>
      <c r="G15" s="936">
        <v>2771</v>
      </c>
      <c r="H15" s="937">
        <v>58.794822830468917</v>
      </c>
      <c r="I15" s="936">
        <v>2689</v>
      </c>
      <c r="J15" s="937">
        <v>97.040779501984844</v>
      </c>
      <c r="K15" s="934"/>
      <c r="L15" s="936">
        <v>1860</v>
      </c>
      <c r="M15" s="937">
        <v>39.465308720560152</v>
      </c>
      <c r="N15" s="936">
        <v>1755</v>
      </c>
      <c r="O15" s="937">
        <v>94.354838709677423</v>
      </c>
      <c r="P15" s="934"/>
      <c r="Q15" s="936">
        <v>82</v>
      </c>
      <c r="R15" s="937">
        <v>1.7398684489709315</v>
      </c>
      <c r="S15" s="936">
        <v>72</v>
      </c>
      <c r="T15" s="937">
        <f t="shared" si="2"/>
        <v>87.804878048780495</v>
      </c>
    </row>
    <row r="16" spans="1:22" s="331" customFormat="1" ht="18" customHeight="1" x14ac:dyDescent="0.2">
      <c r="A16" s="330"/>
      <c r="B16" s="935" t="s">
        <v>5</v>
      </c>
      <c r="C16" s="934"/>
      <c r="D16" s="936">
        <f t="shared" si="0"/>
        <v>4321</v>
      </c>
      <c r="E16" s="937">
        <f t="shared" si="1"/>
        <v>2.392129942314293</v>
      </c>
      <c r="F16" s="934"/>
      <c r="G16" s="936">
        <v>1810</v>
      </c>
      <c r="H16" s="937">
        <v>41.888451747280719</v>
      </c>
      <c r="I16" s="936">
        <v>12</v>
      </c>
      <c r="J16" s="937">
        <v>0.66298342541436461</v>
      </c>
      <c r="K16" s="934"/>
      <c r="L16" s="936">
        <v>2463</v>
      </c>
      <c r="M16" s="937">
        <v>57.00069428373061</v>
      </c>
      <c r="N16" s="936">
        <v>18</v>
      </c>
      <c r="O16" s="937">
        <v>0.73081607795371495</v>
      </c>
      <c r="P16" s="934"/>
      <c r="Q16" s="936">
        <v>48</v>
      </c>
      <c r="R16" s="937">
        <v>1.1108539689886601</v>
      </c>
      <c r="S16" s="936">
        <v>0</v>
      </c>
      <c r="T16" s="937">
        <f t="shared" si="2"/>
        <v>0</v>
      </c>
    </row>
    <row r="17" spans="1:20" s="331" customFormat="1" ht="18" customHeight="1" x14ac:dyDescent="0.2">
      <c r="A17" s="330"/>
      <c r="B17" s="935" t="s">
        <v>4</v>
      </c>
      <c r="C17" s="934"/>
      <c r="D17" s="936">
        <f t="shared" si="0"/>
        <v>8357</v>
      </c>
      <c r="E17" s="937">
        <f t="shared" si="1"/>
        <v>4.6264822790836719</v>
      </c>
      <c r="F17" s="934"/>
      <c r="G17" s="936">
        <v>5178</v>
      </c>
      <c r="H17" s="937">
        <v>61.960033504846237</v>
      </c>
      <c r="I17" s="936">
        <v>416</v>
      </c>
      <c r="J17" s="937">
        <v>8.0339899575125528</v>
      </c>
      <c r="K17" s="934"/>
      <c r="L17" s="936">
        <v>3175</v>
      </c>
      <c r="M17" s="937">
        <v>37.992102429101351</v>
      </c>
      <c r="N17" s="936">
        <v>100</v>
      </c>
      <c r="O17" s="937">
        <v>3.1496062992125982</v>
      </c>
      <c r="P17" s="934"/>
      <c r="Q17" s="936">
        <v>4</v>
      </c>
      <c r="R17" s="937">
        <v>4.7864066052411156E-2</v>
      </c>
      <c r="S17" s="936">
        <v>2</v>
      </c>
      <c r="T17" s="937">
        <f t="shared" si="2"/>
        <v>50</v>
      </c>
    </row>
    <row r="18" spans="1:20" s="331" customFormat="1" ht="18" customHeight="1" x14ac:dyDescent="0.2">
      <c r="A18" s="330"/>
      <c r="B18" s="935" t="s">
        <v>40</v>
      </c>
      <c r="C18" s="934"/>
      <c r="D18" s="936">
        <f t="shared" si="0"/>
        <v>12277</v>
      </c>
      <c r="E18" s="937">
        <f t="shared" si="1"/>
        <v>6.7966163623681037</v>
      </c>
      <c r="F18" s="934"/>
      <c r="G18" s="936">
        <v>6765</v>
      </c>
      <c r="H18" s="937">
        <v>55.103038201515034</v>
      </c>
      <c r="I18" s="936">
        <v>6686</v>
      </c>
      <c r="J18" s="937">
        <v>98.832224685883219</v>
      </c>
      <c r="K18" s="934"/>
      <c r="L18" s="936">
        <v>3984</v>
      </c>
      <c r="M18" s="937">
        <v>32.4509244929543</v>
      </c>
      <c r="N18" s="936">
        <v>3877</v>
      </c>
      <c r="O18" s="937">
        <v>97.314257028112451</v>
      </c>
      <c r="P18" s="934"/>
      <c r="Q18" s="936">
        <v>1528</v>
      </c>
      <c r="R18" s="937">
        <v>12.446037305530668</v>
      </c>
      <c r="S18" s="936">
        <v>1483</v>
      </c>
      <c r="T18" s="937">
        <f t="shared" si="2"/>
        <v>97.054973821989535</v>
      </c>
    </row>
    <row r="19" spans="1:20" s="331" customFormat="1" ht="18" customHeight="1" x14ac:dyDescent="0.2">
      <c r="A19" s="330"/>
      <c r="B19" s="935" t="s">
        <v>41</v>
      </c>
      <c r="C19" s="934"/>
      <c r="D19" s="936">
        <f t="shared" si="0"/>
        <v>37781</v>
      </c>
      <c r="E19" s="937">
        <f t="shared" si="1"/>
        <v>20.915774438920689</v>
      </c>
      <c r="F19" s="934"/>
      <c r="G19" s="936">
        <v>14959</v>
      </c>
      <c r="H19" s="937">
        <v>39.593975807945789</v>
      </c>
      <c r="I19" s="936">
        <v>14373</v>
      </c>
      <c r="J19" s="937">
        <v>96.082625843973517</v>
      </c>
      <c r="K19" s="934"/>
      <c r="L19" s="936">
        <v>19708</v>
      </c>
      <c r="M19" s="937">
        <v>52.163786030015089</v>
      </c>
      <c r="N19" s="936">
        <v>18252</v>
      </c>
      <c r="O19" s="937">
        <v>92.612137203166228</v>
      </c>
      <c r="P19" s="934"/>
      <c r="Q19" s="936">
        <v>3114</v>
      </c>
      <c r="R19" s="937">
        <v>8.2422381620391203</v>
      </c>
      <c r="S19" s="936">
        <v>3089</v>
      </c>
      <c r="T19" s="937">
        <f t="shared" si="2"/>
        <v>99.197174052665389</v>
      </c>
    </row>
    <row r="20" spans="1:20" s="331" customFormat="1" ht="18" customHeight="1" x14ac:dyDescent="0.2">
      <c r="A20" s="330"/>
      <c r="B20" s="935" t="s">
        <v>3</v>
      </c>
      <c r="C20" s="934"/>
      <c r="D20" s="936">
        <f t="shared" si="0"/>
        <v>13925</v>
      </c>
      <c r="E20" s="937">
        <f t="shared" si="1"/>
        <v>7.7089584463611498</v>
      </c>
      <c r="F20" s="934"/>
      <c r="G20" s="936">
        <v>6531</v>
      </c>
      <c r="H20" s="937">
        <v>46.901256732495511</v>
      </c>
      <c r="I20" s="936">
        <v>6259</v>
      </c>
      <c r="J20" s="937">
        <v>95.835247282192611</v>
      </c>
      <c r="K20" s="934"/>
      <c r="L20" s="936">
        <v>6450</v>
      </c>
      <c r="M20" s="937">
        <v>46.319569120287255</v>
      </c>
      <c r="N20" s="936">
        <v>6007</v>
      </c>
      <c r="O20" s="937">
        <v>93.131782945736433</v>
      </c>
      <c r="P20" s="934"/>
      <c r="Q20" s="936">
        <v>944</v>
      </c>
      <c r="R20" s="937">
        <v>6.7791741472172342</v>
      </c>
      <c r="S20" s="936">
        <v>608</v>
      </c>
      <c r="T20" s="937">
        <f t="shared" si="2"/>
        <v>64.406779661016941</v>
      </c>
    </row>
    <row r="21" spans="1:20" s="331" customFormat="1" ht="18" customHeight="1" x14ac:dyDescent="0.2">
      <c r="A21" s="330"/>
      <c r="B21" s="935" t="s">
        <v>2</v>
      </c>
      <c r="C21" s="934"/>
      <c r="D21" s="936">
        <f t="shared" si="0"/>
        <v>5077</v>
      </c>
      <c r="E21" s="937">
        <f t="shared" si="1"/>
        <v>2.8106558012334335</v>
      </c>
      <c r="F21" s="934"/>
      <c r="G21" s="936">
        <v>3302</v>
      </c>
      <c r="H21" s="937">
        <v>65.038408508961993</v>
      </c>
      <c r="I21" s="936">
        <v>3281</v>
      </c>
      <c r="J21" s="937">
        <v>99.364021804966683</v>
      </c>
      <c r="K21" s="934"/>
      <c r="L21" s="936">
        <v>1732</v>
      </c>
      <c r="M21" s="937">
        <v>34.114634626748078</v>
      </c>
      <c r="N21" s="936">
        <v>1720</v>
      </c>
      <c r="O21" s="937">
        <v>99.307159353348723</v>
      </c>
      <c r="P21" s="934"/>
      <c r="Q21" s="936">
        <v>43</v>
      </c>
      <c r="R21" s="937">
        <v>0.846956864289935</v>
      </c>
      <c r="S21" s="936">
        <v>43</v>
      </c>
      <c r="T21" s="937">
        <f t="shared" si="2"/>
        <v>100</v>
      </c>
    </row>
    <row r="22" spans="1:20" s="331" customFormat="1" ht="18" customHeight="1" x14ac:dyDescent="0.2">
      <c r="A22" s="330"/>
      <c r="B22" s="935" t="s">
        <v>35</v>
      </c>
      <c r="C22" s="934"/>
      <c r="D22" s="936">
        <f t="shared" si="0"/>
        <v>6948</v>
      </c>
      <c r="E22" s="937">
        <f t="shared" si="1"/>
        <v>3.8464519414949563</v>
      </c>
      <c r="F22" s="934"/>
      <c r="G22" s="936">
        <v>4214</v>
      </c>
      <c r="H22" s="937">
        <v>60.650546919976968</v>
      </c>
      <c r="I22" s="936">
        <v>4193</v>
      </c>
      <c r="J22" s="937">
        <v>99.501661129568106</v>
      </c>
      <c r="K22" s="934"/>
      <c r="L22" s="936">
        <v>2575</v>
      </c>
      <c r="M22" s="937">
        <v>37.061024755325271</v>
      </c>
      <c r="N22" s="936">
        <v>2574</v>
      </c>
      <c r="O22" s="937">
        <v>99.961165048543691</v>
      </c>
      <c r="P22" s="934"/>
      <c r="Q22" s="936">
        <v>159</v>
      </c>
      <c r="R22" s="937">
        <v>2.2884283246977546</v>
      </c>
      <c r="S22" s="936">
        <v>159</v>
      </c>
      <c r="T22" s="937">
        <f t="shared" si="2"/>
        <v>100</v>
      </c>
    </row>
    <row r="23" spans="1:20" s="331" customFormat="1" ht="18" customHeight="1" x14ac:dyDescent="0.2">
      <c r="A23" s="330"/>
      <c r="B23" s="935" t="s">
        <v>42</v>
      </c>
      <c r="C23" s="934"/>
      <c r="D23" s="936">
        <f t="shared" si="0"/>
        <v>24657</v>
      </c>
      <c r="E23" s="937">
        <f t="shared" si="1"/>
        <v>13.650254104985773</v>
      </c>
      <c r="F23" s="934"/>
      <c r="G23" s="936">
        <v>15110</v>
      </c>
      <c r="H23" s="937">
        <v>61.280772194508657</v>
      </c>
      <c r="I23" s="936">
        <v>13084</v>
      </c>
      <c r="J23" s="937">
        <v>86.591661151555272</v>
      </c>
      <c r="K23" s="934"/>
      <c r="L23" s="936">
        <v>8179</v>
      </c>
      <c r="M23" s="937">
        <v>33.171107596220139</v>
      </c>
      <c r="N23" s="936">
        <v>7317</v>
      </c>
      <c r="O23" s="937">
        <v>89.460814280474381</v>
      </c>
      <c r="P23" s="934"/>
      <c r="Q23" s="936">
        <v>1368</v>
      </c>
      <c r="R23" s="937">
        <v>5.5481202092712012</v>
      </c>
      <c r="S23" s="936">
        <v>1358</v>
      </c>
      <c r="T23" s="937">
        <f t="shared" si="2"/>
        <v>99.269005847953224</v>
      </c>
    </row>
    <row r="24" spans="1:20" s="331" customFormat="1" ht="18" customHeight="1" x14ac:dyDescent="0.2">
      <c r="A24" s="330">
        <v>47094</v>
      </c>
      <c r="B24" s="935" t="s">
        <v>43</v>
      </c>
      <c r="C24" s="934"/>
      <c r="D24" s="936">
        <f t="shared" si="0"/>
        <v>5158</v>
      </c>
      <c r="E24" s="937">
        <f t="shared" si="1"/>
        <v>2.8554978575461987</v>
      </c>
      <c r="F24" s="934"/>
      <c r="G24" s="936">
        <v>2729</v>
      </c>
      <c r="H24" s="937">
        <v>52.90810391624661</v>
      </c>
      <c r="I24" s="936">
        <v>2720</v>
      </c>
      <c r="J24" s="937">
        <v>99.670208867717108</v>
      </c>
      <c r="K24" s="934"/>
      <c r="L24" s="936">
        <v>2404</v>
      </c>
      <c r="M24" s="937">
        <v>46.607212097712292</v>
      </c>
      <c r="N24" s="936">
        <v>2397</v>
      </c>
      <c r="O24" s="937">
        <v>99.708818635607315</v>
      </c>
      <c r="P24" s="934"/>
      <c r="Q24" s="936">
        <v>25</v>
      </c>
      <c r="R24" s="937">
        <v>0.48468398604110119</v>
      </c>
      <c r="S24" s="936">
        <v>24</v>
      </c>
      <c r="T24" s="937">
        <f t="shared" si="2"/>
        <v>96</v>
      </c>
    </row>
    <row r="25" spans="1:20" s="331" customFormat="1" ht="18" customHeight="1" x14ac:dyDescent="0.2">
      <c r="B25" s="935" t="s">
        <v>44</v>
      </c>
      <c r="C25" s="934"/>
      <c r="D25" s="936">
        <f t="shared" si="0"/>
        <v>2528</v>
      </c>
      <c r="E25" s="937">
        <f t="shared" si="1"/>
        <v>1.3995150414650619</v>
      </c>
      <c r="F25" s="934"/>
      <c r="G25" s="936">
        <v>990</v>
      </c>
      <c r="H25" s="937">
        <v>39.161392405063289</v>
      </c>
      <c r="I25" s="936">
        <v>984</v>
      </c>
      <c r="J25" s="937">
        <v>99.393939393939391</v>
      </c>
      <c r="K25" s="934"/>
      <c r="L25" s="936">
        <v>1448</v>
      </c>
      <c r="M25" s="937">
        <v>57.278481012658233</v>
      </c>
      <c r="N25" s="936">
        <v>1439</v>
      </c>
      <c r="O25" s="937">
        <v>99.378453038674024</v>
      </c>
      <c r="P25" s="934"/>
      <c r="Q25" s="936">
        <v>90</v>
      </c>
      <c r="R25" s="937">
        <v>3.5601265822784813</v>
      </c>
      <c r="S25" s="936">
        <v>90</v>
      </c>
      <c r="T25" s="937">
        <f t="shared" si="2"/>
        <v>100</v>
      </c>
    </row>
    <row r="26" spans="1:20" s="331" customFormat="1" ht="18" customHeight="1" x14ac:dyDescent="0.2">
      <c r="B26" s="935" t="s">
        <v>45</v>
      </c>
      <c r="C26" s="934"/>
      <c r="D26" s="936">
        <f t="shared" si="0"/>
        <v>13149</v>
      </c>
      <c r="E26" s="937">
        <f t="shared" si="1"/>
        <v>7.2793604747721909</v>
      </c>
      <c r="F26" s="934"/>
      <c r="G26" s="936">
        <v>6019</v>
      </c>
      <c r="H26" s="937">
        <v>45.775344132633663</v>
      </c>
      <c r="I26" s="936">
        <v>5094</v>
      </c>
      <c r="J26" s="937">
        <v>84.631998670875561</v>
      </c>
      <c r="K26" s="934"/>
      <c r="L26" s="936">
        <v>4773</v>
      </c>
      <c r="M26" s="937">
        <v>36.299338352726444</v>
      </c>
      <c r="N26" s="936">
        <v>3829</v>
      </c>
      <c r="O26" s="937">
        <v>80.222082547663945</v>
      </c>
      <c r="P26" s="934"/>
      <c r="Q26" s="936">
        <v>2357</v>
      </c>
      <c r="R26" s="937">
        <v>17.925317514639897</v>
      </c>
      <c r="S26" s="936">
        <v>1669</v>
      </c>
      <c r="T26" s="937">
        <f t="shared" si="2"/>
        <v>70.810352142554095</v>
      </c>
    </row>
    <row r="27" spans="1:20" s="331" customFormat="1" ht="18" customHeight="1" x14ac:dyDescent="0.2">
      <c r="B27" s="935" t="s">
        <v>46</v>
      </c>
      <c r="C27" s="934"/>
      <c r="D27" s="936">
        <f t="shared" si="0"/>
        <v>1981</v>
      </c>
      <c r="E27" s="937">
        <f t="shared" si="1"/>
        <v>1.0966927599455252</v>
      </c>
      <c r="F27" s="934"/>
      <c r="G27" s="936">
        <v>703</v>
      </c>
      <c r="H27" s="937">
        <v>35.487127713276124</v>
      </c>
      <c r="I27" s="936">
        <v>522</v>
      </c>
      <c r="J27" s="937">
        <v>74.253200568990039</v>
      </c>
      <c r="K27" s="934"/>
      <c r="L27" s="936">
        <v>1167</v>
      </c>
      <c r="M27" s="937">
        <v>58.909641595153964</v>
      </c>
      <c r="N27" s="936">
        <v>899</v>
      </c>
      <c r="O27" s="937">
        <v>77.035132819194516</v>
      </c>
      <c r="P27" s="934"/>
      <c r="Q27" s="936">
        <v>111</v>
      </c>
      <c r="R27" s="937">
        <v>5.6032306915699142</v>
      </c>
      <c r="S27" s="936">
        <v>84</v>
      </c>
      <c r="T27" s="937">
        <f t="shared" si="2"/>
        <v>75.675675675675677</v>
      </c>
    </row>
    <row r="28" spans="1:20" s="331" customFormat="1" ht="18" customHeight="1" x14ac:dyDescent="0.2">
      <c r="B28" s="957" t="s">
        <v>1</v>
      </c>
      <c r="C28" s="934"/>
      <c r="D28" s="958">
        <f t="shared" si="0"/>
        <v>208</v>
      </c>
      <c r="E28" s="959">
        <f t="shared" si="1"/>
        <v>0.11514997176611269</v>
      </c>
      <c r="F28" s="934"/>
      <c r="G28" s="958">
        <v>98</v>
      </c>
      <c r="H28" s="959">
        <v>47.115384615384613</v>
      </c>
      <c r="I28" s="958">
        <v>92</v>
      </c>
      <c r="J28" s="959">
        <v>93.877551020408163</v>
      </c>
      <c r="K28" s="934"/>
      <c r="L28" s="958">
        <v>110</v>
      </c>
      <c r="M28" s="959">
        <v>52.884615384615387</v>
      </c>
      <c r="N28" s="958">
        <v>104</v>
      </c>
      <c r="O28" s="959">
        <v>94.545454545454547</v>
      </c>
      <c r="P28" s="934"/>
      <c r="Q28" s="958">
        <v>0</v>
      </c>
      <c r="R28" s="959">
        <v>0</v>
      </c>
      <c r="S28" s="958">
        <v>0</v>
      </c>
      <c r="T28" s="959" t="str">
        <f t="shared" si="2"/>
        <v>-</v>
      </c>
    </row>
    <row r="29" spans="1:20" s="319" customFormat="1" ht="18" customHeight="1" x14ac:dyDescent="0.2">
      <c r="B29" s="1294" t="s">
        <v>0</v>
      </c>
      <c r="C29" s="1287"/>
      <c r="D29" s="1295">
        <f>SUM(D11:D28)</f>
        <v>180634</v>
      </c>
      <c r="E29" s="1296">
        <f t="shared" si="1"/>
        <v>100</v>
      </c>
      <c r="F29" s="1287"/>
      <c r="G29" s="1295">
        <f>SUM(G11:G28)</f>
        <v>90469</v>
      </c>
      <c r="H29" s="1296">
        <f t="shared" ref="H29" si="3">G29/$D29*100</f>
        <v>50.084148056290623</v>
      </c>
      <c r="I29" s="1295">
        <f>SUM(I11:I28)</f>
        <v>76331</v>
      </c>
      <c r="J29" s="1296">
        <f>I29/G29*100</f>
        <v>84.372547502459412</v>
      </c>
      <c r="K29" s="1287"/>
      <c r="L29" s="1295">
        <f>SUM(L11:L28)</f>
        <v>79995</v>
      </c>
      <c r="M29" s="1296">
        <f t="shared" ref="M29" si="4">L29/$D29*100</f>
        <v>44.285682651106654</v>
      </c>
      <c r="N29" s="1295">
        <f>SUM(N11:N28)</f>
        <v>67499</v>
      </c>
      <c r="O29" s="1296">
        <f>N29/L29*100</f>
        <v>84.379023688980553</v>
      </c>
      <c r="P29" s="1287"/>
      <c r="Q29" s="1295">
        <f>SUM(Q11:Q28)</f>
        <v>10170</v>
      </c>
      <c r="R29" s="1296">
        <f t="shared" ref="R29" si="5">Q29/$D29*100</f>
        <v>5.6301692926027211</v>
      </c>
      <c r="S29" s="1295">
        <f>SUM(S11:S28)</f>
        <v>8866</v>
      </c>
      <c r="T29" s="1296">
        <f>S29/Q29*100</f>
        <v>87.177974434611599</v>
      </c>
    </row>
    <row r="30" spans="1:20" s="328" customFormat="1" ht="6.75" customHeight="1" x14ac:dyDescent="0.2">
      <c r="B30" s="1612"/>
      <c r="C30" s="1612"/>
      <c r="D30" s="1612"/>
      <c r="E30" s="1612"/>
      <c r="F30" s="782"/>
    </row>
    <row r="31" spans="1:20" x14ac:dyDescent="0.25">
      <c r="B31" s="1613"/>
      <c r="C31" s="1613"/>
      <c r="D31" s="1613"/>
      <c r="E31" s="1613"/>
      <c r="F31" s="1613"/>
      <c r="G31" s="1613"/>
      <c r="H31" s="1613"/>
      <c r="I31" s="1613"/>
      <c r="J31" s="1613"/>
      <c r="K31" s="1613"/>
      <c r="L31" s="1613"/>
      <c r="M31" s="1613"/>
      <c r="N31" s="1613"/>
      <c r="O31" s="1613"/>
      <c r="P31" s="1613"/>
      <c r="Q31" s="1613"/>
      <c r="R31" s="1613"/>
    </row>
    <row r="32" spans="1:20" x14ac:dyDescent="0.25">
      <c r="G32" s="939"/>
      <c r="L32" s="939"/>
    </row>
    <row r="33" spans="2:17" x14ac:dyDescent="0.25">
      <c r="B33" s="939"/>
      <c r="L33" s="939"/>
    </row>
    <row r="34" spans="2:17" s="567" customFormat="1" x14ac:dyDescent="0.2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row>
    <row r="35" spans="2:17" s="567" customFormat="1" x14ac:dyDescent="0.2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row>
    <row r="36" spans="2:17" s="567" customFormat="1" x14ac:dyDescent="0.25"/>
    <row r="37" spans="2:17" s="567" customFormat="1" x14ac:dyDescent="0.25"/>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67</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433</v>
      </c>
      <c r="C4" s="1414"/>
      <c r="D4" s="1414"/>
      <c r="E4" s="1414"/>
      <c r="F4" s="1414"/>
      <c r="G4" s="1414"/>
      <c r="H4" s="1414"/>
      <c r="I4" s="1414"/>
      <c r="J4" s="1414"/>
      <c r="K4" s="1414"/>
      <c r="L4" s="1414"/>
      <c r="M4" s="1414"/>
      <c r="N4" s="1414"/>
      <c r="O4" s="1414"/>
      <c r="P4" s="1414"/>
      <c r="Q4" s="1414"/>
      <c r="R4" s="1414"/>
      <c r="S4" s="1414"/>
      <c r="T4" s="1414"/>
      <c r="U4" s="928"/>
    </row>
    <row r="5" spans="1:22" s="345" customFormat="1" ht="1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929"/>
      <c r="V5" s="878"/>
    </row>
    <row r="6" spans="1:22" s="345" customFormat="1" ht="4.5" customHeight="1" x14ac:dyDescent="0.2"/>
    <row r="7" spans="1:22" s="322" customFormat="1" ht="15" customHeight="1" x14ac:dyDescent="0.2">
      <c r="A7" s="316"/>
      <c r="B7" s="1586" t="s">
        <v>12</v>
      </c>
      <c r="C7" s="924"/>
      <c r="D7" s="1601" t="s">
        <v>77</v>
      </c>
      <c r="E7" s="1591"/>
      <c r="F7" s="924"/>
      <c r="G7" s="1603" t="s">
        <v>31</v>
      </c>
      <c r="H7" s="1604"/>
      <c r="I7" s="1604"/>
      <c r="J7" s="1605"/>
      <c r="K7" s="925"/>
      <c r="L7" s="1603" t="s">
        <v>49</v>
      </c>
      <c r="M7" s="1604"/>
      <c r="N7" s="1604"/>
      <c r="O7" s="1605"/>
      <c r="P7" s="925"/>
      <c r="Q7" s="1603" t="s">
        <v>50</v>
      </c>
      <c r="R7" s="1604"/>
      <c r="S7" s="1604"/>
      <c r="T7" s="1605"/>
    </row>
    <row r="8" spans="1:22" s="322" customFormat="1" ht="35.25" customHeight="1" x14ac:dyDescent="0.2">
      <c r="A8" s="316"/>
      <c r="B8" s="1587"/>
      <c r="C8" s="924"/>
      <c r="D8" s="1602"/>
      <c r="E8" s="1594"/>
      <c r="F8" s="924"/>
      <c r="G8" s="1606" t="s">
        <v>69</v>
      </c>
      <c r="H8" s="1607"/>
      <c r="I8" s="1608" t="s">
        <v>287</v>
      </c>
      <c r="J8" s="1609"/>
      <c r="K8" s="961"/>
      <c r="L8" s="1610" t="s">
        <v>69</v>
      </c>
      <c r="M8" s="1611"/>
      <c r="N8" s="1608" t="s">
        <v>287</v>
      </c>
      <c r="O8" s="1609"/>
      <c r="P8" s="961"/>
      <c r="Q8" s="1610" t="s">
        <v>69</v>
      </c>
      <c r="R8" s="1611"/>
      <c r="S8" s="1608" t="s">
        <v>287</v>
      </c>
      <c r="T8" s="1609"/>
    </row>
    <row r="9" spans="1:22" s="322" customFormat="1" ht="29.25" customHeight="1" x14ac:dyDescent="0.2">
      <c r="A9" s="316"/>
      <c r="B9" s="1588"/>
      <c r="C9" s="943"/>
      <c r="D9" s="960" t="s">
        <v>9</v>
      </c>
      <c r="E9" s="940" t="s">
        <v>10</v>
      </c>
      <c r="F9" s="943"/>
      <c r="G9" s="948" t="s">
        <v>9</v>
      </c>
      <c r="H9" s="949" t="s">
        <v>71</v>
      </c>
      <c r="I9" s="960" t="s">
        <v>9</v>
      </c>
      <c r="J9" s="962" t="s">
        <v>130</v>
      </c>
      <c r="K9" s="943"/>
      <c r="L9" s="941" t="s">
        <v>9</v>
      </c>
      <c r="M9" s="942" t="s">
        <v>71</v>
      </c>
      <c r="N9" s="960" t="s">
        <v>9</v>
      </c>
      <c r="O9" s="962" t="s">
        <v>130</v>
      </c>
      <c r="P9" s="943"/>
      <c r="Q9" s="941" t="s">
        <v>9</v>
      </c>
      <c r="R9" s="942" t="s">
        <v>71</v>
      </c>
      <c r="S9" s="946" t="s">
        <v>9</v>
      </c>
      <c r="T9" s="962" t="s">
        <v>130</v>
      </c>
    </row>
    <row r="10" spans="1:22" s="322" customFormat="1" ht="6" customHeight="1" x14ac:dyDescent="0.2">
      <c r="A10" s="316"/>
      <c r="B10" s="927"/>
      <c r="C10" s="927"/>
      <c r="D10" s="927"/>
      <c r="E10" s="927"/>
      <c r="F10" s="927"/>
      <c r="G10" s="927"/>
      <c r="H10" s="927"/>
      <c r="I10" s="927"/>
      <c r="J10" s="927"/>
      <c r="K10" s="927"/>
      <c r="L10" s="927"/>
      <c r="M10" s="927"/>
      <c r="N10" s="927"/>
      <c r="O10" s="927"/>
      <c r="P10" s="927"/>
      <c r="Q10" s="927"/>
      <c r="R10" s="927"/>
    </row>
    <row r="11" spans="1:22" s="331" customFormat="1" ht="18" customHeight="1" x14ac:dyDescent="0.2">
      <c r="A11" s="330"/>
      <c r="B11" s="930" t="s">
        <v>8</v>
      </c>
      <c r="C11" s="934"/>
      <c r="D11" s="931">
        <f>G11+L11+Q11</f>
        <v>4910</v>
      </c>
      <c r="E11" s="932">
        <f>D11/D$29*100</f>
        <v>2.3245904743868948</v>
      </c>
      <c r="F11" s="934"/>
      <c r="G11" s="931">
        <v>2715</v>
      </c>
      <c r="H11" s="932">
        <v>55.295315682281057</v>
      </c>
      <c r="I11" s="931">
        <v>2655</v>
      </c>
      <c r="J11" s="932">
        <v>97.790055248618785</v>
      </c>
      <c r="K11" s="934"/>
      <c r="L11" s="931">
        <v>2092</v>
      </c>
      <c r="M11" s="932">
        <v>42.60692464358452</v>
      </c>
      <c r="N11" s="931">
        <v>2004</v>
      </c>
      <c r="O11" s="932">
        <v>95.793499043977064</v>
      </c>
      <c r="P11" s="934"/>
      <c r="Q11" s="931">
        <v>103</v>
      </c>
      <c r="R11" s="932">
        <v>2.0977596741344193</v>
      </c>
      <c r="S11" s="931">
        <v>44</v>
      </c>
      <c r="T11" s="932">
        <f>IFERROR(S11/Q11*100,"-")</f>
        <v>42.718446601941743</v>
      </c>
    </row>
    <row r="12" spans="1:22" s="331" customFormat="1" ht="18" customHeight="1" x14ac:dyDescent="0.2">
      <c r="A12" s="330"/>
      <c r="B12" s="935" t="s">
        <v>7</v>
      </c>
      <c r="C12" s="934"/>
      <c r="D12" s="936">
        <f t="shared" ref="D12:D28" si="0">G12+L12+Q12</f>
        <v>8464</v>
      </c>
      <c r="E12" s="937">
        <f t="shared" ref="E12:E29" si="1">D12/D$29*100</f>
        <v>4.007196288230281</v>
      </c>
      <c r="F12" s="934"/>
      <c r="G12" s="936">
        <v>3514</v>
      </c>
      <c r="H12" s="937">
        <v>41.517013232514174</v>
      </c>
      <c r="I12" s="936">
        <v>3479</v>
      </c>
      <c r="J12" s="937">
        <v>99.003984063745023</v>
      </c>
      <c r="K12" s="934"/>
      <c r="L12" s="936">
        <v>3610</v>
      </c>
      <c r="M12" s="937">
        <v>42.651228733459355</v>
      </c>
      <c r="N12" s="936">
        <v>3564</v>
      </c>
      <c r="O12" s="937">
        <v>98.725761772853176</v>
      </c>
      <c r="P12" s="934"/>
      <c r="Q12" s="936">
        <v>1340</v>
      </c>
      <c r="R12" s="937">
        <v>15.831758034026466</v>
      </c>
      <c r="S12" s="936">
        <v>1302</v>
      </c>
      <c r="T12" s="937">
        <f t="shared" ref="T12:T28" si="2">IFERROR(S12/Q12*100,"-")</f>
        <v>97.164179104477611</v>
      </c>
    </row>
    <row r="13" spans="1:22" s="331" customFormat="1" ht="18" customHeight="1" x14ac:dyDescent="0.2">
      <c r="A13" s="330"/>
      <c r="B13" s="935" t="s">
        <v>37</v>
      </c>
      <c r="C13" s="934"/>
      <c r="D13" s="936">
        <f t="shared" si="0"/>
        <v>4614</v>
      </c>
      <c r="E13" s="937">
        <f t="shared" si="1"/>
        <v>2.1844522299024711</v>
      </c>
      <c r="F13" s="934"/>
      <c r="G13" s="936">
        <v>1658</v>
      </c>
      <c r="H13" s="937">
        <v>35.93411356740355</v>
      </c>
      <c r="I13" s="936">
        <v>1625</v>
      </c>
      <c r="J13" s="937">
        <v>98.009650180940895</v>
      </c>
      <c r="K13" s="934"/>
      <c r="L13" s="936">
        <v>1644</v>
      </c>
      <c r="M13" s="937">
        <v>35.630689206762028</v>
      </c>
      <c r="N13" s="936">
        <v>1550</v>
      </c>
      <c r="O13" s="937">
        <v>94.28223844282239</v>
      </c>
      <c r="P13" s="934"/>
      <c r="Q13" s="936">
        <v>1312</v>
      </c>
      <c r="R13" s="937">
        <v>28.435197225834418</v>
      </c>
      <c r="S13" s="936">
        <v>1144</v>
      </c>
      <c r="T13" s="937">
        <f t="shared" si="2"/>
        <v>87.195121951219505</v>
      </c>
    </row>
    <row r="14" spans="1:22" s="331" customFormat="1" ht="18" customHeight="1" x14ac:dyDescent="0.2">
      <c r="A14" s="330"/>
      <c r="B14" s="935" t="s">
        <v>38</v>
      </c>
      <c r="C14" s="934"/>
      <c r="D14" s="936">
        <f t="shared" si="0"/>
        <v>722</v>
      </c>
      <c r="E14" s="937">
        <f t="shared" si="1"/>
        <v>0.34182369093835813</v>
      </c>
      <c r="F14" s="934"/>
      <c r="G14" s="936">
        <v>341</v>
      </c>
      <c r="H14" s="937">
        <v>47.229916897506925</v>
      </c>
      <c r="I14" s="936">
        <v>303</v>
      </c>
      <c r="J14" s="937">
        <v>88.856304985337246</v>
      </c>
      <c r="K14" s="934"/>
      <c r="L14" s="936">
        <v>345</v>
      </c>
      <c r="M14" s="937">
        <v>47.78393351800554</v>
      </c>
      <c r="N14" s="936">
        <v>310</v>
      </c>
      <c r="O14" s="937">
        <v>89.85507246376811</v>
      </c>
      <c r="P14" s="934"/>
      <c r="Q14" s="936">
        <v>36</v>
      </c>
      <c r="R14" s="937">
        <v>4.986149584487535</v>
      </c>
      <c r="S14" s="936">
        <v>8</v>
      </c>
      <c r="T14" s="937">
        <f t="shared" si="2"/>
        <v>22.222222222222221</v>
      </c>
    </row>
    <row r="15" spans="1:22" s="331" customFormat="1" ht="18" customHeight="1" x14ac:dyDescent="0.2">
      <c r="A15" s="330"/>
      <c r="B15" s="935" t="s">
        <v>6</v>
      </c>
      <c r="C15" s="934"/>
      <c r="D15" s="936">
        <f t="shared" si="0"/>
        <v>13736</v>
      </c>
      <c r="E15" s="937">
        <f t="shared" si="1"/>
        <v>6.5031720481015061</v>
      </c>
      <c r="F15" s="934"/>
      <c r="G15" s="936">
        <v>3800</v>
      </c>
      <c r="H15" s="937">
        <v>27.664531158998251</v>
      </c>
      <c r="I15" s="936">
        <v>3321</v>
      </c>
      <c r="J15" s="937">
        <v>87.39473684210526</v>
      </c>
      <c r="K15" s="934"/>
      <c r="L15" s="936">
        <v>4422</v>
      </c>
      <c r="M15" s="937">
        <v>32.192778101339549</v>
      </c>
      <c r="N15" s="936">
        <v>3758</v>
      </c>
      <c r="O15" s="937">
        <v>84.98417005879692</v>
      </c>
      <c r="P15" s="934"/>
      <c r="Q15" s="936">
        <v>5514</v>
      </c>
      <c r="R15" s="937">
        <v>40.1426907396622</v>
      </c>
      <c r="S15" s="936">
        <v>4728</v>
      </c>
      <c r="T15" s="937">
        <f t="shared" si="2"/>
        <v>85.745375408052226</v>
      </c>
    </row>
    <row r="16" spans="1:22" s="331" customFormat="1" ht="18" customHeight="1" x14ac:dyDescent="0.2">
      <c r="A16" s="330"/>
      <c r="B16" s="935" t="s">
        <v>5</v>
      </c>
      <c r="C16" s="934"/>
      <c r="D16" s="936">
        <f t="shared" si="0"/>
        <v>148</v>
      </c>
      <c r="E16" s="937">
        <f t="shared" si="1"/>
        <v>7.0069122242211915E-2</v>
      </c>
      <c r="F16" s="934"/>
      <c r="G16" s="936">
        <v>75</v>
      </c>
      <c r="H16" s="937">
        <v>50.675675675675677</v>
      </c>
      <c r="I16" s="936">
        <v>75</v>
      </c>
      <c r="J16" s="937">
        <v>100</v>
      </c>
      <c r="K16" s="934"/>
      <c r="L16" s="936">
        <v>73</v>
      </c>
      <c r="M16" s="937">
        <v>49.324324324324323</v>
      </c>
      <c r="N16" s="936">
        <v>73</v>
      </c>
      <c r="O16" s="937">
        <v>100</v>
      </c>
      <c r="P16" s="934"/>
      <c r="Q16" s="936">
        <v>0</v>
      </c>
      <c r="R16" s="937">
        <v>0</v>
      </c>
      <c r="S16" s="936">
        <v>0</v>
      </c>
      <c r="T16" s="937" t="str">
        <f t="shared" si="2"/>
        <v>-</v>
      </c>
    </row>
    <row r="17" spans="1:20" s="331" customFormat="1" ht="18" customHeight="1" x14ac:dyDescent="0.2">
      <c r="A17" s="330"/>
      <c r="B17" s="935" t="s">
        <v>4</v>
      </c>
      <c r="C17" s="934"/>
      <c r="D17" s="936">
        <f t="shared" si="0"/>
        <v>54204</v>
      </c>
      <c r="E17" s="937">
        <f t="shared" si="1"/>
        <v>25.662342581194963</v>
      </c>
      <c r="F17" s="934"/>
      <c r="G17" s="936">
        <v>16686</v>
      </c>
      <c r="H17" s="937">
        <v>30.783705999557228</v>
      </c>
      <c r="I17" s="936">
        <v>14230</v>
      </c>
      <c r="J17" s="937">
        <v>85.281073954213113</v>
      </c>
      <c r="K17" s="934"/>
      <c r="L17" s="936">
        <v>17109</v>
      </c>
      <c r="M17" s="937">
        <v>31.564091210980738</v>
      </c>
      <c r="N17" s="936">
        <v>13772</v>
      </c>
      <c r="O17" s="937">
        <v>80.495645566660826</v>
      </c>
      <c r="P17" s="934"/>
      <c r="Q17" s="936">
        <v>20409</v>
      </c>
      <c r="R17" s="937">
        <v>37.652202789462031</v>
      </c>
      <c r="S17" s="936">
        <v>14289</v>
      </c>
      <c r="T17" s="937">
        <f t="shared" si="2"/>
        <v>70.013229457592246</v>
      </c>
    </row>
    <row r="18" spans="1:20" s="331" customFormat="1" ht="18" customHeight="1" x14ac:dyDescent="0.2">
      <c r="A18" s="330"/>
      <c r="B18" s="935" t="s">
        <v>40</v>
      </c>
      <c r="C18" s="934"/>
      <c r="D18" s="936">
        <f t="shared" si="0"/>
        <v>10452</v>
      </c>
      <c r="E18" s="937">
        <f t="shared" si="1"/>
        <v>4.9483950383486413</v>
      </c>
      <c r="F18" s="934"/>
      <c r="G18" s="936">
        <v>3629</v>
      </c>
      <c r="H18" s="937">
        <v>34.720627631075388</v>
      </c>
      <c r="I18" s="936">
        <v>2985</v>
      </c>
      <c r="J18" s="937">
        <v>82.254064480573163</v>
      </c>
      <c r="K18" s="934"/>
      <c r="L18" s="936">
        <v>3873</v>
      </c>
      <c r="M18" s="937">
        <v>37.05510907003444</v>
      </c>
      <c r="N18" s="936">
        <v>3254</v>
      </c>
      <c r="O18" s="937">
        <v>84.017557449005949</v>
      </c>
      <c r="P18" s="934"/>
      <c r="Q18" s="936">
        <v>2950</v>
      </c>
      <c r="R18" s="937">
        <v>28.224263298890161</v>
      </c>
      <c r="S18" s="936">
        <v>2245</v>
      </c>
      <c r="T18" s="937">
        <f t="shared" si="2"/>
        <v>76.101694915254242</v>
      </c>
    </row>
    <row r="19" spans="1:20" s="331" customFormat="1" ht="18" customHeight="1" x14ac:dyDescent="0.2">
      <c r="A19" s="330"/>
      <c r="B19" s="935" t="s">
        <v>41</v>
      </c>
      <c r="C19" s="934"/>
      <c r="D19" s="936">
        <f t="shared" si="0"/>
        <v>23641</v>
      </c>
      <c r="E19" s="937">
        <f t="shared" si="1"/>
        <v>11.192595398163052</v>
      </c>
      <c r="F19" s="934"/>
      <c r="G19" s="936">
        <v>6001</v>
      </c>
      <c r="H19" s="937">
        <v>25.383867010701749</v>
      </c>
      <c r="I19" s="936">
        <v>5652</v>
      </c>
      <c r="J19" s="937">
        <v>94.184302616230624</v>
      </c>
      <c r="K19" s="934"/>
      <c r="L19" s="936">
        <v>11052</v>
      </c>
      <c r="M19" s="937">
        <v>46.749291485131764</v>
      </c>
      <c r="N19" s="936">
        <v>10030</v>
      </c>
      <c r="O19" s="937">
        <v>90.75280492218603</v>
      </c>
      <c r="P19" s="934"/>
      <c r="Q19" s="936">
        <v>6588</v>
      </c>
      <c r="R19" s="937">
        <v>27.866841504166491</v>
      </c>
      <c r="S19" s="936">
        <v>5288</v>
      </c>
      <c r="T19" s="937">
        <f t="shared" si="2"/>
        <v>80.267152398299942</v>
      </c>
    </row>
    <row r="20" spans="1:20" s="331" customFormat="1" ht="18" customHeight="1" x14ac:dyDescent="0.2">
      <c r="A20" s="330"/>
      <c r="B20" s="935" t="s">
        <v>3</v>
      </c>
      <c r="C20" s="934"/>
      <c r="D20" s="936">
        <f t="shared" si="0"/>
        <v>22984</v>
      </c>
      <c r="E20" s="937">
        <f t="shared" si="1"/>
        <v>10.88154530820945</v>
      </c>
      <c r="F20" s="934"/>
      <c r="G20" s="936">
        <v>7604</v>
      </c>
      <c r="H20" s="937">
        <v>33.083884441350506</v>
      </c>
      <c r="I20" s="936">
        <v>4635</v>
      </c>
      <c r="J20" s="937">
        <v>60.954760652288265</v>
      </c>
      <c r="K20" s="934"/>
      <c r="L20" s="936">
        <v>8500</v>
      </c>
      <c r="M20" s="937">
        <v>36.982248520710058</v>
      </c>
      <c r="N20" s="936">
        <v>4703</v>
      </c>
      <c r="O20" s="937">
        <v>55.329411764705881</v>
      </c>
      <c r="P20" s="934"/>
      <c r="Q20" s="936">
        <v>6880</v>
      </c>
      <c r="R20" s="937">
        <v>29.933867037939439</v>
      </c>
      <c r="S20" s="936">
        <v>2644</v>
      </c>
      <c r="T20" s="937">
        <f t="shared" si="2"/>
        <v>38.430232558139537</v>
      </c>
    </row>
    <row r="21" spans="1:20" s="331" customFormat="1" ht="18" customHeight="1" x14ac:dyDescent="0.2">
      <c r="A21" s="330"/>
      <c r="B21" s="935" t="s">
        <v>2</v>
      </c>
      <c r="C21" s="934"/>
      <c r="D21" s="936">
        <f t="shared" si="0"/>
        <v>18381</v>
      </c>
      <c r="E21" s="937">
        <f t="shared" si="1"/>
        <v>8.7023009184736289</v>
      </c>
      <c r="F21" s="934"/>
      <c r="G21" s="936">
        <v>5787</v>
      </c>
      <c r="H21" s="937">
        <v>31.483597192753386</v>
      </c>
      <c r="I21" s="936">
        <v>4905</v>
      </c>
      <c r="J21" s="937">
        <v>84.758942457231726</v>
      </c>
      <c r="K21" s="934"/>
      <c r="L21" s="936">
        <v>6024</v>
      </c>
      <c r="M21" s="937">
        <v>32.772972090745881</v>
      </c>
      <c r="N21" s="936">
        <v>4449</v>
      </c>
      <c r="O21" s="937">
        <v>73.854581673306768</v>
      </c>
      <c r="P21" s="934"/>
      <c r="Q21" s="936">
        <v>6570</v>
      </c>
      <c r="R21" s="937">
        <v>35.743430716500733</v>
      </c>
      <c r="S21" s="936">
        <v>4346</v>
      </c>
      <c r="T21" s="937">
        <f t="shared" si="2"/>
        <v>66.149162861491632</v>
      </c>
    </row>
    <row r="22" spans="1:20" s="331" customFormat="1" ht="18" customHeight="1" x14ac:dyDescent="0.2">
      <c r="A22" s="330"/>
      <c r="B22" s="935" t="s">
        <v>35</v>
      </c>
      <c r="C22" s="934"/>
      <c r="D22" s="936">
        <f t="shared" si="0"/>
        <v>15268</v>
      </c>
      <c r="E22" s="937">
        <f t="shared" si="1"/>
        <v>7.2284821513114288</v>
      </c>
      <c r="F22" s="934"/>
      <c r="G22" s="936">
        <v>5901</v>
      </c>
      <c r="H22" s="937">
        <v>38.649462929001835</v>
      </c>
      <c r="I22" s="936">
        <v>5578</v>
      </c>
      <c r="J22" s="937">
        <v>94.526351465853239</v>
      </c>
      <c r="K22" s="934"/>
      <c r="L22" s="936">
        <v>4875</v>
      </c>
      <c r="M22" s="937">
        <v>31.929525805606495</v>
      </c>
      <c r="N22" s="936">
        <v>4331</v>
      </c>
      <c r="O22" s="937">
        <v>88.841025641025638</v>
      </c>
      <c r="P22" s="934"/>
      <c r="Q22" s="936">
        <v>4492</v>
      </c>
      <c r="R22" s="937">
        <v>29.421011265391666</v>
      </c>
      <c r="S22" s="936">
        <v>3716</v>
      </c>
      <c r="T22" s="937">
        <f t="shared" si="2"/>
        <v>82.724844167408733</v>
      </c>
    </row>
    <row r="23" spans="1:20" s="331" customFormat="1" ht="18" customHeight="1" x14ac:dyDescent="0.2">
      <c r="A23" s="330"/>
      <c r="B23" s="935" t="s">
        <v>42</v>
      </c>
      <c r="C23" s="934"/>
      <c r="D23" s="936">
        <f t="shared" si="0"/>
        <v>27150</v>
      </c>
      <c r="E23" s="937">
        <f t="shared" si="1"/>
        <v>12.853896411324687</v>
      </c>
      <c r="F23" s="934"/>
      <c r="G23" s="936">
        <v>13042</v>
      </c>
      <c r="H23" s="937">
        <v>48.036832412523026</v>
      </c>
      <c r="I23" s="936">
        <v>11199</v>
      </c>
      <c r="J23" s="937">
        <v>85.868731789602819</v>
      </c>
      <c r="K23" s="934"/>
      <c r="L23" s="936">
        <v>9290</v>
      </c>
      <c r="M23" s="937">
        <v>34.217311233885823</v>
      </c>
      <c r="N23" s="936">
        <v>7593</v>
      </c>
      <c r="O23" s="937">
        <v>81.733046286329397</v>
      </c>
      <c r="P23" s="934"/>
      <c r="Q23" s="936">
        <v>4818</v>
      </c>
      <c r="R23" s="937">
        <v>17.745856353591162</v>
      </c>
      <c r="S23" s="936">
        <v>3495</v>
      </c>
      <c r="T23" s="937">
        <f t="shared" si="2"/>
        <v>72.540473225404739</v>
      </c>
    </row>
    <row r="24" spans="1:20" s="331" customFormat="1" ht="18" customHeight="1" x14ac:dyDescent="0.2">
      <c r="A24" s="330">
        <v>47094</v>
      </c>
      <c r="B24" s="935" t="s">
        <v>43</v>
      </c>
      <c r="C24" s="934"/>
      <c r="D24" s="936">
        <f t="shared" si="0"/>
        <v>1463</v>
      </c>
      <c r="E24" s="937">
        <f t="shared" si="1"/>
        <v>0.69264274216456778</v>
      </c>
      <c r="F24" s="934"/>
      <c r="G24" s="936">
        <v>765</v>
      </c>
      <c r="H24" s="937">
        <v>52.289815447710183</v>
      </c>
      <c r="I24" s="936">
        <v>733</v>
      </c>
      <c r="J24" s="937">
        <v>95.816993464052288</v>
      </c>
      <c r="K24" s="934"/>
      <c r="L24" s="936">
        <v>499</v>
      </c>
      <c r="M24" s="937">
        <v>34.107997265892003</v>
      </c>
      <c r="N24" s="936">
        <v>450</v>
      </c>
      <c r="O24" s="937">
        <v>90.180360721442881</v>
      </c>
      <c r="P24" s="934"/>
      <c r="Q24" s="936">
        <v>199</v>
      </c>
      <c r="R24" s="937">
        <v>13.602187286397813</v>
      </c>
      <c r="S24" s="936">
        <v>154</v>
      </c>
      <c r="T24" s="937">
        <f t="shared" si="2"/>
        <v>77.386934673366838</v>
      </c>
    </row>
    <row r="25" spans="1:20" s="331" customFormat="1" ht="18" customHeight="1" x14ac:dyDescent="0.2">
      <c r="B25" s="935" t="s">
        <v>44</v>
      </c>
      <c r="C25" s="934"/>
      <c r="D25" s="936">
        <f t="shared" si="0"/>
        <v>2813</v>
      </c>
      <c r="E25" s="937">
        <f t="shared" si="1"/>
        <v>1.3317867626171764</v>
      </c>
      <c r="F25" s="934"/>
      <c r="G25" s="936">
        <v>739</v>
      </c>
      <c r="H25" s="937">
        <v>26.270885175968715</v>
      </c>
      <c r="I25" s="936">
        <v>590</v>
      </c>
      <c r="J25" s="937">
        <v>79.837618403247632</v>
      </c>
      <c r="K25" s="934"/>
      <c r="L25" s="936">
        <v>1333</v>
      </c>
      <c r="M25" s="937">
        <v>47.387131176679702</v>
      </c>
      <c r="N25" s="936">
        <v>1012</v>
      </c>
      <c r="O25" s="937">
        <v>75.918979744936237</v>
      </c>
      <c r="P25" s="934"/>
      <c r="Q25" s="936">
        <v>741</v>
      </c>
      <c r="R25" s="937">
        <v>26.341983647351579</v>
      </c>
      <c r="S25" s="936">
        <v>457</v>
      </c>
      <c r="T25" s="937">
        <f t="shared" si="2"/>
        <v>61.673414304993258</v>
      </c>
    </row>
    <row r="26" spans="1:20" s="331" customFormat="1" ht="18" customHeight="1" x14ac:dyDescent="0.2">
      <c r="B26" s="935" t="s">
        <v>45</v>
      </c>
      <c r="C26" s="934"/>
      <c r="D26" s="936">
        <f t="shared" si="0"/>
        <v>1329</v>
      </c>
      <c r="E26" s="937">
        <f t="shared" si="1"/>
        <v>0.62920178013445693</v>
      </c>
      <c r="F26" s="934"/>
      <c r="G26" s="936">
        <v>663</v>
      </c>
      <c r="H26" s="937">
        <v>49.887133182844245</v>
      </c>
      <c r="I26" s="936">
        <v>586</v>
      </c>
      <c r="J26" s="937">
        <v>88.386123680241326</v>
      </c>
      <c r="K26" s="934"/>
      <c r="L26" s="936">
        <v>633</v>
      </c>
      <c r="M26" s="937">
        <v>47.629796839729124</v>
      </c>
      <c r="N26" s="936">
        <v>558</v>
      </c>
      <c r="O26" s="937">
        <v>88.151658767772517</v>
      </c>
      <c r="P26" s="934"/>
      <c r="Q26" s="936">
        <v>33</v>
      </c>
      <c r="R26" s="937">
        <v>2.4830699774266365</v>
      </c>
      <c r="S26" s="936">
        <v>27</v>
      </c>
      <c r="T26" s="937">
        <f t="shared" si="2"/>
        <v>81.818181818181827</v>
      </c>
    </row>
    <row r="27" spans="1:20" s="331" customFormat="1" ht="18" customHeight="1" x14ac:dyDescent="0.2">
      <c r="B27" s="935" t="s">
        <v>46</v>
      </c>
      <c r="C27" s="934"/>
      <c r="D27" s="936">
        <f t="shared" si="0"/>
        <v>937</v>
      </c>
      <c r="E27" s="937">
        <f t="shared" si="1"/>
        <v>0.4436132941956254</v>
      </c>
      <c r="F27" s="934"/>
      <c r="G27" s="936">
        <v>477</v>
      </c>
      <c r="H27" s="937">
        <v>50.907150480256135</v>
      </c>
      <c r="I27" s="936">
        <v>413</v>
      </c>
      <c r="J27" s="937">
        <v>86.582809224318652</v>
      </c>
      <c r="K27" s="934"/>
      <c r="L27" s="936">
        <v>437</v>
      </c>
      <c r="M27" s="937">
        <v>46.638207043756665</v>
      </c>
      <c r="N27" s="936">
        <v>367</v>
      </c>
      <c r="O27" s="937">
        <v>83.981693363844386</v>
      </c>
      <c r="P27" s="934"/>
      <c r="Q27" s="936">
        <v>23</v>
      </c>
      <c r="R27" s="937">
        <v>2.454642475987193</v>
      </c>
      <c r="S27" s="936">
        <v>16</v>
      </c>
      <c r="T27" s="937">
        <f t="shared" si="2"/>
        <v>69.565217391304344</v>
      </c>
    </row>
    <row r="28" spans="1:20" s="331" customFormat="1" ht="18" customHeight="1" x14ac:dyDescent="0.2">
      <c r="B28" s="957" t="s">
        <v>1</v>
      </c>
      <c r="C28" s="934"/>
      <c r="D28" s="958">
        <f t="shared" si="0"/>
        <v>4</v>
      </c>
      <c r="E28" s="959">
        <f t="shared" si="1"/>
        <v>1.893760060600322E-3</v>
      </c>
      <c r="F28" s="934"/>
      <c r="G28" s="958">
        <v>1</v>
      </c>
      <c r="H28" s="959">
        <v>25</v>
      </c>
      <c r="I28" s="958">
        <v>1</v>
      </c>
      <c r="J28" s="959">
        <v>100</v>
      </c>
      <c r="K28" s="934"/>
      <c r="L28" s="958">
        <v>2</v>
      </c>
      <c r="M28" s="959">
        <v>50</v>
      </c>
      <c r="N28" s="958">
        <v>1</v>
      </c>
      <c r="O28" s="959">
        <v>50</v>
      </c>
      <c r="P28" s="934"/>
      <c r="Q28" s="958">
        <v>1</v>
      </c>
      <c r="R28" s="959">
        <v>25</v>
      </c>
      <c r="S28" s="958">
        <v>1</v>
      </c>
      <c r="T28" s="959">
        <f t="shared" si="2"/>
        <v>100</v>
      </c>
    </row>
    <row r="29" spans="1:20" s="319" customFormat="1" ht="18" customHeight="1" x14ac:dyDescent="0.2">
      <c r="B29" s="1294" t="s">
        <v>0</v>
      </c>
      <c r="C29" s="1287"/>
      <c r="D29" s="1295">
        <f>SUM(D11:D28)</f>
        <v>211220</v>
      </c>
      <c r="E29" s="1296">
        <f t="shared" si="1"/>
        <v>100</v>
      </c>
      <c r="F29" s="1287"/>
      <c r="G29" s="1295">
        <f>SUM(G11:G28)</f>
        <v>73398</v>
      </c>
      <c r="H29" s="1296">
        <f>G29/$D29*100</f>
        <v>34.749550231985609</v>
      </c>
      <c r="I29" s="1295">
        <f>SUM(I11:I28)</f>
        <v>62965</v>
      </c>
      <c r="J29" s="1296">
        <f>I29/G29*100</f>
        <v>85.785716232049921</v>
      </c>
      <c r="K29" s="1287"/>
      <c r="L29" s="1295">
        <f>SUM(L11:L28)</f>
        <v>75813</v>
      </c>
      <c r="M29" s="1296">
        <f>L29/$D29*100</f>
        <v>35.892907868573054</v>
      </c>
      <c r="N29" s="1295">
        <f>SUM(N11:N28)</f>
        <v>61779</v>
      </c>
      <c r="O29" s="1296">
        <f>N29/L29*100</f>
        <v>81.488662894226579</v>
      </c>
      <c r="P29" s="1287"/>
      <c r="Q29" s="1295">
        <f>SUM(Q11:Q28)</f>
        <v>62009</v>
      </c>
      <c r="R29" s="1296">
        <f>Q29/$D29*100</f>
        <v>29.35754189944134</v>
      </c>
      <c r="S29" s="1295">
        <f>SUM(S11:S28)</f>
        <v>43904</v>
      </c>
      <c r="T29" s="1296">
        <f>S29/Q29*100</f>
        <v>70.802625425341475</v>
      </c>
    </row>
    <row r="30" spans="1:20" s="328" customFormat="1" ht="6.75" customHeight="1" x14ac:dyDescent="0.2">
      <c r="B30" s="1612"/>
      <c r="C30" s="1612"/>
      <c r="D30" s="1612"/>
      <c r="E30" s="1612"/>
      <c r="F30" s="782"/>
    </row>
    <row r="31" spans="1:20" x14ac:dyDescent="0.25">
      <c r="B31" s="1613"/>
      <c r="C31" s="1613"/>
      <c r="D31" s="1613"/>
      <c r="E31" s="1613"/>
      <c r="F31" s="1613"/>
      <c r="G31" s="1613"/>
      <c r="H31" s="1613"/>
      <c r="I31" s="1613"/>
      <c r="J31" s="1613"/>
      <c r="K31" s="1613"/>
      <c r="L31" s="1613"/>
      <c r="M31" s="1613"/>
      <c r="N31" s="1613"/>
      <c r="O31" s="1613"/>
      <c r="P31" s="1613"/>
      <c r="Q31" s="1613"/>
      <c r="R31" s="1613"/>
    </row>
    <row r="32" spans="1:20" x14ac:dyDescent="0.25">
      <c r="G32" s="939"/>
      <c r="L32" s="939"/>
    </row>
    <row r="33" spans="2:12" x14ac:dyDescent="0.25">
      <c r="B33" s="939"/>
      <c r="L33" s="939"/>
    </row>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66</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432</v>
      </c>
      <c r="C4" s="1414"/>
      <c r="D4" s="1414"/>
      <c r="E4" s="1414"/>
      <c r="F4" s="1414"/>
      <c r="G4" s="1414"/>
      <c r="H4" s="1414"/>
      <c r="I4" s="1414"/>
      <c r="J4" s="1414"/>
      <c r="K4" s="1414"/>
      <c r="L4" s="1414"/>
      <c r="M4" s="1414"/>
      <c r="N4" s="1414"/>
      <c r="O4" s="1414"/>
      <c r="P4" s="1414"/>
      <c r="Q4" s="1414"/>
      <c r="R4" s="1414"/>
      <c r="S4" s="1414"/>
      <c r="T4" s="1414"/>
      <c r="U4" s="928"/>
    </row>
    <row r="5" spans="1:22" s="345" customFormat="1" ht="1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929"/>
      <c r="V5" s="878"/>
    </row>
    <row r="6" spans="1:22" s="345" customFormat="1" ht="4.5" customHeight="1" x14ac:dyDescent="0.2"/>
    <row r="7" spans="1:22" s="322" customFormat="1" ht="15" customHeight="1" x14ac:dyDescent="0.2">
      <c r="A7" s="316"/>
      <c r="B7" s="1586" t="s">
        <v>12</v>
      </c>
      <c r="C7" s="924"/>
      <c r="D7" s="1601" t="s">
        <v>66</v>
      </c>
      <c r="E7" s="1591"/>
      <c r="F7" s="924"/>
      <c r="G7" s="1603" t="s">
        <v>31</v>
      </c>
      <c r="H7" s="1604"/>
      <c r="I7" s="1604"/>
      <c r="J7" s="1605"/>
      <c r="K7" s="925"/>
      <c r="L7" s="1603" t="s">
        <v>49</v>
      </c>
      <c r="M7" s="1604"/>
      <c r="N7" s="1604"/>
      <c r="O7" s="1605"/>
      <c r="P7" s="925"/>
      <c r="Q7" s="1603" t="s">
        <v>50</v>
      </c>
      <c r="R7" s="1604"/>
      <c r="S7" s="1604"/>
      <c r="T7" s="1605"/>
    </row>
    <row r="8" spans="1:22" s="322" customFormat="1" ht="35.25" customHeight="1" x14ac:dyDescent="0.2">
      <c r="A8" s="316"/>
      <c r="B8" s="1587"/>
      <c r="C8" s="924"/>
      <c r="D8" s="1602"/>
      <c r="E8" s="1594"/>
      <c r="F8" s="924"/>
      <c r="G8" s="1606" t="s">
        <v>69</v>
      </c>
      <c r="H8" s="1607"/>
      <c r="I8" s="1608" t="s">
        <v>287</v>
      </c>
      <c r="J8" s="1609"/>
      <c r="K8" s="961"/>
      <c r="L8" s="1610" t="s">
        <v>69</v>
      </c>
      <c r="M8" s="1611"/>
      <c r="N8" s="1608" t="s">
        <v>287</v>
      </c>
      <c r="O8" s="1609"/>
      <c r="P8" s="961"/>
      <c r="Q8" s="1610" t="s">
        <v>69</v>
      </c>
      <c r="R8" s="1611"/>
      <c r="S8" s="1608" t="s">
        <v>287</v>
      </c>
      <c r="T8" s="1609"/>
    </row>
    <row r="9" spans="1:22" s="322" customFormat="1" ht="29.25" customHeight="1" x14ac:dyDescent="0.2">
      <c r="A9" s="316"/>
      <c r="B9" s="1588"/>
      <c r="C9" s="943"/>
      <c r="D9" s="960" t="s">
        <v>9</v>
      </c>
      <c r="E9" s="940" t="s">
        <v>10</v>
      </c>
      <c r="F9" s="943"/>
      <c r="G9" s="948" t="s">
        <v>9</v>
      </c>
      <c r="H9" s="949" t="s">
        <v>71</v>
      </c>
      <c r="I9" s="960" t="s">
        <v>9</v>
      </c>
      <c r="J9" s="962" t="s">
        <v>130</v>
      </c>
      <c r="K9" s="943"/>
      <c r="L9" s="941" t="s">
        <v>9</v>
      </c>
      <c r="M9" s="942" t="s">
        <v>71</v>
      </c>
      <c r="N9" s="960" t="s">
        <v>9</v>
      </c>
      <c r="O9" s="962" t="s">
        <v>130</v>
      </c>
      <c r="P9" s="943"/>
      <c r="Q9" s="941" t="s">
        <v>9</v>
      </c>
      <c r="R9" s="942" t="s">
        <v>71</v>
      </c>
      <c r="S9" s="946" t="s">
        <v>9</v>
      </c>
      <c r="T9" s="962" t="s">
        <v>130</v>
      </c>
    </row>
    <row r="10" spans="1:22" s="322" customFormat="1" ht="6" customHeight="1" x14ac:dyDescent="0.2">
      <c r="A10" s="316"/>
      <c r="B10" s="927"/>
      <c r="C10" s="927"/>
      <c r="D10" s="927"/>
      <c r="E10" s="927"/>
      <c r="F10" s="927"/>
      <c r="G10" s="927"/>
      <c r="H10" s="927"/>
      <c r="I10" s="927"/>
      <c r="J10" s="927"/>
      <c r="K10" s="927"/>
      <c r="L10" s="927"/>
      <c r="M10" s="927"/>
      <c r="N10" s="927"/>
      <c r="O10" s="927"/>
      <c r="P10" s="927"/>
      <c r="Q10" s="927"/>
      <c r="R10" s="927"/>
    </row>
    <row r="11" spans="1:22" s="331" customFormat="1" ht="18" customHeight="1" x14ac:dyDescent="0.2">
      <c r="A11" s="330"/>
      <c r="B11" s="930" t="s">
        <v>8</v>
      </c>
      <c r="C11" s="934"/>
      <c r="D11" s="931">
        <f>G11+L11+Q11</f>
        <v>82990</v>
      </c>
      <c r="E11" s="932">
        <f>D11/D$29*100</f>
        <v>14.584852771895292</v>
      </c>
      <c r="F11" s="934"/>
      <c r="G11" s="931">
        <v>26658</v>
      </c>
      <c r="H11" s="932">
        <v>32.121942402699119</v>
      </c>
      <c r="I11" s="931">
        <v>21499</v>
      </c>
      <c r="J11" s="932">
        <v>80.647460424638012</v>
      </c>
      <c r="K11" s="934"/>
      <c r="L11" s="931">
        <v>38660</v>
      </c>
      <c r="M11" s="932">
        <v>46.583925774189659</v>
      </c>
      <c r="N11" s="931">
        <v>30777</v>
      </c>
      <c r="O11" s="932">
        <v>79.609415416451114</v>
      </c>
      <c r="P11" s="934"/>
      <c r="Q11" s="931">
        <v>17672</v>
      </c>
      <c r="R11" s="932">
        <v>21.294131823111218</v>
      </c>
      <c r="S11" s="931">
        <v>14495</v>
      </c>
      <c r="T11" s="932">
        <f>IFERROR(S11/Q11*100,"-")</f>
        <v>82.022408329560889</v>
      </c>
    </row>
    <row r="12" spans="1:22" s="331" customFormat="1" ht="18" customHeight="1" x14ac:dyDescent="0.2">
      <c r="A12" s="330"/>
      <c r="B12" s="935" t="s">
        <v>7</v>
      </c>
      <c r="C12" s="934"/>
      <c r="D12" s="936">
        <f t="shared" ref="D12:D28" si="0">G12+L12+Q12</f>
        <v>20350</v>
      </c>
      <c r="E12" s="937">
        <f t="shared" ref="E12:E29" si="1">D12/D$29*100</f>
        <v>3.5763556321010874</v>
      </c>
      <c r="F12" s="934"/>
      <c r="G12" s="936">
        <v>4529</v>
      </c>
      <c r="H12" s="937">
        <v>22.255528255528255</v>
      </c>
      <c r="I12" s="936">
        <v>3768</v>
      </c>
      <c r="J12" s="937">
        <v>83.197173769043943</v>
      </c>
      <c r="K12" s="934"/>
      <c r="L12" s="936">
        <v>7493</v>
      </c>
      <c r="M12" s="937">
        <v>36.82063882063882</v>
      </c>
      <c r="N12" s="936">
        <v>6138</v>
      </c>
      <c r="O12" s="937">
        <v>81.916455358334446</v>
      </c>
      <c r="P12" s="934"/>
      <c r="Q12" s="936">
        <v>8328</v>
      </c>
      <c r="R12" s="937">
        <v>40.923832923832926</v>
      </c>
      <c r="S12" s="936">
        <v>6796</v>
      </c>
      <c r="T12" s="937">
        <f t="shared" ref="T12:T28" si="2">IFERROR(S12/Q12*100,"-")</f>
        <v>81.60422670509125</v>
      </c>
    </row>
    <row r="13" spans="1:22" s="331" customFormat="1" ht="18" customHeight="1" x14ac:dyDescent="0.2">
      <c r="A13" s="330"/>
      <c r="B13" s="935" t="s">
        <v>37</v>
      </c>
      <c r="C13" s="934"/>
      <c r="D13" s="936">
        <f t="shared" si="0"/>
        <v>11505</v>
      </c>
      <c r="E13" s="937">
        <f t="shared" si="1"/>
        <v>2.0219150637505163</v>
      </c>
      <c r="F13" s="934"/>
      <c r="G13" s="936">
        <v>2777</v>
      </c>
      <c r="H13" s="937">
        <v>24.137331594958713</v>
      </c>
      <c r="I13" s="936">
        <v>2625</v>
      </c>
      <c r="J13" s="937">
        <v>94.526467410875043</v>
      </c>
      <c r="K13" s="934"/>
      <c r="L13" s="936">
        <v>4171</v>
      </c>
      <c r="M13" s="937">
        <v>36.253802694480655</v>
      </c>
      <c r="N13" s="936">
        <v>3817</v>
      </c>
      <c r="O13" s="937">
        <v>91.512826660273319</v>
      </c>
      <c r="P13" s="934"/>
      <c r="Q13" s="936">
        <v>4557</v>
      </c>
      <c r="R13" s="937">
        <v>39.608865710560629</v>
      </c>
      <c r="S13" s="936">
        <v>3993</v>
      </c>
      <c r="T13" s="937">
        <f t="shared" si="2"/>
        <v>87.623436471362737</v>
      </c>
    </row>
    <row r="14" spans="1:22" s="331" customFormat="1" ht="18" customHeight="1" x14ac:dyDescent="0.2">
      <c r="A14" s="330"/>
      <c r="B14" s="935" t="s">
        <v>38</v>
      </c>
      <c r="C14" s="934"/>
      <c r="D14" s="936">
        <f t="shared" si="0"/>
        <v>21865</v>
      </c>
      <c r="E14" s="937">
        <f t="shared" si="1"/>
        <v>3.8426052037292511</v>
      </c>
      <c r="F14" s="934"/>
      <c r="G14" s="936">
        <v>4388</v>
      </c>
      <c r="H14" s="937">
        <v>20.068602789846786</v>
      </c>
      <c r="I14" s="936">
        <v>2078</v>
      </c>
      <c r="J14" s="937">
        <v>47.356426618049227</v>
      </c>
      <c r="K14" s="934"/>
      <c r="L14" s="936">
        <v>7567</v>
      </c>
      <c r="M14" s="937">
        <v>34.607820718042532</v>
      </c>
      <c r="N14" s="936">
        <v>2841</v>
      </c>
      <c r="O14" s="937">
        <v>37.544601559402665</v>
      </c>
      <c r="P14" s="934"/>
      <c r="Q14" s="936">
        <v>9910</v>
      </c>
      <c r="R14" s="937">
        <v>45.323576492110682</v>
      </c>
      <c r="S14" s="936">
        <v>2815</v>
      </c>
      <c r="T14" s="937">
        <f t="shared" si="2"/>
        <v>28.405650857719479</v>
      </c>
    </row>
    <row r="15" spans="1:22" s="331" customFormat="1" ht="18" customHeight="1" x14ac:dyDescent="0.2">
      <c r="A15" s="330"/>
      <c r="B15" s="935" t="s">
        <v>6</v>
      </c>
      <c r="C15" s="934"/>
      <c r="D15" s="936">
        <f t="shared" si="0"/>
        <v>16696</v>
      </c>
      <c r="E15" s="937">
        <f t="shared" si="1"/>
        <v>2.934193298946425</v>
      </c>
      <c r="F15" s="934"/>
      <c r="G15" s="936">
        <v>5582</v>
      </c>
      <c r="H15" s="937">
        <v>33.433157642549119</v>
      </c>
      <c r="I15" s="936">
        <v>4727</v>
      </c>
      <c r="J15" s="937">
        <v>84.682909351486927</v>
      </c>
      <c r="K15" s="934"/>
      <c r="L15" s="936">
        <v>6287</v>
      </c>
      <c r="M15" s="937">
        <v>37.655725922376618</v>
      </c>
      <c r="N15" s="936">
        <v>5436</v>
      </c>
      <c r="O15" s="937">
        <v>86.464132336567516</v>
      </c>
      <c r="P15" s="934"/>
      <c r="Q15" s="936">
        <v>4827</v>
      </c>
      <c r="R15" s="937">
        <v>28.91111643507427</v>
      </c>
      <c r="S15" s="936">
        <v>4205</v>
      </c>
      <c r="T15" s="937">
        <f t="shared" si="2"/>
        <v>87.114149575305575</v>
      </c>
    </row>
    <row r="16" spans="1:22" s="331" customFormat="1" ht="18" customHeight="1" x14ac:dyDescent="0.2">
      <c r="A16" s="330"/>
      <c r="B16" s="935" t="s">
        <v>5</v>
      </c>
      <c r="C16" s="934"/>
      <c r="D16" s="936">
        <f t="shared" si="0"/>
        <v>9021</v>
      </c>
      <c r="E16" s="937">
        <f t="shared" si="1"/>
        <v>1.5853712116552288</v>
      </c>
      <c r="F16" s="934"/>
      <c r="G16" s="936">
        <v>2236</v>
      </c>
      <c r="H16" s="937">
        <v>24.786609023389868</v>
      </c>
      <c r="I16" s="936">
        <v>1952</v>
      </c>
      <c r="J16" s="937">
        <v>87.298747763864043</v>
      </c>
      <c r="K16" s="934"/>
      <c r="L16" s="936">
        <v>3526</v>
      </c>
      <c r="M16" s="937">
        <v>39.086575767653251</v>
      </c>
      <c r="N16" s="936">
        <v>2709</v>
      </c>
      <c r="O16" s="937">
        <v>76.829268292682926</v>
      </c>
      <c r="P16" s="934"/>
      <c r="Q16" s="936">
        <v>3259</v>
      </c>
      <c r="R16" s="937">
        <v>36.126815208956877</v>
      </c>
      <c r="S16" s="936">
        <v>2387</v>
      </c>
      <c r="T16" s="937">
        <f t="shared" si="2"/>
        <v>73.243326173672912</v>
      </c>
    </row>
    <row r="17" spans="1:20" s="331" customFormat="1" ht="18" customHeight="1" x14ac:dyDescent="0.2">
      <c r="A17" s="330"/>
      <c r="B17" s="935" t="s">
        <v>4</v>
      </c>
      <c r="C17" s="934"/>
      <c r="D17" s="936">
        <f t="shared" si="0"/>
        <v>33772</v>
      </c>
      <c r="E17" s="937">
        <f t="shared" si="1"/>
        <v>5.9351686686642706</v>
      </c>
      <c r="F17" s="934"/>
      <c r="G17" s="936">
        <v>9196</v>
      </c>
      <c r="H17" s="937">
        <v>27.229657704607369</v>
      </c>
      <c r="I17" s="936">
        <v>6632</v>
      </c>
      <c r="J17" s="937">
        <v>72.118312309699874</v>
      </c>
      <c r="K17" s="934"/>
      <c r="L17" s="936">
        <v>12453</v>
      </c>
      <c r="M17" s="937">
        <v>36.873741561056491</v>
      </c>
      <c r="N17" s="936">
        <v>8616</v>
      </c>
      <c r="O17" s="937">
        <v>69.188147434353169</v>
      </c>
      <c r="P17" s="934"/>
      <c r="Q17" s="936">
        <v>12123</v>
      </c>
      <c r="R17" s="937">
        <v>35.89660073433614</v>
      </c>
      <c r="S17" s="936">
        <v>8494</v>
      </c>
      <c r="T17" s="937">
        <f t="shared" si="2"/>
        <v>70.065165388105257</v>
      </c>
    </row>
    <row r="18" spans="1:20" s="331" customFormat="1" ht="18" customHeight="1" x14ac:dyDescent="0.2">
      <c r="A18" s="330"/>
      <c r="B18" s="935" t="s">
        <v>40</v>
      </c>
      <c r="C18" s="934"/>
      <c r="D18" s="936">
        <f t="shared" si="0"/>
        <v>17445</v>
      </c>
      <c r="E18" s="937">
        <f t="shared" si="1"/>
        <v>3.0658242752827256</v>
      </c>
      <c r="F18" s="934"/>
      <c r="G18" s="936">
        <v>7692</v>
      </c>
      <c r="H18" s="937">
        <v>44.092863284608768</v>
      </c>
      <c r="I18" s="936">
        <v>3883</v>
      </c>
      <c r="J18" s="937">
        <v>50.481019240769633</v>
      </c>
      <c r="K18" s="934"/>
      <c r="L18" s="936">
        <v>7092</v>
      </c>
      <c r="M18" s="937">
        <v>40.653482373172828</v>
      </c>
      <c r="N18" s="936">
        <v>4317</v>
      </c>
      <c r="O18" s="937">
        <v>60.871404399323183</v>
      </c>
      <c r="P18" s="934"/>
      <c r="Q18" s="936">
        <v>2661</v>
      </c>
      <c r="R18" s="937">
        <v>15.2536543422184</v>
      </c>
      <c r="S18" s="936">
        <v>1767</v>
      </c>
      <c r="T18" s="937">
        <f t="shared" si="2"/>
        <v>66.403607666290867</v>
      </c>
    </row>
    <row r="19" spans="1:20" s="331" customFormat="1" ht="18" customHeight="1" x14ac:dyDescent="0.2">
      <c r="A19" s="330"/>
      <c r="B19" s="935" t="s">
        <v>41</v>
      </c>
      <c r="C19" s="934"/>
      <c r="D19" s="936">
        <f t="shared" si="0"/>
        <v>112959</v>
      </c>
      <c r="E19" s="937">
        <f t="shared" si="1"/>
        <v>19.851673505970844</v>
      </c>
      <c r="F19" s="934"/>
      <c r="G19" s="936">
        <v>19779</v>
      </c>
      <c r="H19" s="937">
        <v>17.50989297001567</v>
      </c>
      <c r="I19" s="936">
        <v>13293</v>
      </c>
      <c r="J19" s="937">
        <v>67.207644471409068</v>
      </c>
      <c r="K19" s="934"/>
      <c r="L19" s="936">
        <v>43010</v>
      </c>
      <c r="M19" s="937">
        <v>38.075762002142369</v>
      </c>
      <c r="N19" s="936">
        <v>31558</v>
      </c>
      <c r="O19" s="937">
        <v>73.373634038595682</v>
      </c>
      <c r="P19" s="934"/>
      <c r="Q19" s="936">
        <v>50170</v>
      </c>
      <c r="R19" s="937">
        <v>44.414345027841961</v>
      </c>
      <c r="S19" s="936">
        <v>44085</v>
      </c>
      <c r="T19" s="937">
        <f t="shared" si="2"/>
        <v>87.871237791508875</v>
      </c>
    </row>
    <row r="20" spans="1:20" s="331" customFormat="1" ht="18" customHeight="1" x14ac:dyDescent="0.2">
      <c r="A20" s="330"/>
      <c r="B20" s="935" t="s">
        <v>3</v>
      </c>
      <c r="C20" s="934"/>
      <c r="D20" s="936">
        <f t="shared" si="0"/>
        <v>98493</v>
      </c>
      <c r="E20" s="937">
        <f t="shared" si="1"/>
        <v>17.309385517077757</v>
      </c>
      <c r="F20" s="934"/>
      <c r="G20" s="936">
        <v>28525</v>
      </c>
      <c r="H20" s="937">
        <v>28.961449036987403</v>
      </c>
      <c r="I20" s="936">
        <v>10651</v>
      </c>
      <c r="J20" s="937">
        <v>37.339176161262053</v>
      </c>
      <c r="K20" s="934"/>
      <c r="L20" s="936">
        <v>36312</v>
      </c>
      <c r="M20" s="937">
        <v>36.867594651396544</v>
      </c>
      <c r="N20" s="936">
        <v>13063</v>
      </c>
      <c r="O20" s="937">
        <v>35.974333553646176</v>
      </c>
      <c r="P20" s="934"/>
      <c r="Q20" s="936">
        <v>33656</v>
      </c>
      <c r="R20" s="937">
        <v>34.170956311616052</v>
      </c>
      <c r="S20" s="936">
        <v>12787</v>
      </c>
      <c r="T20" s="937">
        <f t="shared" si="2"/>
        <v>37.993225576420251</v>
      </c>
    </row>
    <row r="21" spans="1:20" s="331" customFormat="1" ht="18" customHeight="1" x14ac:dyDescent="0.2">
      <c r="A21" s="330"/>
      <c r="B21" s="935" t="s">
        <v>2</v>
      </c>
      <c r="C21" s="934"/>
      <c r="D21" s="936">
        <f t="shared" si="0"/>
        <v>6345</v>
      </c>
      <c r="E21" s="937">
        <f t="shared" si="1"/>
        <v>1.1150848395912234</v>
      </c>
      <c r="F21" s="934"/>
      <c r="G21" s="936">
        <v>1923</v>
      </c>
      <c r="H21" s="937">
        <v>30.307328605200944</v>
      </c>
      <c r="I21" s="936">
        <v>1647</v>
      </c>
      <c r="J21" s="937">
        <v>85.647425897035873</v>
      </c>
      <c r="K21" s="934"/>
      <c r="L21" s="936">
        <v>2491</v>
      </c>
      <c r="M21" s="937">
        <v>39.25925925925926</v>
      </c>
      <c r="N21" s="936">
        <v>2190</v>
      </c>
      <c r="O21" s="937">
        <v>87.916499397832197</v>
      </c>
      <c r="P21" s="934"/>
      <c r="Q21" s="936">
        <v>1931</v>
      </c>
      <c r="R21" s="937">
        <v>30.433412135539793</v>
      </c>
      <c r="S21" s="936">
        <v>1755</v>
      </c>
      <c r="T21" s="937">
        <f t="shared" si="2"/>
        <v>90.885551527705857</v>
      </c>
    </row>
    <row r="22" spans="1:20" s="331" customFormat="1" ht="18" customHeight="1" x14ac:dyDescent="0.2">
      <c r="A22" s="330"/>
      <c r="B22" s="935" t="s">
        <v>35</v>
      </c>
      <c r="C22" s="934"/>
      <c r="D22" s="936">
        <f t="shared" si="0"/>
        <v>17754</v>
      </c>
      <c r="E22" s="937">
        <f t="shared" si="1"/>
        <v>3.1201286433573805</v>
      </c>
      <c r="F22" s="934"/>
      <c r="G22" s="936">
        <v>5062</v>
      </c>
      <c r="H22" s="937">
        <v>28.511884645713643</v>
      </c>
      <c r="I22" s="936">
        <v>4758</v>
      </c>
      <c r="J22" s="937">
        <v>93.994468589490324</v>
      </c>
      <c r="K22" s="934"/>
      <c r="L22" s="936">
        <v>6379</v>
      </c>
      <c r="M22" s="937">
        <v>35.929931283091129</v>
      </c>
      <c r="N22" s="936">
        <v>5994</v>
      </c>
      <c r="O22" s="937">
        <v>93.964571249412131</v>
      </c>
      <c r="P22" s="934"/>
      <c r="Q22" s="936">
        <v>6313</v>
      </c>
      <c r="R22" s="937">
        <v>35.558184071195228</v>
      </c>
      <c r="S22" s="936">
        <v>5923</v>
      </c>
      <c r="T22" s="937">
        <f t="shared" si="2"/>
        <v>93.822271503247265</v>
      </c>
    </row>
    <row r="23" spans="1:20" s="331" customFormat="1" ht="18" customHeight="1" x14ac:dyDescent="0.2">
      <c r="A23" s="330"/>
      <c r="B23" s="935" t="s">
        <v>42</v>
      </c>
      <c r="C23" s="934"/>
      <c r="D23" s="936">
        <f t="shared" si="0"/>
        <v>47003</v>
      </c>
      <c r="E23" s="937">
        <f t="shared" si="1"/>
        <v>8.2604149275502401</v>
      </c>
      <c r="F23" s="934"/>
      <c r="G23" s="936">
        <v>15424</v>
      </c>
      <c r="H23" s="937">
        <v>32.814926706805949</v>
      </c>
      <c r="I23" s="936">
        <v>10590</v>
      </c>
      <c r="J23" s="937">
        <v>68.659232365145229</v>
      </c>
      <c r="K23" s="934"/>
      <c r="L23" s="936">
        <v>18922</v>
      </c>
      <c r="M23" s="937">
        <v>40.257004872029448</v>
      </c>
      <c r="N23" s="936">
        <v>13264</v>
      </c>
      <c r="O23" s="937">
        <v>70.098298277137729</v>
      </c>
      <c r="P23" s="934"/>
      <c r="Q23" s="936">
        <v>12657</v>
      </c>
      <c r="R23" s="937">
        <v>26.928068421164607</v>
      </c>
      <c r="S23" s="936">
        <v>9657</v>
      </c>
      <c r="T23" s="937">
        <f t="shared" si="2"/>
        <v>76.297700876985061</v>
      </c>
    </row>
    <row r="24" spans="1:20" s="331" customFormat="1" ht="18" customHeight="1" x14ac:dyDescent="0.2">
      <c r="A24" s="330">
        <v>47094</v>
      </c>
      <c r="B24" s="935" t="s">
        <v>43</v>
      </c>
      <c r="C24" s="934"/>
      <c r="D24" s="936">
        <f t="shared" si="0"/>
        <v>24758</v>
      </c>
      <c r="E24" s="937">
        <f t="shared" si="1"/>
        <v>4.3510276530495684</v>
      </c>
      <c r="F24" s="934"/>
      <c r="G24" s="936">
        <v>7505</v>
      </c>
      <c r="H24" s="937">
        <v>30.31343404152193</v>
      </c>
      <c r="I24" s="936">
        <v>6088</v>
      </c>
      <c r="J24" s="937">
        <v>81.119253830779485</v>
      </c>
      <c r="K24" s="934"/>
      <c r="L24" s="936">
        <v>9707</v>
      </c>
      <c r="M24" s="937">
        <v>39.207528879554083</v>
      </c>
      <c r="N24" s="936">
        <v>7643</v>
      </c>
      <c r="O24" s="937">
        <v>78.736993921912017</v>
      </c>
      <c r="P24" s="934"/>
      <c r="Q24" s="936">
        <v>7546</v>
      </c>
      <c r="R24" s="937">
        <v>30.47903707892398</v>
      </c>
      <c r="S24" s="936">
        <v>5860</v>
      </c>
      <c r="T24" s="937">
        <f t="shared" si="2"/>
        <v>77.657036840710319</v>
      </c>
    </row>
    <row r="25" spans="1:20" s="331" customFormat="1" ht="18" customHeight="1" x14ac:dyDescent="0.2">
      <c r="B25" s="935" t="s">
        <v>44</v>
      </c>
      <c r="C25" s="934"/>
      <c r="D25" s="936">
        <f t="shared" si="0"/>
        <v>9880</v>
      </c>
      <c r="E25" s="937">
        <f t="shared" si="1"/>
        <v>1.7363338400569406</v>
      </c>
      <c r="F25" s="934"/>
      <c r="G25" s="936">
        <v>1468</v>
      </c>
      <c r="H25" s="937">
        <v>14.8582995951417</v>
      </c>
      <c r="I25" s="936">
        <v>1018</v>
      </c>
      <c r="J25" s="937">
        <v>69.346049046321525</v>
      </c>
      <c r="K25" s="934"/>
      <c r="L25" s="936">
        <v>3136</v>
      </c>
      <c r="M25" s="937">
        <v>31.74089068825911</v>
      </c>
      <c r="N25" s="936">
        <v>1987</v>
      </c>
      <c r="O25" s="937">
        <v>63.360969387755105</v>
      </c>
      <c r="P25" s="934"/>
      <c r="Q25" s="936">
        <v>5276</v>
      </c>
      <c r="R25" s="937">
        <v>53.400809716599198</v>
      </c>
      <c r="S25" s="936">
        <v>2975</v>
      </c>
      <c r="T25" s="937">
        <f t="shared" si="2"/>
        <v>56.387414708112203</v>
      </c>
    </row>
    <row r="26" spans="1:20" s="331" customFormat="1" ht="18" customHeight="1" x14ac:dyDescent="0.2">
      <c r="B26" s="935" t="s">
        <v>45</v>
      </c>
      <c r="C26" s="934"/>
      <c r="D26" s="936">
        <f t="shared" si="0"/>
        <v>35167</v>
      </c>
      <c r="E26" s="937">
        <f t="shared" si="1"/>
        <v>6.1803291653119867</v>
      </c>
      <c r="F26" s="934"/>
      <c r="G26" s="936">
        <v>7233</v>
      </c>
      <c r="H26" s="937">
        <v>20.567577558506557</v>
      </c>
      <c r="I26" s="936">
        <v>3801</v>
      </c>
      <c r="J26" s="937">
        <v>52.550808793031933</v>
      </c>
      <c r="K26" s="934"/>
      <c r="L26" s="936">
        <v>12317</v>
      </c>
      <c r="M26" s="937">
        <v>35.024312565757668</v>
      </c>
      <c r="N26" s="936">
        <v>6469</v>
      </c>
      <c r="O26" s="937">
        <v>52.520906064788505</v>
      </c>
      <c r="P26" s="934"/>
      <c r="Q26" s="936">
        <v>15617</v>
      </c>
      <c r="R26" s="937">
        <v>44.408109875735775</v>
      </c>
      <c r="S26" s="936">
        <v>9513</v>
      </c>
      <c r="T26" s="937">
        <f t="shared" si="2"/>
        <v>60.914388166741375</v>
      </c>
    </row>
    <row r="27" spans="1:20" s="331" customFormat="1" ht="18" customHeight="1" x14ac:dyDescent="0.2">
      <c r="B27" s="935" t="s">
        <v>46</v>
      </c>
      <c r="C27" s="934"/>
      <c r="D27" s="936">
        <f t="shared" si="0"/>
        <v>1220</v>
      </c>
      <c r="E27" s="937">
        <f t="shared" si="1"/>
        <v>0.21440559563456149</v>
      </c>
      <c r="F27" s="934"/>
      <c r="G27" s="936">
        <v>499</v>
      </c>
      <c r="H27" s="937">
        <v>40.9016393442623</v>
      </c>
      <c r="I27" s="936">
        <v>174</v>
      </c>
      <c r="J27" s="937">
        <v>34.869739478957918</v>
      </c>
      <c r="K27" s="934"/>
      <c r="L27" s="936">
        <v>715</v>
      </c>
      <c r="M27" s="937">
        <v>58.606557377049185</v>
      </c>
      <c r="N27" s="936">
        <v>253</v>
      </c>
      <c r="O27" s="937">
        <v>35.384615384615387</v>
      </c>
      <c r="P27" s="934"/>
      <c r="Q27" s="936">
        <v>6</v>
      </c>
      <c r="R27" s="937">
        <v>0.49180327868852464</v>
      </c>
      <c r="S27" s="936">
        <v>3</v>
      </c>
      <c r="T27" s="937">
        <f t="shared" si="2"/>
        <v>50</v>
      </c>
    </row>
    <row r="28" spans="1:20" s="331" customFormat="1" ht="18" customHeight="1" x14ac:dyDescent="0.2">
      <c r="B28" s="957" t="s">
        <v>1</v>
      </c>
      <c r="C28" s="934"/>
      <c r="D28" s="958">
        <f t="shared" si="0"/>
        <v>1792</v>
      </c>
      <c r="E28" s="959">
        <f t="shared" si="1"/>
        <v>0.31493018637470011</v>
      </c>
      <c r="F28" s="934"/>
      <c r="G28" s="958">
        <v>673</v>
      </c>
      <c r="H28" s="959">
        <v>37.555803571428569</v>
      </c>
      <c r="I28" s="958">
        <v>650</v>
      </c>
      <c r="J28" s="959">
        <v>96.582466567607725</v>
      </c>
      <c r="K28" s="934"/>
      <c r="L28" s="958">
        <v>663</v>
      </c>
      <c r="M28" s="959">
        <v>36.997767857142854</v>
      </c>
      <c r="N28" s="958">
        <v>639</v>
      </c>
      <c r="O28" s="959">
        <v>96.380090497737555</v>
      </c>
      <c r="P28" s="934"/>
      <c r="Q28" s="958">
        <v>456</v>
      </c>
      <c r="R28" s="959">
        <v>25.446428571428569</v>
      </c>
      <c r="S28" s="958">
        <v>437</v>
      </c>
      <c r="T28" s="959">
        <f t="shared" si="2"/>
        <v>95.833333333333343</v>
      </c>
    </row>
    <row r="29" spans="1:20" s="319" customFormat="1" ht="18" customHeight="1" x14ac:dyDescent="0.2">
      <c r="B29" s="1294" t="s">
        <v>0</v>
      </c>
      <c r="C29" s="1287"/>
      <c r="D29" s="1295">
        <f>SUM(D11:D28)</f>
        <v>569015</v>
      </c>
      <c r="E29" s="1296">
        <f t="shared" si="1"/>
        <v>100</v>
      </c>
      <c r="F29" s="1287"/>
      <c r="G29" s="1295">
        <f>SUM(G11:G28)</f>
        <v>151149</v>
      </c>
      <c r="H29" s="1296">
        <f>G29/$D29*100</f>
        <v>26.563271618498636</v>
      </c>
      <c r="I29" s="1295">
        <f>SUM(I11:I28)</f>
        <v>99834</v>
      </c>
      <c r="J29" s="1296">
        <f>I29/G29*100</f>
        <v>66.050056566699084</v>
      </c>
      <c r="K29" s="1287"/>
      <c r="L29" s="1295">
        <f>SUM(L11:L28)</f>
        <v>220901</v>
      </c>
      <c r="M29" s="1296">
        <f>L29/$D29*100</f>
        <v>38.821647935467432</v>
      </c>
      <c r="N29" s="1295">
        <f>SUM(N11:N28)</f>
        <v>147711</v>
      </c>
      <c r="O29" s="1296">
        <f>N29/L29*100</f>
        <v>66.867510785374435</v>
      </c>
      <c r="P29" s="1287"/>
      <c r="Q29" s="1295">
        <f>SUM(Q11:Q28)</f>
        <v>196965</v>
      </c>
      <c r="R29" s="1296">
        <f>Q29/$D29*100</f>
        <v>34.615080446033936</v>
      </c>
      <c r="S29" s="1295">
        <f>SUM(S11:S28)</f>
        <v>137947</v>
      </c>
      <c r="T29" s="1296">
        <f>S29/Q29*100</f>
        <v>70.036300865636022</v>
      </c>
    </row>
    <row r="30" spans="1:20" s="328" customFormat="1" ht="6.75" customHeight="1" x14ac:dyDescent="0.2">
      <c r="B30" s="1612"/>
      <c r="C30" s="1612"/>
      <c r="D30" s="1612"/>
      <c r="E30" s="1612"/>
      <c r="F30" s="782"/>
    </row>
    <row r="31" spans="1:20" x14ac:dyDescent="0.25">
      <c r="B31" s="1613"/>
      <c r="C31" s="1613"/>
      <c r="D31" s="1613"/>
      <c r="E31" s="1613"/>
      <c r="F31" s="1613"/>
      <c r="G31" s="1613"/>
      <c r="H31" s="1613"/>
      <c r="I31" s="1613"/>
      <c r="J31" s="1613"/>
      <c r="K31" s="1613"/>
      <c r="L31" s="1613"/>
      <c r="M31" s="1613"/>
      <c r="N31" s="1613"/>
      <c r="O31" s="1613"/>
      <c r="P31" s="1613"/>
      <c r="Q31" s="1613"/>
      <c r="R31" s="1613"/>
    </row>
    <row r="32" spans="1:20" x14ac:dyDescent="0.25">
      <c r="G32" s="939"/>
      <c r="L32" s="939"/>
    </row>
    <row r="33" spans="2:12" x14ac:dyDescent="0.25">
      <c r="B33" s="939"/>
      <c r="L33" s="939"/>
    </row>
  </sheetData>
  <mergeCells count="17">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2578125" defaultRowHeight="15" x14ac:dyDescent="0.25"/>
  <cols>
    <col min="1" max="1" width="1" style="751" customWidth="1"/>
    <col min="2" max="2" width="30.28515625" style="751" customWidth="1"/>
    <col min="3" max="3" width="0.85546875" style="751" customWidth="1"/>
    <col min="4" max="4" width="10.140625" style="751" customWidth="1"/>
    <col min="5" max="5" width="8.140625" style="751" customWidth="1"/>
    <col min="6" max="6" width="0.85546875" style="751" customWidth="1"/>
    <col min="7" max="7" width="10" style="751" customWidth="1"/>
    <col min="8" max="8" width="7.140625" style="751" customWidth="1"/>
    <col min="9" max="10" width="8" style="751" customWidth="1"/>
    <col min="11" max="11" width="0.7109375" style="751" customWidth="1"/>
    <col min="12" max="12" width="10.140625" style="751" customWidth="1"/>
    <col min="13" max="15" width="8" style="751" customWidth="1"/>
    <col min="16" max="16" width="0.5703125" style="751" customWidth="1"/>
    <col min="17" max="17" width="9" style="751" customWidth="1"/>
    <col min="18" max="18" width="7.42578125" style="751" customWidth="1"/>
    <col min="19" max="19" width="8" style="751" customWidth="1"/>
    <col min="20" max="20" width="8.85546875" style="751" customWidth="1"/>
    <col min="21" max="21" width="7.5703125" style="751" customWidth="1"/>
    <col min="22" max="22" width="8.28515625" style="751" customWidth="1"/>
    <col min="23" max="23" width="8.85546875" style="751" customWidth="1"/>
    <col min="24" max="16384" width="11.42578125" style="751"/>
  </cols>
  <sheetData>
    <row r="1" spans="1:22" ht="9.75" customHeight="1" x14ac:dyDescent="0.25">
      <c r="B1" s="751" t="s">
        <v>65</v>
      </c>
    </row>
    <row r="2" spans="1:22" s="343" customFormat="1" ht="49.5" customHeight="1" x14ac:dyDescent="0.2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25">
      <c r="B3" s="344"/>
      <c r="C3" s="344"/>
      <c r="D3" s="344"/>
      <c r="E3" s="344"/>
      <c r="F3" s="344"/>
      <c r="L3" s="344"/>
      <c r="Q3" s="344"/>
      <c r="T3" s="344"/>
    </row>
    <row r="4" spans="1:22" s="345" customFormat="1" ht="15" customHeight="1" x14ac:dyDescent="0.2">
      <c r="B4" s="1414" t="s">
        <v>431</v>
      </c>
      <c r="C4" s="1414"/>
      <c r="D4" s="1414"/>
      <c r="E4" s="1414"/>
      <c r="F4" s="1414"/>
      <c r="G4" s="1414"/>
      <c r="H4" s="1414"/>
      <c r="I4" s="1414"/>
      <c r="J4" s="1414"/>
      <c r="K4" s="1414"/>
      <c r="L4" s="1414"/>
      <c r="M4" s="1414"/>
      <c r="N4" s="1414"/>
      <c r="O4" s="1414"/>
      <c r="P4" s="1414"/>
      <c r="Q4" s="1414"/>
      <c r="R4" s="1414"/>
      <c r="S4" s="1414"/>
      <c r="T4" s="1414"/>
      <c r="U4" s="928"/>
    </row>
    <row r="5" spans="1:22" s="345" customFormat="1" ht="1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929"/>
      <c r="V5" s="878"/>
    </row>
    <row r="6" spans="1:22" s="345" customFormat="1" ht="4.5" customHeight="1" x14ac:dyDescent="0.2"/>
    <row r="7" spans="1:22" s="322" customFormat="1" ht="15" customHeight="1" x14ac:dyDescent="0.2">
      <c r="A7" s="316"/>
      <c r="B7" s="1586" t="s">
        <v>12</v>
      </c>
      <c r="C7" s="924"/>
      <c r="D7" s="1601" t="s">
        <v>65</v>
      </c>
      <c r="E7" s="1591"/>
      <c r="F7" s="924"/>
      <c r="G7" s="1603" t="s">
        <v>31</v>
      </c>
      <c r="H7" s="1604"/>
      <c r="I7" s="1604"/>
      <c r="J7" s="1605"/>
      <c r="K7" s="925"/>
      <c r="L7" s="1603" t="s">
        <v>49</v>
      </c>
      <c r="M7" s="1604"/>
      <c r="N7" s="1604"/>
      <c r="O7" s="1605"/>
      <c r="P7" s="925"/>
      <c r="Q7" s="1603" t="s">
        <v>50</v>
      </c>
      <c r="R7" s="1604"/>
      <c r="S7" s="1604"/>
      <c r="T7" s="1605"/>
    </row>
    <row r="8" spans="1:22" s="322" customFormat="1" ht="35.25" customHeight="1" x14ac:dyDescent="0.2">
      <c r="A8" s="316"/>
      <c r="B8" s="1587"/>
      <c r="C8" s="924"/>
      <c r="D8" s="1602"/>
      <c r="E8" s="1594"/>
      <c r="F8" s="924"/>
      <c r="G8" s="1606" t="s">
        <v>69</v>
      </c>
      <c r="H8" s="1607"/>
      <c r="I8" s="1608" t="s">
        <v>287</v>
      </c>
      <c r="J8" s="1609"/>
      <c r="K8" s="961"/>
      <c r="L8" s="1610" t="s">
        <v>69</v>
      </c>
      <c r="M8" s="1611"/>
      <c r="N8" s="1608" t="s">
        <v>287</v>
      </c>
      <c r="O8" s="1609"/>
      <c r="P8" s="961"/>
      <c r="Q8" s="1610" t="s">
        <v>69</v>
      </c>
      <c r="R8" s="1611"/>
      <c r="S8" s="1608" t="s">
        <v>287</v>
      </c>
      <c r="T8" s="1609"/>
    </row>
    <row r="9" spans="1:22" s="322" customFormat="1" ht="29.25" customHeight="1" x14ac:dyDescent="0.2">
      <c r="A9" s="316"/>
      <c r="B9" s="1588"/>
      <c r="C9" s="943"/>
      <c r="D9" s="960" t="s">
        <v>9</v>
      </c>
      <c r="E9" s="940" t="s">
        <v>10</v>
      </c>
      <c r="F9" s="943"/>
      <c r="G9" s="948" t="s">
        <v>9</v>
      </c>
      <c r="H9" s="949" t="s">
        <v>71</v>
      </c>
      <c r="I9" s="960" t="s">
        <v>9</v>
      </c>
      <c r="J9" s="962" t="s">
        <v>130</v>
      </c>
      <c r="K9" s="943"/>
      <c r="L9" s="941" t="s">
        <v>9</v>
      </c>
      <c r="M9" s="942" t="s">
        <v>71</v>
      </c>
      <c r="N9" s="960" t="s">
        <v>9</v>
      </c>
      <c r="O9" s="962" t="s">
        <v>130</v>
      </c>
      <c r="P9" s="943"/>
      <c r="Q9" s="941" t="s">
        <v>9</v>
      </c>
      <c r="R9" s="942" t="s">
        <v>71</v>
      </c>
      <c r="S9" s="946" t="s">
        <v>9</v>
      </c>
      <c r="T9" s="962" t="s">
        <v>130</v>
      </c>
    </row>
    <row r="10" spans="1:22" s="322" customFormat="1" ht="6" customHeight="1" x14ac:dyDescent="0.2">
      <c r="A10" s="316"/>
      <c r="B10" s="927"/>
      <c r="C10" s="927"/>
      <c r="D10" s="927"/>
      <c r="E10" s="927"/>
      <c r="F10" s="927"/>
      <c r="G10" s="927"/>
      <c r="H10" s="927"/>
      <c r="I10" s="927"/>
      <c r="J10" s="927"/>
      <c r="K10" s="927"/>
      <c r="L10" s="927"/>
      <c r="M10" s="927"/>
      <c r="N10" s="927"/>
      <c r="O10" s="927"/>
      <c r="P10" s="927"/>
      <c r="Q10" s="927"/>
      <c r="R10" s="927"/>
    </row>
    <row r="11" spans="1:22" s="331" customFormat="1" ht="18" customHeight="1" x14ac:dyDescent="0.2">
      <c r="A11" s="330"/>
      <c r="B11" s="930" t="s">
        <v>8</v>
      </c>
      <c r="C11" s="934"/>
      <c r="D11" s="931">
        <f>G11+L11+Q11</f>
        <v>11</v>
      </c>
      <c r="E11" s="932">
        <f>D11/D$29*100</f>
        <v>0.10710808179162611</v>
      </c>
      <c r="F11" s="934"/>
      <c r="G11" s="931">
        <v>8</v>
      </c>
      <c r="H11" s="932">
        <v>72.727272727272734</v>
      </c>
      <c r="I11" s="931">
        <v>7</v>
      </c>
      <c r="J11" s="932">
        <v>87.5</v>
      </c>
      <c r="K11" s="934"/>
      <c r="L11" s="931">
        <v>3</v>
      </c>
      <c r="M11" s="932">
        <v>27.27272727272727</v>
      </c>
      <c r="N11" s="931">
        <v>3</v>
      </c>
      <c r="O11" s="932">
        <v>100</v>
      </c>
      <c r="P11" s="934"/>
      <c r="Q11" s="931">
        <v>0</v>
      </c>
      <c r="R11" s="932">
        <v>0</v>
      </c>
      <c r="S11" s="931">
        <v>0</v>
      </c>
      <c r="T11" s="932" t="str">
        <f>IFERROR(S11/Q11*100,"-")</f>
        <v>-</v>
      </c>
    </row>
    <row r="12" spans="1:22" s="331" customFormat="1" ht="18" customHeight="1" x14ac:dyDescent="0.2">
      <c r="A12" s="330"/>
      <c r="B12" s="935" t="s">
        <v>7</v>
      </c>
      <c r="C12" s="934"/>
      <c r="D12" s="936">
        <f t="shared" ref="D12:D28" si="0">G12+L12+Q12</f>
        <v>0</v>
      </c>
      <c r="E12" s="937">
        <f t="shared" ref="E12:E29" si="1">D12/D$29*100</f>
        <v>0</v>
      </c>
      <c r="F12" s="934"/>
      <c r="G12" s="936">
        <v>0</v>
      </c>
      <c r="H12" s="937" t="s">
        <v>364</v>
      </c>
      <c r="I12" s="936">
        <v>0</v>
      </c>
      <c r="J12" s="937" t="s">
        <v>364</v>
      </c>
      <c r="K12" s="934"/>
      <c r="L12" s="936">
        <v>0</v>
      </c>
      <c r="M12" s="937" t="s">
        <v>364</v>
      </c>
      <c r="N12" s="936">
        <v>0</v>
      </c>
      <c r="O12" s="937" t="s">
        <v>364</v>
      </c>
      <c r="P12" s="934"/>
      <c r="Q12" s="936">
        <v>0</v>
      </c>
      <c r="R12" s="937" t="s">
        <v>364</v>
      </c>
      <c r="S12" s="936">
        <v>0</v>
      </c>
      <c r="T12" s="937" t="str">
        <f t="shared" ref="T12:T28" si="2">IFERROR(S12/Q12*100,"-")</f>
        <v>-</v>
      </c>
    </row>
    <row r="13" spans="1:22" s="331" customFormat="1" ht="18" customHeight="1" x14ac:dyDescent="0.2">
      <c r="A13" s="330"/>
      <c r="B13" s="935" t="s">
        <v>37</v>
      </c>
      <c r="C13" s="934"/>
      <c r="D13" s="936">
        <f t="shared" si="0"/>
        <v>21</v>
      </c>
      <c r="E13" s="937">
        <f t="shared" si="1"/>
        <v>0.20447906523855891</v>
      </c>
      <c r="F13" s="934"/>
      <c r="G13" s="936">
        <v>9</v>
      </c>
      <c r="H13" s="937">
        <v>42.857142857142854</v>
      </c>
      <c r="I13" s="936">
        <v>9</v>
      </c>
      <c r="J13" s="937">
        <v>100</v>
      </c>
      <c r="K13" s="934"/>
      <c r="L13" s="936">
        <v>4</v>
      </c>
      <c r="M13" s="937">
        <v>19.047619047619047</v>
      </c>
      <c r="N13" s="936">
        <v>3</v>
      </c>
      <c r="O13" s="937">
        <v>75</v>
      </c>
      <c r="P13" s="934"/>
      <c r="Q13" s="936">
        <v>8</v>
      </c>
      <c r="R13" s="937">
        <v>38.095238095238095</v>
      </c>
      <c r="S13" s="936">
        <v>8</v>
      </c>
      <c r="T13" s="937">
        <f t="shared" si="2"/>
        <v>100</v>
      </c>
    </row>
    <row r="14" spans="1:22" s="331" customFormat="1" ht="18" customHeight="1" x14ac:dyDescent="0.2">
      <c r="A14" s="330"/>
      <c r="B14" s="935" t="s">
        <v>38</v>
      </c>
      <c r="C14" s="934"/>
      <c r="D14" s="936">
        <f t="shared" si="0"/>
        <v>0</v>
      </c>
      <c r="E14" s="937">
        <f t="shared" si="1"/>
        <v>0</v>
      </c>
      <c r="F14" s="934"/>
      <c r="G14" s="936">
        <v>0</v>
      </c>
      <c r="H14" s="937" t="s">
        <v>364</v>
      </c>
      <c r="I14" s="936">
        <v>0</v>
      </c>
      <c r="J14" s="937" t="s">
        <v>364</v>
      </c>
      <c r="K14" s="934"/>
      <c r="L14" s="936">
        <v>0</v>
      </c>
      <c r="M14" s="937" t="s">
        <v>364</v>
      </c>
      <c r="N14" s="936">
        <v>0</v>
      </c>
      <c r="O14" s="937" t="s">
        <v>364</v>
      </c>
      <c r="P14" s="934"/>
      <c r="Q14" s="936">
        <v>0</v>
      </c>
      <c r="R14" s="937" t="s">
        <v>364</v>
      </c>
      <c r="S14" s="936">
        <v>0</v>
      </c>
      <c r="T14" s="937" t="str">
        <f t="shared" si="2"/>
        <v>-</v>
      </c>
    </row>
    <row r="15" spans="1:22" s="331" customFormat="1" ht="18" customHeight="1" x14ac:dyDescent="0.2">
      <c r="A15" s="330"/>
      <c r="B15" s="935" t="s">
        <v>6</v>
      </c>
      <c r="C15" s="934"/>
      <c r="D15" s="936">
        <f t="shared" si="0"/>
        <v>0</v>
      </c>
      <c r="E15" s="937">
        <f t="shared" si="1"/>
        <v>0</v>
      </c>
      <c r="F15" s="934"/>
      <c r="G15" s="936">
        <v>0</v>
      </c>
      <c r="H15" s="937" t="s">
        <v>364</v>
      </c>
      <c r="I15" s="936">
        <v>0</v>
      </c>
      <c r="J15" s="937" t="s">
        <v>364</v>
      </c>
      <c r="K15" s="934"/>
      <c r="L15" s="936">
        <v>0</v>
      </c>
      <c r="M15" s="937" t="s">
        <v>364</v>
      </c>
      <c r="N15" s="936">
        <v>0</v>
      </c>
      <c r="O15" s="937" t="s">
        <v>364</v>
      </c>
      <c r="P15" s="934"/>
      <c r="Q15" s="936">
        <v>0</v>
      </c>
      <c r="R15" s="937" t="s">
        <v>364</v>
      </c>
      <c r="S15" s="936">
        <v>0</v>
      </c>
      <c r="T15" s="937" t="str">
        <f t="shared" si="2"/>
        <v>-</v>
      </c>
    </row>
    <row r="16" spans="1:22" s="331" customFormat="1" ht="18" customHeight="1" x14ac:dyDescent="0.2">
      <c r="A16" s="330"/>
      <c r="B16" s="935" t="s">
        <v>5</v>
      </c>
      <c r="C16" s="934"/>
      <c r="D16" s="936">
        <f t="shared" si="0"/>
        <v>0</v>
      </c>
      <c r="E16" s="937">
        <f t="shared" si="1"/>
        <v>0</v>
      </c>
      <c r="F16" s="934"/>
      <c r="G16" s="936">
        <v>0</v>
      </c>
      <c r="H16" s="937" t="s">
        <v>364</v>
      </c>
      <c r="I16" s="936">
        <v>0</v>
      </c>
      <c r="J16" s="937" t="s">
        <v>364</v>
      </c>
      <c r="K16" s="934"/>
      <c r="L16" s="936">
        <v>0</v>
      </c>
      <c r="M16" s="937" t="s">
        <v>364</v>
      </c>
      <c r="N16" s="936">
        <v>0</v>
      </c>
      <c r="O16" s="937" t="s">
        <v>364</v>
      </c>
      <c r="P16" s="934"/>
      <c r="Q16" s="936">
        <v>0</v>
      </c>
      <c r="R16" s="937" t="s">
        <v>364</v>
      </c>
      <c r="S16" s="936">
        <v>0</v>
      </c>
      <c r="T16" s="937" t="str">
        <f t="shared" si="2"/>
        <v>-</v>
      </c>
    </row>
    <row r="17" spans="1:20" s="331" customFormat="1" ht="18" customHeight="1" x14ac:dyDescent="0.2">
      <c r="A17" s="330"/>
      <c r="B17" s="935" t="s">
        <v>4</v>
      </c>
      <c r="C17" s="934"/>
      <c r="D17" s="936">
        <f t="shared" si="0"/>
        <v>2368</v>
      </c>
      <c r="E17" s="937">
        <f t="shared" si="1"/>
        <v>23.057448880233693</v>
      </c>
      <c r="F17" s="934"/>
      <c r="G17" s="936">
        <v>579</v>
      </c>
      <c r="H17" s="937">
        <v>24.451013513513516</v>
      </c>
      <c r="I17" s="936">
        <v>478</v>
      </c>
      <c r="J17" s="937">
        <v>82.556131260794473</v>
      </c>
      <c r="K17" s="934"/>
      <c r="L17" s="936">
        <v>787</v>
      </c>
      <c r="M17" s="937">
        <v>33.234797297297298</v>
      </c>
      <c r="N17" s="936">
        <v>603</v>
      </c>
      <c r="O17" s="937">
        <v>76.620076238881836</v>
      </c>
      <c r="P17" s="934"/>
      <c r="Q17" s="936">
        <v>1002</v>
      </c>
      <c r="R17" s="937">
        <v>42.314189189189186</v>
      </c>
      <c r="S17" s="936">
        <v>776</v>
      </c>
      <c r="T17" s="937">
        <f t="shared" si="2"/>
        <v>77.445109780439125</v>
      </c>
    </row>
    <row r="18" spans="1:20" s="331" customFormat="1" ht="18" customHeight="1" x14ac:dyDescent="0.2">
      <c r="A18" s="330"/>
      <c r="B18" s="935" t="s">
        <v>40</v>
      </c>
      <c r="C18" s="934"/>
      <c r="D18" s="936">
        <f t="shared" si="0"/>
        <v>21</v>
      </c>
      <c r="E18" s="937">
        <f t="shared" si="1"/>
        <v>0.20447906523855891</v>
      </c>
      <c r="F18" s="934"/>
      <c r="G18" s="936">
        <v>13</v>
      </c>
      <c r="H18" s="937">
        <v>61.904761904761905</v>
      </c>
      <c r="I18" s="936">
        <v>9</v>
      </c>
      <c r="J18" s="937">
        <v>69.230769230769226</v>
      </c>
      <c r="K18" s="934"/>
      <c r="L18" s="936">
        <v>5</v>
      </c>
      <c r="M18" s="937">
        <v>23.809523809523807</v>
      </c>
      <c r="N18" s="936">
        <v>3</v>
      </c>
      <c r="O18" s="937">
        <v>60</v>
      </c>
      <c r="P18" s="934"/>
      <c r="Q18" s="936">
        <v>3</v>
      </c>
      <c r="R18" s="937">
        <v>14.285714285714285</v>
      </c>
      <c r="S18" s="936">
        <v>2</v>
      </c>
      <c r="T18" s="937">
        <f t="shared" si="2"/>
        <v>66.666666666666657</v>
      </c>
    </row>
    <row r="19" spans="1:20" s="331" customFormat="1" ht="18" customHeight="1" x14ac:dyDescent="0.2">
      <c r="A19" s="330"/>
      <c r="B19" s="935" t="s">
        <v>41</v>
      </c>
      <c r="C19" s="934"/>
      <c r="D19" s="936">
        <f t="shared" si="0"/>
        <v>98</v>
      </c>
      <c r="E19" s="937">
        <f t="shared" si="1"/>
        <v>0.95423563777994147</v>
      </c>
      <c r="F19" s="934"/>
      <c r="G19" s="936">
        <v>70</v>
      </c>
      <c r="H19" s="937">
        <v>71.428571428571431</v>
      </c>
      <c r="I19" s="936">
        <v>63</v>
      </c>
      <c r="J19" s="937">
        <v>90</v>
      </c>
      <c r="K19" s="934"/>
      <c r="L19" s="936">
        <v>22</v>
      </c>
      <c r="M19" s="937">
        <v>22.448979591836736</v>
      </c>
      <c r="N19" s="936">
        <v>22</v>
      </c>
      <c r="O19" s="937">
        <v>100</v>
      </c>
      <c r="P19" s="934"/>
      <c r="Q19" s="936">
        <v>6</v>
      </c>
      <c r="R19" s="937">
        <v>6.1224489795918364</v>
      </c>
      <c r="S19" s="936">
        <v>6</v>
      </c>
      <c r="T19" s="937">
        <f t="shared" si="2"/>
        <v>100</v>
      </c>
    </row>
    <row r="20" spans="1:20" s="331" customFormat="1" ht="18" customHeight="1" x14ac:dyDescent="0.2">
      <c r="A20" s="330"/>
      <c r="B20" s="935" t="s">
        <v>3</v>
      </c>
      <c r="C20" s="934"/>
      <c r="D20" s="936">
        <f t="shared" si="0"/>
        <v>602</v>
      </c>
      <c r="E20" s="937">
        <f t="shared" si="1"/>
        <v>5.8617332035053549</v>
      </c>
      <c r="F20" s="934"/>
      <c r="G20" s="936">
        <v>225</v>
      </c>
      <c r="H20" s="937">
        <v>37.375415282392026</v>
      </c>
      <c r="I20" s="936">
        <v>152</v>
      </c>
      <c r="J20" s="937">
        <v>67.555555555555557</v>
      </c>
      <c r="K20" s="934"/>
      <c r="L20" s="936">
        <v>266</v>
      </c>
      <c r="M20" s="937">
        <v>44.186046511627907</v>
      </c>
      <c r="N20" s="936">
        <v>211</v>
      </c>
      <c r="O20" s="937">
        <v>79.323308270676691</v>
      </c>
      <c r="P20" s="934"/>
      <c r="Q20" s="936">
        <v>111</v>
      </c>
      <c r="R20" s="937">
        <v>18.438538205980066</v>
      </c>
      <c r="S20" s="936">
        <v>85</v>
      </c>
      <c r="T20" s="937">
        <f t="shared" si="2"/>
        <v>76.576576576576571</v>
      </c>
    </row>
    <row r="21" spans="1:20" s="331" customFormat="1" ht="18" customHeight="1" x14ac:dyDescent="0.2">
      <c r="A21" s="330"/>
      <c r="B21" s="935" t="s">
        <v>2</v>
      </c>
      <c r="C21" s="934"/>
      <c r="D21" s="936">
        <f t="shared" si="0"/>
        <v>0</v>
      </c>
      <c r="E21" s="937">
        <f t="shared" si="1"/>
        <v>0</v>
      </c>
      <c r="F21" s="934"/>
      <c r="G21" s="936">
        <v>0</v>
      </c>
      <c r="H21" s="937" t="s">
        <v>364</v>
      </c>
      <c r="I21" s="936">
        <v>0</v>
      </c>
      <c r="J21" s="937" t="s">
        <v>364</v>
      </c>
      <c r="K21" s="934"/>
      <c r="L21" s="936">
        <v>0</v>
      </c>
      <c r="M21" s="937" t="s">
        <v>364</v>
      </c>
      <c r="N21" s="936">
        <v>0</v>
      </c>
      <c r="O21" s="937" t="s">
        <v>364</v>
      </c>
      <c r="P21" s="934"/>
      <c r="Q21" s="936">
        <v>0</v>
      </c>
      <c r="R21" s="937" t="s">
        <v>364</v>
      </c>
      <c r="S21" s="936">
        <v>0</v>
      </c>
      <c r="T21" s="937" t="str">
        <f t="shared" si="2"/>
        <v>-</v>
      </c>
    </row>
    <row r="22" spans="1:20" s="331" customFormat="1" ht="18" customHeight="1" x14ac:dyDescent="0.2">
      <c r="A22" s="330"/>
      <c r="B22" s="935" t="s">
        <v>35</v>
      </c>
      <c r="C22" s="934"/>
      <c r="D22" s="936">
        <f t="shared" si="0"/>
        <v>136</v>
      </c>
      <c r="E22" s="937">
        <f t="shared" si="1"/>
        <v>1.3242453748782863</v>
      </c>
      <c r="F22" s="934"/>
      <c r="G22" s="936">
        <v>86</v>
      </c>
      <c r="H22" s="937">
        <v>63.235294117647058</v>
      </c>
      <c r="I22" s="936">
        <v>80</v>
      </c>
      <c r="J22" s="937">
        <v>93.023255813953483</v>
      </c>
      <c r="K22" s="934"/>
      <c r="L22" s="936">
        <v>46</v>
      </c>
      <c r="M22" s="937">
        <v>33.82352941176471</v>
      </c>
      <c r="N22" s="936">
        <v>42</v>
      </c>
      <c r="O22" s="937">
        <v>91.304347826086953</v>
      </c>
      <c r="P22" s="934"/>
      <c r="Q22" s="936">
        <v>4</v>
      </c>
      <c r="R22" s="937">
        <v>2.9411764705882351</v>
      </c>
      <c r="S22" s="936">
        <v>4</v>
      </c>
      <c r="T22" s="937">
        <f t="shared" si="2"/>
        <v>100</v>
      </c>
    </row>
    <row r="23" spans="1:20" s="331" customFormat="1" ht="18" customHeight="1" x14ac:dyDescent="0.2">
      <c r="A23" s="330"/>
      <c r="B23" s="935" t="s">
        <v>42</v>
      </c>
      <c r="C23" s="934"/>
      <c r="D23" s="936">
        <f t="shared" si="0"/>
        <v>82</v>
      </c>
      <c r="E23" s="937">
        <f t="shared" si="1"/>
        <v>0.79844206426484909</v>
      </c>
      <c r="F23" s="934"/>
      <c r="G23" s="936">
        <v>66</v>
      </c>
      <c r="H23" s="937">
        <v>80.487804878048792</v>
      </c>
      <c r="I23" s="936">
        <v>56</v>
      </c>
      <c r="J23" s="937">
        <v>84.848484848484844</v>
      </c>
      <c r="K23" s="934"/>
      <c r="L23" s="936">
        <v>16</v>
      </c>
      <c r="M23" s="937">
        <v>19.512195121951219</v>
      </c>
      <c r="N23" s="936">
        <v>15</v>
      </c>
      <c r="O23" s="937">
        <v>93.75</v>
      </c>
      <c r="P23" s="934"/>
      <c r="Q23" s="936">
        <v>0</v>
      </c>
      <c r="R23" s="937">
        <v>0</v>
      </c>
      <c r="S23" s="936">
        <v>0</v>
      </c>
      <c r="T23" s="937" t="str">
        <f t="shared" si="2"/>
        <v>-</v>
      </c>
    </row>
    <row r="24" spans="1:20" s="331" customFormat="1" ht="18" customHeight="1" x14ac:dyDescent="0.2">
      <c r="A24" s="330">
        <v>47094</v>
      </c>
      <c r="B24" s="935" t="s">
        <v>43</v>
      </c>
      <c r="C24" s="934"/>
      <c r="D24" s="936">
        <f t="shared" si="0"/>
        <v>3</v>
      </c>
      <c r="E24" s="937">
        <f t="shared" si="1"/>
        <v>2.9211295034079841E-2</v>
      </c>
      <c r="F24" s="934"/>
      <c r="G24" s="936">
        <v>2</v>
      </c>
      <c r="H24" s="937">
        <v>66.666666666666657</v>
      </c>
      <c r="I24" s="936">
        <v>1</v>
      </c>
      <c r="J24" s="937">
        <v>50</v>
      </c>
      <c r="K24" s="934"/>
      <c r="L24" s="936">
        <v>0</v>
      </c>
      <c r="M24" s="937">
        <v>0</v>
      </c>
      <c r="N24" s="936">
        <v>0</v>
      </c>
      <c r="O24" s="937" t="s">
        <v>364</v>
      </c>
      <c r="P24" s="934"/>
      <c r="Q24" s="936">
        <v>1</v>
      </c>
      <c r="R24" s="937">
        <v>33.333333333333329</v>
      </c>
      <c r="S24" s="936">
        <v>1</v>
      </c>
      <c r="T24" s="937">
        <f t="shared" si="2"/>
        <v>100</v>
      </c>
    </row>
    <row r="25" spans="1:20" s="331" customFormat="1" ht="18" customHeight="1" x14ac:dyDescent="0.2">
      <c r="B25" s="935" t="s">
        <v>44</v>
      </c>
      <c r="C25" s="934"/>
      <c r="D25" s="936">
        <f t="shared" si="0"/>
        <v>37</v>
      </c>
      <c r="E25" s="937">
        <f t="shared" si="1"/>
        <v>0.36027263875365145</v>
      </c>
      <c r="F25" s="934"/>
      <c r="G25" s="936">
        <v>11</v>
      </c>
      <c r="H25" s="937">
        <v>29.72972972972973</v>
      </c>
      <c r="I25" s="936">
        <v>8</v>
      </c>
      <c r="J25" s="937">
        <v>72.727272727272734</v>
      </c>
      <c r="K25" s="934"/>
      <c r="L25" s="936">
        <v>16</v>
      </c>
      <c r="M25" s="937">
        <v>43.243243243243242</v>
      </c>
      <c r="N25" s="936">
        <v>9</v>
      </c>
      <c r="O25" s="937">
        <v>56.25</v>
      </c>
      <c r="P25" s="934"/>
      <c r="Q25" s="936">
        <v>10</v>
      </c>
      <c r="R25" s="937">
        <v>27.027027027027028</v>
      </c>
      <c r="S25" s="936">
        <v>4</v>
      </c>
      <c r="T25" s="937">
        <f t="shared" si="2"/>
        <v>40</v>
      </c>
    </row>
    <row r="26" spans="1:20" s="331" customFormat="1" ht="18" customHeight="1" x14ac:dyDescent="0.2">
      <c r="B26" s="935" t="s">
        <v>45</v>
      </c>
      <c r="C26" s="934"/>
      <c r="D26" s="936">
        <f t="shared" si="0"/>
        <v>6891</v>
      </c>
      <c r="E26" s="937">
        <f t="shared" si="1"/>
        <v>67.098344693281405</v>
      </c>
      <c r="F26" s="934"/>
      <c r="G26" s="936">
        <v>2067</v>
      </c>
      <c r="H26" s="937">
        <v>29.995646495428819</v>
      </c>
      <c r="I26" s="936">
        <v>879</v>
      </c>
      <c r="J26" s="937">
        <v>42.525399129172712</v>
      </c>
      <c r="K26" s="934"/>
      <c r="L26" s="936">
        <v>2414</v>
      </c>
      <c r="M26" s="937">
        <v>35.031200116093451</v>
      </c>
      <c r="N26" s="936">
        <v>827</v>
      </c>
      <c r="O26" s="937">
        <v>34.258492129246065</v>
      </c>
      <c r="P26" s="934"/>
      <c r="Q26" s="936">
        <v>2410</v>
      </c>
      <c r="R26" s="937">
        <v>34.973153388477726</v>
      </c>
      <c r="S26" s="936">
        <v>901</v>
      </c>
      <c r="T26" s="937">
        <f t="shared" si="2"/>
        <v>37.385892116182575</v>
      </c>
    </row>
    <row r="27" spans="1:20" s="331" customFormat="1" ht="18" customHeight="1" x14ac:dyDescent="0.2">
      <c r="B27" s="935" t="s">
        <v>46</v>
      </c>
      <c r="C27" s="934"/>
      <c r="D27" s="936">
        <f t="shared" si="0"/>
        <v>0</v>
      </c>
      <c r="E27" s="937">
        <f t="shared" si="1"/>
        <v>0</v>
      </c>
      <c r="F27" s="934"/>
      <c r="G27" s="936">
        <v>0</v>
      </c>
      <c r="H27" s="937" t="s">
        <v>364</v>
      </c>
      <c r="I27" s="936">
        <v>0</v>
      </c>
      <c r="J27" s="937" t="s">
        <v>364</v>
      </c>
      <c r="K27" s="934"/>
      <c r="L27" s="936">
        <v>0</v>
      </c>
      <c r="M27" s="937" t="s">
        <v>364</v>
      </c>
      <c r="N27" s="936">
        <v>0</v>
      </c>
      <c r="O27" s="937" t="s">
        <v>364</v>
      </c>
      <c r="P27" s="934"/>
      <c r="Q27" s="936">
        <v>0</v>
      </c>
      <c r="R27" s="937" t="s">
        <v>364</v>
      </c>
      <c r="S27" s="936">
        <v>0</v>
      </c>
      <c r="T27" s="937" t="str">
        <f t="shared" si="2"/>
        <v>-</v>
      </c>
    </row>
    <row r="28" spans="1:20" s="331" customFormat="1" ht="18" customHeight="1" x14ac:dyDescent="0.2">
      <c r="B28" s="957" t="s">
        <v>1</v>
      </c>
      <c r="C28" s="934"/>
      <c r="D28" s="958">
        <f t="shared" si="0"/>
        <v>0</v>
      </c>
      <c r="E28" s="959">
        <f t="shared" si="1"/>
        <v>0</v>
      </c>
      <c r="F28" s="934"/>
      <c r="G28" s="958">
        <v>0</v>
      </c>
      <c r="H28" s="959" t="s">
        <v>364</v>
      </c>
      <c r="I28" s="958">
        <v>0</v>
      </c>
      <c r="J28" s="959" t="s">
        <v>364</v>
      </c>
      <c r="K28" s="934"/>
      <c r="L28" s="958">
        <v>0</v>
      </c>
      <c r="M28" s="959" t="s">
        <v>364</v>
      </c>
      <c r="N28" s="958">
        <v>0</v>
      </c>
      <c r="O28" s="959" t="s">
        <v>364</v>
      </c>
      <c r="P28" s="934"/>
      <c r="Q28" s="958">
        <v>0</v>
      </c>
      <c r="R28" s="959" t="s">
        <v>364</v>
      </c>
      <c r="S28" s="958">
        <v>0</v>
      </c>
      <c r="T28" s="959" t="str">
        <f t="shared" si="2"/>
        <v>-</v>
      </c>
    </row>
    <row r="29" spans="1:20" s="319" customFormat="1" ht="18" customHeight="1" x14ac:dyDescent="0.2">
      <c r="B29" s="1294" t="s">
        <v>0</v>
      </c>
      <c r="C29" s="1287"/>
      <c r="D29" s="1295">
        <f>SUM(D11:D28)</f>
        <v>10270</v>
      </c>
      <c r="E29" s="1296">
        <f t="shared" si="1"/>
        <v>100</v>
      </c>
      <c r="F29" s="1287"/>
      <c r="G29" s="1295">
        <f>SUM(G11:G28)</f>
        <v>3136</v>
      </c>
      <c r="H29" s="1296">
        <f>G29/$D29*100</f>
        <v>30.535540408958127</v>
      </c>
      <c r="I29" s="1295">
        <f>SUM(I11:I28)</f>
        <v>1742</v>
      </c>
      <c r="J29" s="1296">
        <f>I29/G29*100</f>
        <v>55.548469387755105</v>
      </c>
      <c r="K29" s="1287"/>
      <c r="L29" s="1295">
        <f>SUM(L11:L28)</f>
        <v>3579</v>
      </c>
      <c r="M29" s="1296">
        <f>L29/$D29*100</f>
        <v>34.849074975657253</v>
      </c>
      <c r="N29" s="1295">
        <f>SUM(N11:N28)</f>
        <v>1738</v>
      </c>
      <c r="O29" s="1296">
        <f>N29/L29*100</f>
        <v>48.561050572785696</v>
      </c>
      <c r="P29" s="1287"/>
      <c r="Q29" s="1295">
        <f>SUM(Q11:Q28)</f>
        <v>3555</v>
      </c>
      <c r="R29" s="1296">
        <f>Q29/$D29*100</f>
        <v>34.615384615384613</v>
      </c>
      <c r="S29" s="1295">
        <f>SUM(S11:S28)</f>
        <v>1787</v>
      </c>
      <c r="T29" s="1296">
        <f>S29/Q29*100</f>
        <v>50.267229254571021</v>
      </c>
    </row>
    <row r="30" spans="1:20" s="328" customFormat="1" ht="6.75" customHeight="1" x14ac:dyDescent="0.2">
      <c r="B30" s="1612"/>
      <c r="C30" s="1612"/>
      <c r="D30" s="1612"/>
      <c r="E30" s="1612"/>
      <c r="F30" s="782"/>
    </row>
    <row r="31" spans="1:20" x14ac:dyDescent="0.25">
      <c r="B31" s="1613"/>
      <c r="C31" s="1613"/>
      <c r="D31" s="1613"/>
      <c r="E31" s="1613"/>
      <c r="F31" s="1613"/>
      <c r="G31" s="1613"/>
      <c r="H31" s="1613"/>
      <c r="I31" s="1613"/>
      <c r="J31" s="1613"/>
      <c r="K31" s="1613"/>
      <c r="L31" s="1613"/>
      <c r="M31" s="1613"/>
      <c r="N31" s="1613"/>
      <c r="O31" s="1613"/>
      <c r="P31" s="1613"/>
      <c r="Q31" s="1613"/>
      <c r="R31" s="1613"/>
    </row>
    <row r="32" spans="1:20" x14ac:dyDescent="0.25">
      <c r="G32" s="939"/>
      <c r="L32" s="939"/>
    </row>
    <row r="33" spans="2:12" x14ac:dyDescent="0.25">
      <c r="B33" s="939"/>
      <c r="L33" s="939"/>
    </row>
  </sheetData>
  <mergeCells count="17">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60"/>
  <sheetViews>
    <sheetView zoomScale="110" zoomScaleNormal="110" workbookViewId="0"/>
  </sheetViews>
  <sheetFormatPr baseColWidth="10" defaultColWidth="11.42578125" defaultRowHeight="15" x14ac:dyDescent="0.2"/>
  <cols>
    <col min="1" max="1" width="0.5703125" style="992" customWidth="1"/>
    <col min="2" max="2" width="26.5703125" style="992" bestFit="1" customWidth="1"/>
    <col min="3" max="3" width="7.85546875" style="992" customWidth="1"/>
    <col min="4" max="4" width="7" style="992" bestFit="1" customWidth="1"/>
    <col min="5" max="5" width="8.5703125" style="992" customWidth="1"/>
    <col min="6" max="6" width="5.42578125" style="992" customWidth="1"/>
    <col min="7" max="7" width="8.28515625" style="992" customWidth="1"/>
    <col min="8" max="8" width="7" style="992" bestFit="1" customWidth="1"/>
    <col min="9" max="9" width="9.7109375" style="992" customWidth="1"/>
    <col min="10" max="10" width="6" style="992" customWidth="1"/>
    <col min="11" max="11" width="7" style="992" customWidth="1"/>
    <col min="12" max="12" width="6" style="992" customWidth="1"/>
    <col min="13" max="13" width="7.140625" style="992" customWidth="1"/>
    <col min="14" max="14" width="6" style="992" customWidth="1"/>
    <col min="15" max="15" width="7.140625" style="992" customWidth="1"/>
    <col min="16" max="16" width="7.28515625" style="992" customWidth="1"/>
    <col min="17" max="16384" width="11.42578125" style="992"/>
  </cols>
  <sheetData>
    <row r="1" spans="1:21" s="964" customFormat="1" ht="12.75" customHeight="1" x14ac:dyDescent="0.2">
      <c r="E1" s="968" t="s">
        <v>194</v>
      </c>
      <c r="F1" s="968"/>
      <c r="G1" s="968" t="s">
        <v>195</v>
      </c>
      <c r="H1" s="968"/>
      <c r="I1" s="968" t="s">
        <v>196</v>
      </c>
      <c r="J1" s="968"/>
      <c r="K1" s="968" t="s">
        <v>197</v>
      </c>
      <c r="L1" s="968"/>
      <c r="M1" s="968" t="s">
        <v>198</v>
      </c>
      <c r="N1" s="968"/>
      <c r="O1" s="968" t="s">
        <v>199</v>
      </c>
    </row>
    <row r="2" spans="1:21" s="969" customFormat="1" ht="48" customHeight="1" x14ac:dyDescent="0.25">
      <c r="B2" s="970"/>
      <c r="C2" s="970"/>
      <c r="D2" s="970"/>
      <c r="E2" s="970"/>
      <c r="F2" s="970"/>
      <c r="G2" s="970"/>
      <c r="H2" s="970"/>
    </row>
    <row r="3" spans="1:21" s="971" customFormat="1" ht="21" x14ac:dyDescent="0.2">
      <c r="B3" s="1494" t="s">
        <v>440</v>
      </c>
      <c r="C3" s="1494"/>
      <c r="D3" s="1494"/>
      <c r="E3" s="1494"/>
      <c r="F3" s="1494"/>
      <c r="G3" s="1494"/>
      <c r="H3" s="1494"/>
      <c r="I3" s="1494"/>
      <c r="J3" s="1494"/>
      <c r="K3" s="1494"/>
      <c r="L3" s="1494"/>
      <c r="M3" s="1494"/>
      <c r="N3" s="1494"/>
      <c r="O3" s="1494"/>
      <c r="P3" s="1494"/>
    </row>
    <row r="4" spans="1:21" s="971" customFormat="1" ht="15.75" x14ac:dyDescent="0.2">
      <c r="B4" s="1415" t="str">
        <f>porsaad!$B$6</f>
        <v>Situación a 31 de marzo de 2024</v>
      </c>
      <c r="C4" s="1415"/>
      <c r="D4" s="1415"/>
      <c r="E4" s="1415"/>
      <c r="F4" s="1415"/>
      <c r="G4" s="1415"/>
      <c r="H4" s="1415"/>
      <c r="I4" s="1415"/>
      <c r="J4" s="1415"/>
      <c r="K4" s="1415"/>
      <c r="L4" s="1415"/>
      <c r="M4" s="1415"/>
      <c r="N4" s="1415"/>
      <c r="O4" s="1415"/>
      <c r="P4" s="1415"/>
      <c r="Q4" s="972"/>
      <c r="R4" s="972"/>
      <c r="S4" s="972"/>
      <c r="T4" s="972"/>
      <c r="U4" s="972"/>
    </row>
    <row r="5" spans="1:21" s="973" customFormat="1" ht="7.5" customHeight="1" x14ac:dyDescent="0.2">
      <c r="B5" s="974"/>
      <c r="C5" s="973" t="s">
        <v>194</v>
      </c>
      <c r="E5" s="973" t="s">
        <v>195</v>
      </c>
      <c r="G5" s="973" t="s">
        <v>196</v>
      </c>
      <c r="I5" s="973" t="s">
        <v>197</v>
      </c>
      <c r="K5" s="968" t="s">
        <v>198</v>
      </c>
      <c r="M5" s="968" t="s">
        <v>199</v>
      </c>
      <c r="O5" s="968" t="s">
        <v>199</v>
      </c>
    </row>
    <row r="6" spans="1:21" s="971" customFormat="1" ht="15" customHeight="1" x14ac:dyDescent="0.2">
      <c r="B6" s="975"/>
      <c r="C6" s="1616" t="s">
        <v>200</v>
      </c>
      <c r="D6" s="1617"/>
      <c r="E6" s="1617"/>
      <c r="F6" s="1617"/>
      <c r="G6" s="1617"/>
      <c r="H6" s="1617"/>
      <c r="I6" s="1617"/>
      <c r="J6" s="1617"/>
      <c r="K6" s="1617"/>
      <c r="L6" s="1617"/>
      <c r="M6" s="1617"/>
      <c r="N6" s="1617"/>
      <c r="O6" s="1617"/>
      <c r="P6" s="1618"/>
    </row>
    <row r="7" spans="1:21" s="971"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6" customFormat="1" ht="12" customHeight="1" x14ac:dyDescent="0.2">
      <c r="B8" s="1620"/>
      <c r="C8" s="994" t="s">
        <v>9</v>
      </c>
      <c r="D8" s="994" t="s">
        <v>28</v>
      </c>
      <c r="E8" s="994" t="s">
        <v>9</v>
      </c>
      <c r="F8" s="994" t="s">
        <v>28</v>
      </c>
      <c r="G8" s="994" t="s">
        <v>9</v>
      </c>
      <c r="H8" s="994" t="s">
        <v>28</v>
      </c>
      <c r="I8" s="994" t="s">
        <v>9</v>
      </c>
      <c r="J8" s="993" t="s">
        <v>28</v>
      </c>
      <c r="K8" s="996" t="s">
        <v>9</v>
      </c>
      <c r="L8" s="993" t="s">
        <v>28</v>
      </c>
      <c r="M8" s="995" t="s">
        <v>9</v>
      </c>
      <c r="N8" s="994" t="s">
        <v>28</v>
      </c>
      <c r="O8" s="994" t="s">
        <v>9</v>
      </c>
      <c r="P8" s="993" t="s">
        <v>28</v>
      </c>
      <c r="R8" s="977"/>
    </row>
    <row r="9" spans="1:21" ht="5.25" customHeight="1" x14ac:dyDescent="0.2">
      <c r="B9" s="964"/>
      <c r="D9" s="964"/>
      <c r="M9" s="964"/>
      <c r="N9" s="964"/>
    </row>
    <row r="10" spans="1:21" s="965" customFormat="1" ht="16.5" customHeight="1" x14ac:dyDescent="0.2">
      <c r="A10" s="965">
        <v>1</v>
      </c>
      <c r="B10" s="978" t="s">
        <v>8</v>
      </c>
      <c r="C10" s="979">
        <f>E10+G10+I10+K10+M10+O10</f>
        <v>4910</v>
      </c>
      <c r="D10" s="980">
        <f>IFERROR(C10/$C10*100,"-")</f>
        <v>100</v>
      </c>
      <c r="E10" s="979">
        <v>0</v>
      </c>
      <c r="F10" s="980">
        <v>0</v>
      </c>
      <c r="G10" s="979">
        <v>4636</v>
      </c>
      <c r="H10" s="980">
        <v>94.419551934826885</v>
      </c>
      <c r="I10" s="979">
        <v>274</v>
      </c>
      <c r="J10" s="980">
        <v>5.5804480651731154</v>
      </c>
      <c r="K10" s="979">
        <v>0</v>
      </c>
      <c r="L10" s="980">
        <v>0</v>
      </c>
      <c r="M10" s="979">
        <v>0</v>
      </c>
      <c r="N10" s="980">
        <v>0</v>
      </c>
      <c r="O10" s="979">
        <v>0</v>
      </c>
      <c r="P10" s="980">
        <f t="shared" ref="P10:P27" si="0">IFERROR(O10/$C10*100,"-")</f>
        <v>0</v>
      </c>
      <c r="R10" s="981"/>
    </row>
    <row r="11" spans="1:21" s="966" customFormat="1" ht="16.5" customHeight="1" x14ac:dyDescent="0.2">
      <c r="A11" s="966">
        <v>2</v>
      </c>
      <c r="B11" s="982" t="s">
        <v>7</v>
      </c>
      <c r="C11" s="983">
        <f t="shared" ref="C11:C27" si="1">E11+G11+I11+K11+M11+O11</f>
        <v>8464</v>
      </c>
      <c r="D11" s="984">
        <f t="shared" ref="D11:F27" si="2">IFERROR(C11/$C11*100,"-")</f>
        <v>100</v>
      </c>
      <c r="E11" s="983">
        <v>4</v>
      </c>
      <c r="F11" s="984">
        <v>4.725897920604915E-2</v>
      </c>
      <c r="G11" s="983">
        <v>6602</v>
      </c>
      <c r="H11" s="984">
        <v>78.000945179584122</v>
      </c>
      <c r="I11" s="983">
        <v>1858</v>
      </c>
      <c r="J11" s="984">
        <v>21.95179584120983</v>
      </c>
      <c r="K11" s="983">
        <v>0</v>
      </c>
      <c r="L11" s="984">
        <v>0</v>
      </c>
      <c r="M11" s="983">
        <v>0</v>
      </c>
      <c r="N11" s="984">
        <v>0</v>
      </c>
      <c r="O11" s="983">
        <v>0</v>
      </c>
      <c r="P11" s="984">
        <f t="shared" si="0"/>
        <v>0</v>
      </c>
      <c r="R11" s="981"/>
    </row>
    <row r="12" spans="1:21" s="966" customFormat="1" ht="16.5" customHeight="1" x14ac:dyDescent="0.2">
      <c r="A12" s="966">
        <v>3</v>
      </c>
      <c r="B12" s="982" t="s">
        <v>37</v>
      </c>
      <c r="C12" s="983">
        <f t="shared" si="1"/>
        <v>4614</v>
      </c>
      <c r="D12" s="984">
        <f t="shared" si="2"/>
        <v>100</v>
      </c>
      <c r="E12" s="983">
        <v>254</v>
      </c>
      <c r="F12" s="984">
        <v>5.5049848287819678</v>
      </c>
      <c r="G12" s="983">
        <v>2806</v>
      </c>
      <c r="H12" s="984">
        <v>60.814911140008668</v>
      </c>
      <c r="I12" s="983">
        <v>413</v>
      </c>
      <c r="J12" s="984">
        <v>8.9510186389250102</v>
      </c>
      <c r="K12" s="983">
        <v>927</v>
      </c>
      <c r="L12" s="984">
        <v>20.091027308192459</v>
      </c>
      <c r="M12" s="983">
        <v>214</v>
      </c>
      <c r="N12" s="984">
        <v>4.6380580840918944</v>
      </c>
      <c r="O12" s="983">
        <v>0</v>
      </c>
      <c r="P12" s="984">
        <f t="shared" si="0"/>
        <v>0</v>
      </c>
      <c r="R12" s="981"/>
    </row>
    <row r="13" spans="1:21" s="966" customFormat="1" ht="16.5" customHeight="1" x14ac:dyDescent="0.2">
      <c r="A13" s="966">
        <v>4</v>
      </c>
      <c r="B13" s="982" t="s">
        <v>38</v>
      </c>
      <c r="C13" s="983">
        <f t="shared" si="1"/>
        <v>722</v>
      </c>
      <c r="D13" s="984">
        <f t="shared" si="2"/>
        <v>100</v>
      </c>
      <c r="E13" s="983">
        <v>0</v>
      </c>
      <c r="F13" s="984">
        <v>0</v>
      </c>
      <c r="G13" s="983">
        <v>590</v>
      </c>
      <c r="H13" s="984">
        <v>81.717451523545705</v>
      </c>
      <c r="I13" s="983">
        <v>132</v>
      </c>
      <c r="J13" s="984">
        <v>18.282548476454295</v>
      </c>
      <c r="K13" s="983">
        <v>0</v>
      </c>
      <c r="L13" s="984">
        <v>0</v>
      </c>
      <c r="M13" s="983">
        <v>0</v>
      </c>
      <c r="N13" s="984">
        <v>0</v>
      </c>
      <c r="O13" s="983">
        <v>0</v>
      </c>
      <c r="P13" s="984">
        <f t="shared" si="0"/>
        <v>0</v>
      </c>
      <c r="R13" s="981"/>
    </row>
    <row r="14" spans="1:21" s="966" customFormat="1" ht="16.5" customHeight="1" x14ac:dyDescent="0.2">
      <c r="A14" s="966">
        <v>5</v>
      </c>
      <c r="B14" s="982" t="s">
        <v>6</v>
      </c>
      <c r="C14" s="983">
        <f t="shared" si="1"/>
        <v>13736</v>
      </c>
      <c r="D14" s="984">
        <f t="shared" si="2"/>
        <v>100</v>
      </c>
      <c r="E14" s="983">
        <v>9208</v>
      </c>
      <c r="F14" s="984">
        <v>67.03552708211997</v>
      </c>
      <c r="G14" s="983">
        <v>1382</v>
      </c>
      <c r="H14" s="984">
        <v>10.061153174140944</v>
      </c>
      <c r="I14" s="983">
        <v>1079</v>
      </c>
      <c r="J14" s="984">
        <v>7.8552708211997668</v>
      </c>
      <c r="K14" s="983">
        <v>2063</v>
      </c>
      <c r="L14" s="984">
        <v>15.018928363424578</v>
      </c>
      <c r="M14" s="983">
        <v>4</v>
      </c>
      <c r="N14" s="984">
        <v>2.9120559114735003E-2</v>
      </c>
      <c r="O14" s="983">
        <v>0</v>
      </c>
      <c r="P14" s="984">
        <f t="shared" si="0"/>
        <v>0</v>
      </c>
      <c r="R14" s="981"/>
    </row>
    <row r="15" spans="1:21" s="966" customFormat="1" ht="16.5" customHeight="1" x14ac:dyDescent="0.2">
      <c r="A15" s="966">
        <v>6</v>
      </c>
      <c r="B15" s="982" t="s">
        <v>5</v>
      </c>
      <c r="C15" s="983">
        <f t="shared" si="1"/>
        <v>148</v>
      </c>
      <c r="D15" s="984">
        <f t="shared" si="2"/>
        <v>100</v>
      </c>
      <c r="E15" s="983">
        <v>0</v>
      </c>
      <c r="F15" s="984">
        <v>0</v>
      </c>
      <c r="G15" s="983">
        <v>148</v>
      </c>
      <c r="H15" s="984">
        <v>100</v>
      </c>
      <c r="I15" s="983">
        <v>0</v>
      </c>
      <c r="J15" s="984">
        <v>0</v>
      </c>
      <c r="K15" s="983">
        <v>0</v>
      </c>
      <c r="L15" s="984">
        <v>0</v>
      </c>
      <c r="M15" s="983">
        <v>0</v>
      </c>
      <c r="N15" s="984">
        <v>0</v>
      </c>
      <c r="O15" s="983">
        <v>0</v>
      </c>
      <c r="P15" s="984">
        <f t="shared" si="0"/>
        <v>0</v>
      </c>
      <c r="R15" s="981"/>
    </row>
    <row r="16" spans="1:21" s="967" customFormat="1" ht="16.5" customHeight="1" x14ac:dyDescent="0.2">
      <c r="A16" s="967">
        <v>7</v>
      </c>
      <c r="B16" s="982" t="s">
        <v>4</v>
      </c>
      <c r="C16" s="983">
        <f t="shared" si="1"/>
        <v>54204</v>
      </c>
      <c r="D16" s="984">
        <f t="shared" si="2"/>
        <v>100</v>
      </c>
      <c r="E16" s="983">
        <v>14253</v>
      </c>
      <c r="F16" s="984">
        <v>26.295107372149655</v>
      </c>
      <c r="G16" s="983">
        <v>20597</v>
      </c>
      <c r="H16" s="984">
        <v>37.999040661205811</v>
      </c>
      <c r="I16" s="983">
        <v>13904</v>
      </c>
      <c r="J16" s="984">
        <v>25.651243450667849</v>
      </c>
      <c r="K16" s="983">
        <v>5450</v>
      </c>
      <c r="L16" s="984">
        <v>10.05460851597668</v>
      </c>
      <c r="M16" s="983">
        <v>0</v>
      </c>
      <c r="N16" s="984">
        <v>0</v>
      </c>
      <c r="O16" s="983">
        <v>0</v>
      </c>
      <c r="P16" s="984">
        <f t="shared" si="0"/>
        <v>0</v>
      </c>
      <c r="R16" s="981"/>
    </row>
    <row r="17" spans="1:18" s="967" customFormat="1" ht="16.5" customHeight="1" x14ac:dyDescent="0.2">
      <c r="A17" s="967">
        <v>8</v>
      </c>
      <c r="B17" s="982" t="s">
        <v>40</v>
      </c>
      <c r="C17" s="983">
        <f t="shared" si="1"/>
        <v>10452</v>
      </c>
      <c r="D17" s="984">
        <f t="shared" si="2"/>
        <v>100</v>
      </c>
      <c r="E17" s="983">
        <v>966</v>
      </c>
      <c r="F17" s="984">
        <v>9.2422502870264065</v>
      </c>
      <c r="G17" s="983">
        <v>7273</v>
      </c>
      <c r="H17" s="984">
        <v>69.584768465365471</v>
      </c>
      <c r="I17" s="983">
        <v>454</v>
      </c>
      <c r="J17" s="984">
        <v>4.343666283964791</v>
      </c>
      <c r="K17" s="983">
        <v>1759</v>
      </c>
      <c r="L17" s="984">
        <v>16.82931496364332</v>
      </c>
      <c r="M17" s="983">
        <v>0</v>
      </c>
      <c r="N17" s="984">
        <v>0</v>
      </c>
      <c r="O17" s="983">
        <v>0</v>
      </c>
      <c r="P17" s="984">
        <f t="shared" si="0"/>
        <v>0</v>
      </c>
      <c r="R17" s="981"/>
    </row>
    <row r="18" spans="1:18" s="967" customFormat="1" ht="16.5" customHeight="1" x14ac:dyDescent="0.2">
      <c r="A18" s="967">
        <v>9</v>
      </c>
      <c r="B18" s="982" t="s">
        <v>41</v>
      </c>
      <c r="C18" s="983">
        <f t="shared" si="1"/>
        <v>23641</v>
      </c>
      <c r="D18" s="984">
        <f t="shared" si="2"/>
        <v>100</v>
      </c>
      <c r="E18" s="983">
        <v>9737</v>
      </c>
      <c r="F18" s="984">
        <v>41.186921027029314</v>
      </c>
      <c r="G18" s="983">
        <v>11950</v>
      </c>
      <c r="H18" s="984">
        <v>50.54777716678651</v>
      </c>
      <c r="I18" s="983">
        <v>1954</v>
      </c>
      <c r="J18" s="984">
        <v>8.2653018061841728</v>
      </c>
      <c r="K18" s="983">
        <v>0</v>
      </c>
      <c r="L18" s="984">
        <v>0</v>
      </c>
      <c r="M18" s="983">
        <v>0</v>
      </c>
      <c r="N18" s="984">
        <v>0</v>
      </c>
      <c r="O18" s="983">
        <v>0</v>
      </c>
      <c r="P18" s="984">
        <f t="shared" si="0"/>
        <v>0</v>
      </c>
      <c r="R18" s="981"/>
    </row>
    <row r="19" spans="1:18" s="967" customFormat="1" ht="16.5" customHeight="1" x14ac:dyDescent="0.2">
      <c r="A19" s="967">
        <v>10</v>
      </c>
      <c r="B19" s="982" t="s">
        <v>3</v>
      </c>
      <c r="C19" s="983">
        <f t="shared" si="1"/>
        <v>22984</v>
      </c>
      <c r="D19" s="984">
        <f t="shared" si="2"/>
        <v>100</v>
      </c>
      <c r="E19" s="983">
        <v>12052</v>
      </c>
      <c r="F19" s="984">
        <v>52.436477549599722</v>
      </c>
      <c r="G19" s="983">
        <v>8375</v>
      </c>
      <c r="H19" s="984">
        <v>36.438391924817267</v>
      </c>
      <c r="I19" s="983">
        <v>897</v>
      </c>
      <c r="J19" s="984">
        <v>3.9027149321266967</v>
      </c>
      <c r="K19" s="983">
        <v>1660</v>
      </c>
      <c r="L19" s="984">
        <v>7.2224155934563177</v>
      </c>
      <c r="M19" s="983">
        <v>0</v>
      </c>
      <c r="N19" s="984">
        <v>0</v>
      </c>
      <c r="O19" s="983">
        <v>0</v>
      </c>
      <c r="P19" s="984">
        <f t="shared" si="0"/>
        <v>0</v>
      </c>
      <c r="R19" s="981"/>
    </row>
    <row r="20" spans="1:18" s="966" customFormat="1" ht="16.5" customHeight="1" x14ac:dyDescent="0.2">
      <c r="A20" s="966">
        <v>11</v>
      </c>
      <c r="B20" s="982" t="s">
        <v>2</v>
      </c>
      <c r="C20" s="983">
        <f t="shared" si="1"/>
        <v>18381</v>
      </c>
      <c r="D20" s="984">
        <f t="shared" si="2"/>
        <v>100</v>
      </c>
      <c r="E20" s="983">
        <v>13749</v>
      </c>
      <c r="F20" s="984">
        <v>74.800065284804958</v>
      </c>
      <c r="G20" s="983">
        <v>2651</v>
      </c>
      <c r="H20" s="984">
        <v>14.422501496110113</v>
      </c>
      <c r="I20" s="983">
        <v>788</v>
      </c>
      <c r="J20" s="984">
        <v>4.2870355258147006</v>
      </c>
      <c r="K20" s="983">
        <v>1193</v>
      </c>
      <c r="L20" s="984">
        <v>6.490397693270225</v>
      </c>
      <c r="M20" s="983">
        <v>0</v>
      </c>
      <c r="N20" s="984">
        <v>0</v>
      </c>
      <c r="O20" s="983">
        <v>0</v>
      </c>
      <c r="P20" s="984">
        <f t="shared" si="0"/>
        <v>0</v>
      </c>
      <c r="R20" s="981"/>
    </row>
    <row r="21" spans="1:18" s="966" customFormat="1" ht="16.5" customHeight="1" x14ac:dyDescent="0.2">
      <c r="A21" s="966">
        <v>12</v>
      </c>
      <c r="B21" s="982" t="s">
        <v>35</v>
      </c>
      <c r="C21" s="983">
        <f t="shared" si="1"/>
        <v>15268</v>
      </c>
      <c r="D21" s="984">
        <f t="shared" si="2"/>
        <v>100</v>
      </c>
      <c r="E21" s="983">
        <v>2746</v>
      </c>
      <c r="F21" s="984">
        <v>17.98532879224522</v>
      </c>
      <c r="G21" s="983">
        <v>6368</v>
      </c>
      <c r="H21" s="984">
        <v>41.708147760020957</v>
      </c>
      <c r="I21" s="983">
        <v>3537</v>
      </c>
      <c r="J21" s="984">
        <v>23.166099030652347</v>
      </c>
      <c r="K21" s="983">
        <v>2617</v>
      </c>
      <c r="L21" s="984">
        <v>17.140424417081476</v>
      </c>
      <c r="M21" s="983">
        <v>0</v>
      </c>
      <c r="N21" s="984">
        <v>0</v>
      </c>
      <c r="O21" s="983">
        <v>0</v>
      </c>
      <c r="P21" s="984">
        <f t="shared" si="0"/>
        <v>0</v>
      </c>
      <c r="R21" s="981"/>
    </row>
    <row r="22" spans="1:18" s="966" customFormat="1" ht="16.5" customHeight="1" x14ac:dyDescent="0.2">
      <c r="A22" s="966">
        <v>13</v>
      </c>
      <c r="B22" s="982" t="s">
        <v>42</v>
      </c>
      <c r="C22" s="983">
        <f t="shared" si="1"/>
        <v>27150</v>
      </c>
      <c r="D22" s="984">
        <f t="shared" si="2"/>
        <v>100</v>
      </c>
      <c r="E22" s="983">
        <v>3238</v>
      </c>
      <c r="F22" s="984">
        <v>11.926335174953961</v>
      </c>
      <c r="G22" s="983">
        <v>15391</v>
      </c>
      <c r="H22" s="984">
        <v>56.688766114180481</v>
      </c>
      <c r="I22" s="983">
        <v>2190</v>
      </c>
      <c r="J22" s="984">
        <v>8.0662983425414367</v>
      </c>
      <c r="K22" s="983">
        <v>6331</v>
      </c>
      <c r="L22" s="984">
        <v>23.318600368324123</v>
      </c>
      <c r="M22" s="983">
        <v>0</v>
      </c>
      <c r="N22" s="984">
        <v>0</v>
      </c>
      <c r="O22" s="983">
        <v>0</v>
      </c>
      <c r="P22" s="984">
        <f t="shared" si="0"/>
        <v>0</v>
      </c>
      <c r="R22" s="981"/>
    </row>
    <row r="23" spans="1:18" s="966" customFormat="1" ht="16.5" customHeight="1" x14ac:dyDescent="0.2">
      <c r="A23" s="966">
        <v>14</v>
      </c>
      <c r="B23" s="982" t="s">
        <v>43</v>
      </c>
      <c r="C23" s="983">
        <f t="shared" si="1"/>
        <v>1463</v>
      </c>
      <c r="D23" s="984">
        <f t="shared" si="2"/>
        <v>100</v>
      </c>
      <c r="E23" s="983">
        <v>34</v>
      </c>
      <c r="F23" s="984">
        <v>2.3239917976760083</v>
      </c>
      <c r="G23" s="983">
        <v>754</v>
      </c>
      <c r="H23" s="984">
        <v>51.537935748462061</v>
      </c>
      <c r="I23" s="983">
        <v>280</v>
      </c>
      <c r="J23" s="984">
        <v>19.138755980861244</v>
      </c>
      <c r="K23" s="983">
        <v>395</v>
      </c>
      <c r="L23" s="984">
        <v>26.999316473000682</v>
      </c>
      <c r="M23" s="983">
        <v>0</v>
      </c>
      <c r="N23" s="984">
        <v>0</v>
      </c>
      <c r="O23" s="983">
        <v>0</v>
      </c>
      <c r="P23" s="984">
        <f t="shared" si="0"/>
        <v>0</v>
      </c>
      <c r="R23" s="981"/>
    </row>
    <row r="24" spans="1:18" s="966" customFormat="1" ht="16.5" customHeight="1" x14ac:dyDescent="0.2">
      <c r="A24" s="966">
        <v>15</v>
      </c>
      <c r="B24" s="982" t="s">
        <v>44</v>
      </c>
      <c r="C24" s="983">
        <f t="shared" si="1"/>
        <v>2813</v>
      </c>
      <c r="D24" s="984">
        <f t="shared" si="2"/>
        <v>100</v>
      </c>
      <c r="E24" s="983">
        <v>1612</v>
      </c>
      <c r="F24" s="984">
        <v>57.305367934589398</v>
      </c>
      <c r="G24" s="983">
        <v>812</v>
      </c>
      <c r="H24" s="984">
        <v>28.865979381443296</v>
      </c>
      <c r="I24" s="983">
        <v>273</v>
      </c>
      <c r="J24" s="984">
        <v>9.7049413437611083</v>
      </c>
      <c r="K24" s="983">
        <v>116</v>
      </c>
      <c r="L24" s="984">
        <v>4.1237113402061851</v>
      </c>
      <c r="M24" s="983">
        <v>0</v>
      </c>
      <c r="N24" s="984">
        <v>0</v>
      </c>
      <c r="O24" s="983">
        <v>0</v>
      </c>
      <c r="P24" s="984">
        <f t="shared" si="0"/>
        <v>0</v>
      </c>
      <c r="R24" s="981"/>
    </row>
    <row r="25" spans="1:18" s="966" customFormat="1" ht="16.5" customHeight="1" x14ac:dyDescent="0.2">
      <c r="A25" s="966">
        <v>16</v>
      </c>
      <c r="B25" s="982" t="s">
        <v>45</v>
      </c>
      <c r="C25" s="983">
        <f t="shared" si="1"/>
        <v>1329</v>
      </c>
      <c r="D25" s="984">
        <f t="shared" si="2"/>
        <v>100</v>
      </c>
      <c r="E25" s="983">
        <v>0</v>
      </c>
      <c r="F25" s="984">
        <v>0</v>
      </c>
      <c r="G25" s="983">
        <v>1326</v>
      </c>
      <c r="H25" s="984">
        <v>99.77426636568849</v>
      </c>
      <c r="I25" s="983">
        <v>3</v>
      </c>
      <c r="J25" s="984">
        <v>0.22573363431151239</v>
      </c>
      <c r="K25" s="983">
        <v>0</v>
      </c>
      <c r="L25" s="984">
        <v>0</v>
      </c>
      <c r="M25" s="983">
        <v>0</v>
      </c>
      <c r="N25" s="984">
        <v>0</v>
      </c>
      <c r="O25" s="983">
        <v>0</v>
      </c>
      <c r="P25" s="984">
        <f t="shared" si="0"/>
        <v>0</v>
      </c>
      <c r="R25" s="981"/>
    </row>
    <row r="26" spans="1:18" s="966" customFormat="1" ht="16.5" customHeight="1" x14ac:dyDescent="0.2">
      <c r="A26" s="966">
        <v>17</v>
      </c>
      <c r="B26" s="982" t="s">
        <v>46</v>
      </c>
      <c r="C26" s="983">
        <f>E26+G26+I26+K26+M26+O26</f>
        <v>937</v>
      </c>
      <c r="D26" s="984">
        <f t="shared" si="2"/>
        <v>100</v>
      </c>
      <c r="E26" s="983">
        <v>0</v>
      </c>
      <c r="F26" s="984">
        <v>0</v>
      </c>
      <c r="G26" s="983">
        <v>878</v>
      </c>
      <c r="H26" s="984">
        <v>93.703308431163293</v>
      </c>
      <c r="I26" s="983">
        <v>59</v>
      </c>
      <c r="J26" s="984">
        <v>6.2966915688367129</v>
      </c>
      <c r="K26" s="983">
        <v>0</v>
      </c>
      <c r="L26" s="984">
        <v>0</v>
      </c>
      <c r="M26" s="983">
        <v>0</v>
      </c>
      <c r="N26" s="984">
        <v>0</v>
      </c>
      <c r="O26" s="983">
        <v>0</v>
      </c>
      <c r="P26" s="984">
        <f t="shared" si="0"/>
        <v>0</v>
      </c>
      <c r="R26" s="981"/>
    </row>
    <row r="27" spans="1:18" s="966" customFormat="1" ht="16.5" customHeight="1" x14ac:dyDescent="0.2">
      <c r="B27" s="985" t="s">
        <v>1</v>
      </c>
      <c r="C27" s="986" t="e">
        <f t="shared" si="1"/>
        <v>#REF!</v>
      </c>
      <c r="D27" s="987" t="str">
        <f t="shared" si="2"/>
        <v>-</v>
      </c>
      <c r="E27" s="986" t="e">
        <f>#REF!</f>
        <v>#REF!</v>
      </c>
      <c r="F27" s="987" t="str">
        <f t="shared" si="2"/>
        <v>-</v>
      </c>
      <c r="G27" s="986" t="e">
        <f>#REF!</f>
        <v>#REF!</v>
      </c>
      <c r="H27" s="987" t="str">
        <f t="shared" ref="H27" si="3">IFERROR(G27/$C27*100,"-")</f>
        <v>-</v>
      </c>
      <c r="I27" s="986" t="e">
        <f>#REF!</f>
        <v>#REF!</v>
      </c>
      <c r="J27" s="987" t="str">
        <f t="shared" ref="J27" si="4">IFERROR(I27/$C27*100,"-")</f>
        <v>-</v>
      </c>
      <c r="K27" s="986" t="e">
        <f>#REF!</f>
        <v>#REF!</v>
      </c>
      <c r="L27" s="987" t="str">
        <f t="shared" ref="L27" si="5">IFERROR(K27/$C27*100,"-")</f>
        <v>-</v>
      </c>
      <c r="M27" s="986" t="e">
        <f>#REF!</f>
        <v>#REF!</v>
      </c>
      <c r="N27" s="987" t="str">
        <f t="shared" ref="N27" si="6">IFERROR(M27/$C27*100,"-")</f>
        <v>-</v>
      </c>
      <c r="O27" s="986">
        <f>IFERROR(GETPIVOTDATA("ID PRESTACION
COUNT",#REF!,"CCAA","Ceuta","Subtipo",O$1),0)+IFERROR(GETPIVOTDATA("ID PRESTACION
COUNT",#REF!,"CCAA","Melilla","Subtipo",O$1),0)</f>
        <v>0</v>
      </c>
      <c r="P27" s="987" t="str">
        <f t="shared" si="0"/>
        <v>-</v>
      </c>
      <c r="R27" s="981"/>
    </row>
    <row r="28" spans="1:18" s="1297" customFormat="1" x14ac:dyDescent="0.2">
      <c r="B28" s="1298" t="s">
        <v>0</v>
      </c>
      <c r="C28" s="1299" t="e">
        <f>SUM(C10:C27)</f>
        <v>#REF!</v>
      </c>
      <c r="D28" s="1300" t="e">
        <f>C28/$C28*100</f>
        <v>#REF!</v>
      </c>
      <c r="E28" s="1301" t="e">
        <f>SUM(E10:E27)</f>
        <v>#REF!</v>
      </c>
      <c r="F28" s="1302" t="e">
        <f>E28/$C28*100</f>
        <v>#REF!</v>
      </c>
      <c r="G28" s="1301" t="e">
        <f>SUM(G10:G27)</f>
        <v>#REF!</v>
      </c>
      <c r="H28" s="1302" t="e">
        <f>G28/$C28*100</f>
        <v>#REF!</v>
      </c>
      <c r="I28" s="1301" t="e">
        <f>SUM(I10:I27)</f>
        <v>#REF!</v>
      </c>
      <c r="J28" s="1302" t="e">
        <f>I28/$C28*100</f>
        <v>#REF!</v>
      </c>
      <c r="K28" s="1301" t="e">
        <f>SUM(K10:K27)</f>
        <v>#REF!</v>
      </c>
      <c r="L28" s="1302" t="e">
        <f>K28/$C28*100</f>
        <v>#REF!</v>
      </c>
      <c r="M28" s="1301" t="e">
        <f>SUM(M10:M27)</f>
        <v>#REF!</v>
      </c>
      <c r="N28" s="1302" t="e">
        <f>M28/$C28*100</f>
        <v>#REF!</v>
      </c>
      <c r="O28" s="1301">
        <f>SUM(O10:O27)</f>
        <v>0</v>
      </c>
      <c r="P28" s="1302" t="e">
        <f>O28/$C28*100</f>
        <v>#REF!</v>
      </c>
    </row>
    <row r="29" spans="1:18" s="965" customFormat="1" hidden="1" x14ac:dyDescent="0.2">
      <c r="A29" s="968">
        <v>18</v>
      </c>
      <c r="B29" s="968" t="s">
        <v>39</v>
      </c>
      <c r="C29" s="988"/>
      <c r="D29" s="989"/>
      <c r="E29" s="988"/>
      <c r="F29" s="989"/>
      <c r="G29" s="988"/>
      <c r="H29" s="989"/>
      <c r="I29" s="988"/>
      <c r="J29" s="989"/>
      <c r="K29" s="988"/>
      <c r="L29" s="989"/>
      <c r="M29" s="988"/>
      <c r="N29" s="989"/>
      <c r="O29" s="988"/>
      <c r="P29" s="989"/>
    </row>
    <row r="30" spans="1:18" s="991" customFormat="1" hidden="1" x14ac:dyDescent="0.2">
      <c r="A30" s="968">
        <v>19</v>
      </c>
      <c r="B30" s="968" t="s">
        <v>47</v>
      </c>
      <c r="C30" s="990"/>
      <c r="D30" s="990"/>
      <c r="E30" s="990"/>
      <c r="F30" s="990"/>
      <c r="G30" s="990"/>
      <c r="H30" s="990"/>
      <c r="I30" s="990"/>
      <c r="K30" s="990"/>
      <c r="L30" s="990"/>
      <c r="M30" s="990"/>
      <c r="N30" s="990"/>
      <c r="O30" s="990"/>
      <c r="P30" s="990"/>
    </row>
    <row r="31" spans="1:18" hidden="1" x14ac:dyDescent="0.2"/>
    <row r="32" spans="1:18" hidden="1" x14ac:dyDescent="0.2">
      <c r="B32" s="964"/>
      <c r="M32" s="964"/>
      <c r="N32" s="964"/>
    </row>
    <row r="33" spans="2:14" hidden="1" x14ac:dyDescent="0.2">
      <c r="B33" s="964"/>
      <c r="D33" s="964"/>
      <c r="M33" s="964"/>
      <c r="N33" s="964"/>
    </row>
    <row r="34" spans="2:14" hidden="1" x14ac:dyDescent="0.2">
      <c r="B34" s="964"/>
      <c r="D34" s="964"/>
      <c r="M34" s="964"/>
      <c r="N34" s="964"/>
    </row>
    <row r="35" spans="2:14" hidden="1" x14ac:dyDescent="0.2">
      <c r="B35" s="964"/>
      <c r="D35" s="964"/>
      <c r="M35" s="964"/>
      <c r="N35" s="964"/>
    </row>
    <row r="36" spans="2:14" hidden="1" x14ac:dyDescent="0.2">
      <c r="B36" s="964"/>
      <c r="D36" s="964"/>
      <c r="M36" s="964"/>
      <c r="N36" s="964"/>
    </row>
    <row r="37" spans="2:14" hidden="1" x14ac:dyDescent="0.2">
      <c r="B37" s="964"/>
      <c r="D37" s="964"/>
      <c r="M37" s="964"/>
      <c r="N37" s="964"/>
    </row>
    <row r="38" spans="2:14" hidden="1" x14ac:dyDescent="0.2">
      <c r="B38" s="964"/>
      <c r="D38" s="964"/>
      <c r="M38" s="964"/>
      <c r="N38" s="964"/>
    </row>
    <row r="39" spans="2:14" hidden="1" x14ac:dyDescent="0.2">
      <c r="B39" s="964"/>
      <c r="D39" s="964"/>
      <c r="M39" s="964"/>
      <c r="N39" s="964"/>
    </row>
    <row r="40" spans="2:14" hidden="1" x14ac:dyDescent="0.2">
      <c r="B40" s="964"/>
      <c r="D40" s="964"/>
      <c r="M40" s="964"/>
      <c r="N40" s="964"/>
    </row>
    <row r="41" spans="2:14" hidden="1" x14ac:dyDescent="0.2">
      <c r="B41" s="964"/>
      <c r="D41" s="964"/>
      <c r="M41" s="964"/>
      <c r="N41" s="964"/>
    </row>
    <row r="42" spans="2:14" x14ac:dyDescent="0.2">
      <c r="B42" s="964"/>
      <c r="D42" s="964"/>
      <c r="M42" s="964"/>
      <c r="N42" s="964"/>
    </row>
    <row r="43" spans="2:14" x14ac:dyDescent="0.2">
      <c r="B43" s="964"/>
      <c r="D43" s="964"/>
      <c r="M43" s="964"/>
      <c r="N43" s="964"/>
    </row>
    <row r="44" spans="2:14" x14ac:dyDescent="0.2">
      <c r="B44" s="964"/>
      <c r="D44" s="964"/>
      <c r="M44" s="964"/>
      <c r="N44" s="964"/>
    </row>
    <row r="45" spans="2:14" x14ac:dyDescent="0.2">
      <c r="D45" s="964"/>
      <c r="M45" s="964"/>
      <c r="N45" s="964"/>
    </row>
    <row r="46" spans="2:14" x14ac:dyDescent="0.2">
      <c r="D46" s="964"/>
      <c r="M46" s="964"/>
      <c r="N46" s="964"/>
    </row>
    <row r="47" spans="2:14" x14ac:dyDescent="0.2">
      <c r="D47" s="964"/>
      <c r="M47" s="964"/>
      <c r="N47" s="964"/>
    </row>
    <row r="48" spans="2:14" x14ac:dyDescent="0.2">
      <c r="D48" s="964"/>
      <c r="M48" s="964"/>
      <c r="N48" s="964"/>
    </row>
    <row r="49" spans="4:4" x14ac:dyDescent="0.2">
      <c r="D49" s="964"/>
    </row>
    <row r="50" spans="4:4" x14ac:dyDescent="0.2">
      <c r="D50" s="964"/>
    </row>
    <row r="51" spans="4:4" x14ac:dyDescent="0.2">
      <c r="D51" s="964"/>
    </row>
    <row r="52" spans="4:4" x14ac:dyDescent="0.2">
      <c r="D52" s="964"/>
    </row>
    <row r="53" spans="4:4" x14ac:dyDescent="0.2">
      <c r="D53" s="964"/>
    </row>
    <row r="54" spans="4:4" x14ac:dyDescent="0.2">
      <c r="D54" s="964"/>
    </row>
    <row r="55" spans="4:4" x14ac:dyDescent="0.2">
      <c r="D55" s="964"/>
    </row>
    <row r="56" spans="4:4" x14ac:dyDescent="0.2">
      <c r="D56" s="964"/>
    </row>
    <row r="57" spans="4:4" x14ac:dyDescent="0.2">
      <c r="D57" s="964"/>
    </row>
    <row r="58" spans="4:4" x14ac:dyDescent="0.2">
      <c r="D58" s="964"/>
    </row>
    <row r="59" spans="4:4" x14ac:dyDescent="0.2">
      <c r="D59" s="964"/>
    </row>
    <row r="60" spans="4:4" x14ac:dyDescent="0.2">
      <c r="D60" s="96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60"/>
  <sheetViews>
    <sheetView zoomScaleNormal="100" workbookViewId="0"/>
  </sheetViews>
  <sheetFormatPr baseColWidth="10" defaultColWidth="11.42578125" defaultRowHeight="15" x14ac:dyDescent="0.2"/>
  <cols>
    <col min="1" max="1" width="0.5703125" style="992" customWidth="1"/>
    <col min="2" max="2" width="26.5703125" style="992" bestFit="1" customWidth="1"/>
    <col min="3" max="3" width="7.85546875" style="992" customWidth="1"/>
    <col min="4" max="4" width="7" style="992" bestFit="1" customWidth="1"/>
    <col min="5" max="5" width="8.5703125" style="992" customWidth="1"/>
    <col min="6" max="6" width="5.42578125" style="992" customWidth="1"/>
    <col min="7" max="7" width="8.28515625" style="992" customWidth="1"/>
    <col min="8" max="8" width="7" style="992" bestFit="1" customWidth="1"/>
    <col min="9" max="9" width="9.7109375" style="992" customWidth="1"/>
    <col min="10" max="10" width="6" style="992" customWidth="1"/>
    <col min="11" max="11" width="7" style="992" customWidth="1"/>
    <col min="12" max="12" width="6" style="992" customWidth="1"/>
    <col min="13" max="13" width="7.140625" style="992" customWidth="1"/>
    <col min="14" max="14" width="6" style="992" customWidth="1"/>
    <col min="15" max="15" width="7.140625" style="992" customWidth="1"/>
    <col min="16" max="16" width="7.28515625" style="992" customWidth="1"/>
    <col min="17" max="16384" width="11.42578125" style="992"/>
  </cols>
  <sheetData>
    <row r="1" spans="1:21" s="964" customFormat="1" ht="12.75" customHeight="1" x14ac:dyDescent="0.2">
      <c r="B1" s="964" t="s">
        <v>32</v>
      </c>
      <c r="E1" s="968" t="s">
        <v>194</v>
      </c>
      <c r="F1" s="968"/>
      <c r="G1" s="968" t="s">
        <v>195</v>
      </c>
      <c r="H1" s="968"/>
      <c r="I1" s="968" t="s">
        <v>196</v>
      </c>
      <c r="J1" s="968"/>
      <c r="K1" s="968" t="s">
        <v>197</v>
      </c>
      <c r="L1" s="968"/>
      <c r="M1" s="968" t="s">
        <v>198</v>
      </c>
      <c r="N1" s="968"/>
      <c r="O1" s="968" t="s">
        <v>199</v>
      </c>
    </row>
    <row r="2" spans="1:21" s="969" customFormat="1" ht="48" customHeight="1" x14ac:dyDescent="0.25">
      <c r="B2" s="970"/>
      <c r="C2" s="970"/>
      <c r="D2" s="970"/>
      <c r="E2" s="970"/>
      <c r="F2" s="970"/>
      <c r="G2" s="970"/>
      <c r="H2" s="970"/>
    </row>
    <row r="3" spans="1:21" s="971" customFormat="1" ht="21" x14ac:dyDescent="0.2">
      <c r="B3" s="1494" t="s">
        <v>443</v>
      </c>
      <c r="C3" s="1494"/>
      <c r="D3" s="1494"/>
      <c r="E3" s="1494"/>
      <c r="F3" s="1494"/>
      <c r="G3" s="1494"/>
      <c r="H3" s="1494"/>
      <c r="I3" s="1494"/>
      <c r="J3" s="1494"/>
      <c r="K3" s="1494"/>
      <c r="L3" s="1494"/>
      <c r="M3" s="1494"/>
      <c r="N3" s="1494"/>
      <c r="O3" s="1494"/>
      <c r="P3" s="1494"/>
    </row>
    <row r="4" spans="1:21" s="971" customFormat="1" ht="15.75" x14ac:dyDescent="0.2">
      <c r="B4" s="1415" t="str">
        <f>porsaad!$B$6</f>
        <v>Situación a 31 de marzo de 2024</v>
      </c>
      <c r="C4" s="1415"/>
      <c r="D4" s="1415"/>
      <c r="E4" s="1415"/>
      <c r="F4" s="1415"/>
      <c r="G4" s="1415"/>
      <c r="H4" s="1415"/>
      <c r="I4" s="1415"/>
      <c r="J4" s="1415"/>
      <c r="K4" s="1415"/>
      <c r="L4" s="1415"/>
      <c r="M4" s="1415"/>
      <c r="N4" s="1415"/>
      <c r="O4" s="1415"/>
      <c r="P4" s="1415"/>
      <c r="Q4" s="972"/>
      <c r="R4" s="972"/>
      <c r="S4" s="972"/>
      <c r="T4" s="972"/>
      <c r="U4" s="972"/>
    </row>
    <row r="5" spans="1:21" s="973" customFormat="1" ht="7.5" customHeight="1" x14ac:dyDescent="0.2">
      <c r="B5" s="974"/>
      <c r="C5" s="973" t="s">
        <v>194</v>
      </c>
      <c r="E5" s="973" t="s">
        <v>195</v>
      </c>
      <c r="G5" s="973" t="s">
        <v>196</v>
      </c>
      <c r="I5" s="973" t="s">
        <v>197</v>
      </c>
      <c r="K5" s="968" t="s">
        <v>198</v>
      </c>
      <c r="M5" s="968" t="s">
        <v>199</v>
      </c>
      <c r="O5" s="968" t="s">
        <v>199</v>
      </c>
    </row>
    <row r="6" spans="1:21" s="971" customFormat="1" ht="15" customHeight="1" x14ac:dyDescent="0.2">
      <c r="B6" s="975"/>
      <c r="C6" s="1616" t="s">
        <v>200</v>
      </c>
      <c r="D6" s="1617"/>
      <c r="E6" s="1617"/>
      <c r="F6" s="1617"/>
      <c r="G6" s="1617"/>
      <c r="H6" s="1617"/>
      <c r="I6" s="1617"/>
      <c r="J6" s="1617"/>
      <c r="K6" s="1617"/>
      <c r="L6" s="1617"/>
      <c r="M6" s="1617"/>
      <c r="N6" s="1617"/>
      <c r="O6" s="1617"/>
      <c r="P6" s="1618"/>
    </row>
    <row r="7" spans="1:21" s="971"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6" customFormat="1" ht="12" customHeight="1" x14ac:dyDescent="0.2">
      <c r="B8" s="1620"/>
      <c r="C8" s="994" t="s">
        <v>9</v>
      </c>
      <c r="D8" s="994" t="s">
        <v>28</v>
      </c>
      <c r="E8" s="994" t="s">
        <v>9</v>
      </c>
      <c r="F8" s="994" t="s">
        <v>28</v>
      </c>
      <c r="G8" s="994" t="s">
        <v>9</v>
      </c>
      <c r="H8" s="994" t="s">
        <v>28</v>
      </c>
      <c r="I8" s="994" t="s">
        <v>9</v>
      </c>
      <c r="J8" s="993" t="s">
        <v>28</v>
      </c>
      <c r="K8" s="996" t="s">
        <v>9</v>
      </c>
      <c r="L8" s="993" t="s">
        <v>28</v>
      </c>
      <c r="M8" s="995" t="s">
        <v>9</v>
      </c>
      <c r="N8" s="994" t="s">
        <v>28</v>
      </c>
      <c r="O8" s="994" t="s">
        <v>9</v>
      </c>
      <c r="P8" s="993" t="s">
        <v>28</v>
      </c>
      <c r="R8" s="977"/>
    </row>
    <row r="9" spans="1:21" ht="5.25" customHeight="1" x14ac:dyDescent="0.2">
      <c r="B9" s="964"/>
      <c r="D9" s="964"/>
      <c r="M9" s="964"/>
      <c r="N9" s="964"/>
    </row>
    <row r="10" spans="1:21" s="965" customFormat="1" ht="16.5" customHeight="1" x14ac:dyDescent="0.2">
      <c r="A10" s="965">
        <v>1</v>
      </c>
      <c r="B10" s="978" t="s">
        <v>8</v>
      </c>
      <c r="C10" s="979">
        <f>E10+G10+I10+K10+M10+O10</f>
        <v>2715</v>
      </c>
      <c r="D10" s="980">
        <f>IFERROR(C10/$C10*100,"-")</f>
        <v>100</v>
      </c>
      <c r="E10" s="979">
        <v>0</v>
      </c>
      <c r="F10" s="980">
        <v>0</v>
      </c>
      <c r="G10" s="979">
        <v>2633</v>
      </c>
      <c r="H10" s="980">
        <v>96.979742173112342</v>
      </c>
      <c r="I10" s="979">
        <v>82</v>
      </c>
      <c r="J10" s="980">
        <v>3.0202578268876614</v>
      </c>
      <c r="K10" s="979">
        <v>0</v>
      </c>
      <c r="L10" s="980">
        <v>0</v>
      </c>
      <c r="M10" s="979">
        <v>0</v>
      </c>
      <c r="N10" s="980">
        <v>0</v>
      </c>
      <c r="O10" s="979">
        <v>0</v>
      </c>
      <c r="P10" s="980">
        <f>IFERROR(O10/$C10*100,"-")</f>
        <v>0</v>
      </c>
      <c r="R10" s="981"/>
    </row>
    <row r="11" spans="1:21" s="966" customFormat="1" ht="16.5" customHeight="1" x14ac:dyDescent="0.2">
      <c r="A11" s="966">
        <v>2</v>
      </c>
      <c r="B11" s="982" t="s">
        <v>7</v>
      </c>
      <c r="C11" s="983">
        <f t="shared" ref="C11:C27" si="0">E11+G11+I11+K11+M11+O11</f>
        <v>3514</v>
      </c>
      <c r="D11" s="984">
        <f t="shared" ref="D11:D27" si="1">IFERROR(C11/$C11*100,"-")</f>
        <v>100</v>
      </c>
      <c r="E11" s="983">
        <v>1</v>
      </c>
      <c r="F11" s="984">
        <v>2.8457598178713718E-2</v>
      </c>
      <c r="G11" s="983">
        <v>3277</v>
      </c>
      <c r="H11" s="984">
        <v>93.255549231644849</v>
      </c>
      <c r="I11" s="983">
        <v>236</v>
      </c>
      <c r="J11" s="984">
        <v>6.7159931701764375</v>
      </c>
      <c r="K11" s="983">
        <v>0</v>
      </c>
      <c r="L11" s="984">
        <v>0</v>
      </c>
      <c r="M11" s="983">
        <v>0</v>
      </c>
      <c r="N11" s="984">
        <v>0</v>
      </c>
      <c r="O11" s="983">
        <v>0</v>
      </c>
      <c r="P11" s="984">
        <f t="shared" ref="P11:P27" si="2">IFERROR(O11/$C11*100,"-")</f>
        <v>0</v>
      </c>
      <c r="R11" s="981"/>
    </row>
    <row r="12" spans="1:21" s="966" customFormat="1" ht="16.5" customHeight="1" x14ac:dyDescent="0.2">
      <c r="A12" s="966">
        <v>3</v>
      </c>
      <c r="B12" s="982" t="s">
        <v>37</v>
      </c>
      <c r="C12" s="983">
        <f t="shared" si="0"/>
        <v>1658</v>
      </c>
      <c r="D12" s="984">
        <f t="shared" si="1"/>
        <v>100</v>
      </c>
      <c r="E12" s="983">
        <v>73</v>
      </c>
      <c r="F12" s="984">
        <v>4.4028950542822676</v>
      </c>
      <c r="G12" s="983">
        <v>1446</v>
      </c>
      <c r="H12" s="984">
        <v>87.213510253317253</v>
      </c>
      <c r="I12" s="983">
        <v>112</v>
      </c>
      <c r="J12" s="984">
        <v>6.7551266586248495</v>
      </c>
      <c r="K12" s="983">
        <v>6</v>
      </c>
      <c r="L12" s="984">
        <v>0.36188178528347409</v>
      </c>
      <c r="M12" s="983">
        <v>21</v>
      </c>
      <c r="N12" s="984">
        <v>1.2665862484921593</v>
      </c>
      <c r="O12" s="983">
        <v>0</v>
      </c>
      <c r="P12" s="984">
        <f t="shared" si="2"/>
        <v>0</v>
      </c>
      <c r="R12" s="981"/>
    </row>
    <row r="13" spans="1:21" s="966" customFormat="1" ht="16.5" customHeight="1" x14ac:dyDescent="0.2">
      <c r="A13" s="966">
        <v>4</v>
      </c>
      <c r="B13" s="982" t="s">
        <v>38</v>
      </c>
      <c r="C13" s="983">
        <f t="shared" si="0"/>
        <v>341</v>
      </c>
      <c r="D13" s="984">
        <f t="shared" si="1"/>
        <v>100</v>
      </c>
      <c r="E13" s="983">
        <v>0</v>
      </c>
      <c r="F13" s="984">
        <v>0</v>
      </c>
      <c r="G13" s="983">
        <v>306</v>
      </c>
      <c r="H13" s="984">
        <v>89.73607038123167</v>
      </c>
      <c r="I13" s="983">
        <v>35</v>
      </c>
      <c r="J13" s="984">
        <v>10.263929618768328</v>
      </c>
      <c r="K13" s="983">
        <v>0</v>
      </c>
      <c r="L13" s="984">
        <v>0</v>
      </c>
      <c r="M13" s="983">
        <v>0</v>
      </c>
      <c r="N13" s="984">
        <v>0</v>
      </c>
      <c r="O13" s="983">
        <v>0</v>
      </c>
      <c r="P13" s="984">
        <f t="shared" si="2"/>
        <v>0</v>
      </c>
      <c r="R13" s="981"/>
    </row>
    <row r="14" spans="1:21" s="966" customFormat="1" ht="16.5" customHeight="1" x14ac:dyDescent="0.2">
      <c r="A14" s="966">
        <v>5</v>
      </c>
      <c r="B14" s="982" t="s">
        <v>6</v>
      </c>
      <c r="C14" s="983">
        <f t="shared" si="0"/>
        <v>3800</v>
      </c>
      <c r="D14" s="984">
        <f t="shared" si="1"/>
        <v>100</v>
      </c>
      <c r="E14" s="983">
        <v>2250</v>
      </c>
      <c r="F14" s="984">
        <v>59.210526315789465</v>
      </c>
      <c r="G14" s="983">
        <v>880</v>
      </c>
      <c r="H14" s="984">
        <v>23.157894736842106</v>
      </c>
      <c r="I14" s="983">
        <v>252</v>
      </c>
      <c r="J14" s="984">
        <v>6.6315789473684212</v>
      </c>
      <c r="K14" s="983">
        <v>417</v>
      </c>
      <c r="L14" s="984">
        <v>10.973684210526317</v>
      </c>
      <c r="M14" s="983">
        <v>1</v>
      </c>
      <c r="N14" s="984">
        <v>2.6315789473684209E-2</v>
      </c>
      <c r="O14" s="983">
        <v>0</v>
      </c>
      <c r="P14" s="984">
        <f t="shared" si="2"/>
        <v>0</v>
      </c>
      <c r="R14" s="981"/>
    </row>
    <row r="15" spans="1:21" s="966" customFormat="1" ht="16.5" customHeight="1" x14ac:dyDescent="0.2">
      <c r="A15" s="966">
        <v>6</v>
      </c>
      <c r="B15" s="982" t="s">
        <v>5</v>
      </c>
      <c r="C15" s="983">
        <f t="shared" si="0"/>
        <v>75</v>
      </c>
      <c r="D15" s="984">
        <f t="shared" si="1"/>
        <v>100</v>
      </c>
      <c r="E15" s="983">
        <v>0</v>
      </c>
      <c r="F15" s="984">
        <v>0</v>
      </c>
      <c r="G15" s="983">
        <v>75</v>
      </c>
      <c r="H15" s="984">
        <v>100</v>
      </c>
      <c r="I15" s="983">
        <v>0</v>
      </c>
      <c r="J15" s="984">
        <v>0</v>
      </c>
      <c r="K15" s="983">
        <v>0</v>
      </c>
      <c r="L15" s="984">
        <v>0</v>
      </c>
      <c r="M15" s="983">
        <v>0</v>
      </c>
      <c r="N15" s="984">
        <v>0</v>
      </c>
      <c r="O15" s="983">
        <v>0</v>
      </c>
      <c r="P15" s="984">
        <f t="shared" si="2"/>
        <v>0</v>
      </c>
      <c r="R15" s="981"/>
    </row>
    <row r="16" spans="1:21" s="967" customFormat="1" ht="16.5" customHeight="1" x14ac:dyDescent="0.2">
      <c r="A16" s="967">
        <v>7</v>
      </c>
      <c r="B16" s="982" t="s">
        <v>4</v>
      </c>
      <c r="C16" s="983">
        <f t="shared" si="0"/>
        <v>16686</v>
      </c>
      <c r="D16" s="984">
        <f t="shared" si="1"/>
        <v>100</v>
      </c>
      <c r="E16" s="983">
        <v>2000</v>
      </c>
      <c r="F16" s="984">
        <v>11.986096128490949</v>
      </c>
      <c r="G16" s="983">
        <v>11192</v>
      </c>
      <c r="H16" s="984">
        <v>67.074193935035368</v>
      </c>
      <c r="I16" s="983">
        <v>1700</v>
      </c>
      <c r="J16" s="984">
        <v>10.188181709217307</v>
      </c>
      <c r="K16" s="983">
        <v>1794</v>
      </c>
      <c r="L16" s="984">
        <v>10.751528227256383</v>
      </c>
      <c r="M16" s="983">
        <v>0</v>
      </c>
      <c r="N16" s="984">
        <v>0</v>
      </c>
      <c r="O16" s="983">
        <v>0</v>
      </c>
      <c r="P16" s="984">
        <f t="shared" si="2"/>
        <v>0</v>
      </c>
      <c r="R16" s="981"/>
    </row>
    <row r="17" spans="1:18" s="967" customFormat="1" ht="16.5" customHeight="1" x14ac:dyDescent="0.2">
      <c r="A17" s="967">
        <v>8</v>
      </c>
      <c r="B17" s="982" t="s">
        <v>40</v>
      </c>
      <c r="C17" s="983">
        <f t="shared" si="0"/>
        <v>3629</v>
      </c>
      <c r="D17" s="984">
        <f t="shared" si="1"/>
        <v>100</v>
      </c>
      <c r="E17" s="983">
        <v>170</v>
      </c>
      <c r="F17" s="984">
        <v>4.6844860843207492</v>
      </c>
      <c r="G17" s="983">
        <v>2799</v>
      </c>
      <c r="H17" s="984">
        <v>77.12868558831633</v>
      </c>
      <c r="I17" s="983">
        <v>152</v>
      </c>
      <c r="J17" s="984">
        <v>4.1884816753926701</v>
      </c>
      <c r="K17" s="983">
        <v>508</v>
      </c>
      <c r="L17" s="984">
        <v>13.998346651970239</v>
      </c>
      <c r="M17" s="983">
        <v>0</v>
      </c>
      <c r="N17" s="984">
        <v>0</v>
      </c>
      <c r="O17" s="983">
        <v>0</v>
      </c>
      <c r="P17" s="984">
        <f t="shared" si="2"/>
        <v>0</v>
      </c>
      <c r="R17" s="981"/>
    </row>
    <row r="18" spans="1:18" s="967" customFormat="1" ht="16.5" customHeight="1" x14ac:dyDescent="0.2">
      <c r="A18" s="967">
        <v>9</v>
      </c>
      <c r="B18" s="982" t="s">
        <v>41</v>
      </c>
      <c r="C18" s="983">
        <f t="shared" si="0"/>
        <v>6001</v>
      </c>
      <c r="D18" s="984">
        <f t="shared" si="1"/>
        <v>100</v>
      </c>
      <c r="E18" s="983">
        <v>914</v>
      </c>
      <c r="F18" s="984">
        <v>15.230794867522079</v>
      </c>
      <c r="G18" s="983">
        <v>4718</v>
      </c>
      <c r="H18" s="984">
        <v>78.620229961673047</v>
      </c>
      <c r="I18" s="983">
        <v>369</v>
      </c>
      <c r="J18" s="984">
        <v>6.1489751708048654</v>
      </c>
      <c r="K18" s="983">
        <v>0</v>
      </c>
      <c r="L18" s="984">
        <v>0</v>
      </c>
      <c r="M18" s="983">
        <v>0</v>
      </c>
      <c r="N18" s="984">
        <v>0</v>
      </c>
      <c r="O18" s="983">
        <v>0</v>
      </c>
      <c r="P18" s="984">
        <f t="shared" si="2"/>
        <v>0</v>
      </c>
      <c r="R18" s="981"/>
    </row>
    <row r="19" spans="1:18" s="967" customFormat="1" ht="16.5" customHeight="1" x14ac:dyDescent="0.2">
      <c r="A19" s="967">
        <v>10</v>
      </c>
      <c r="B19" s="982" t="s">
        <v>3</v>
      </c>
      <c r="C19" s="983">
        <f t="shared" si="0"/>
        <v>7604</v>
      </c>
      <c r="D19" s="984">
        <f t="shared" si="1"/>
        <v>100</v>
      </c>
      <c r="E19" s="983">
        <v>2833</v>
      </c>
      <c r="F19" s="984">
        <v>37.256706996317732</v>
      </c>
      <c r="G19" s="983">
        <v>3684</v>
      </c>
      <c r="H19" s="984">
        <v>48.448185165702263</v>
      </c>
      <c r="I19" s="983">
        <v>492</v>
      </c>
      <c r="J19" s="984">
        <v>6.4702788006312462</v>
      </c>
      <c r="K19" s="983">
        <v>595</v>
      </c>
      <c r="L19" s="984">
        <v>7.8248290373487643</v>
      </c>
      <c r="M19" s="983">
        <v>0</v>
      </c>
      <c r="N19" s="984">
        <v>0</v>
      </c>
      <c r="O19" s="983">
        <v>0</v>
      </c>
      <c r="P19" s="984">
        <f t="shared" si="2"/>
        <v>0</v>
      </c>
      <c r="R19" s="981"/>
    </row>
    <row r="20" spans="1:18" s="966" customFormat="1" ht="16.5" customHeight="1" x14ac:dyDescent="0.2">
      <c r="A20" s="966">
        <v>11</v>
      </c>
      <c r="B20" s="982" t="s">
        <v>2</v>
      </c>
      <c r="C20" s="983">
        <f t="shared" si="0"/>
        <v>5787</v>
      </c>
      <c r="D20" s="984">
        <f t="shared" si="1"/>
        <v>100</v>
      </c>
      <c r="E20" s="983">
        <v>3728</v>
      </c>
      <c r="F20" s="984">
        <v>64.420252289614652</v>
      </c>
      <c r="G20" s="983">
        <v>1541</v>
      </c>
      <c r="H20" s="984">
        <v>26.628650423362711</v>
      </c>
      <c r="I20" s="983">
        <v>286</v>
      </c>
      <c r="J20" s="984">
        <v>4.9421116295144296</v>
      </c>
      <c r="K20" s="983">
        <v>232</v>
      </c>
      <c r="L20" s="984">
        <v>4.0089856575082079</v>
      </c>
      <c r="M20" s="983">
        <v>0</v>
      </c>
      <c r="N20" s="984">
        <v>0</v>
      </c>
      <c r="O20" s="983">
        <v>0</v>
      </c>
      <c r="P20" s="984">
        <f t="shared" si="2"/>
        <v>0</v>
      </c>
      <c r="R20" s="981"/>
    </row>
    <row r="21" spans="1:18" s="966" customFormat="1" ht="16.5" customHeight="1" x14ac:dyDescent="0.2">
      <c r="A21" s="966">
        <v>12</v>
      </c>
      <c r="B21" s="982" t="s">
        <v>35</v>
      </c>
      <c r="C21" s="983">
        <f t="shared" si="0"/>
        <v>5901</v>
      </c>
      <c r="D21" s="984">
        <f t="shared" si="1"/>
        <v>100</v>
      </c>
      <c r="E21" s="983">
        <v>451</v>
      </c>
      <c r="F21" s="984">
        <v>7.6427724114556854</v>
      </c>
      <c r="G21" s="983">
        <v>3967</v>
      </c>
      <c r="H21" s="984">
        <v>67.225893916285372</v>
      </c>
      <c r="I21" s="983">
        <v>1164</v>
      </c>
      <c r="J21" s="984">
        <v>19.72547025927809</v>
      </c>
      <c r="K21" s="983">
        <v>319</v>
      </c>
      <c r="L21" s="984">
        <v>5.4058634129808505</v>
      </c>
      <c r="M21" s="983">
        <v>0</v>
      </c>
      <c r="N21" s="984">
        <v>0</v>
      </c>
      <c r="O21" s="983">
        <v>0</v>
      </c>
      <c r="P21" s="984">
        <f t="shared" si="2"/>
        <v>0</v>
      </c>
      <c r="R21" s="981"/>
    </row>
    <row r="22" spans="1:18" s="966" customFormat="1" ht="16.5" customHeight="1" x14ac:dyDescent="0.2">
      <c r="A22" s="966">
        <v>13</v>
      </c>
      <c r="B22" s="982" t="s">
        <v>42</v>
      </c>
      <c r="C22" s="983">
        <f t="shared" si="0"/>
        <v>13042</v>
      </c>
      <c r="D22" s="984">
        <f t="shared" si="1"/>
        <v>100</v>
      </c>
      <c r="E22" s="983">
        <v>1248</v>
      </c>
      <c r="F22" s="984">
        <v>9.5690844962429082</v>
      </c>
      <c r="G22" s="983">
        <v>9531</v>
      </c>
      <c r="H22" s="984">
        <v>73.079282318662791</v>
      </c>
      <c r="I22" s="983">
        <v>940</v>
      </c>
      <c r="J22" s="984">
        <v>7.2074835147983434</v>
      </c>
      <c r="K22" s="983">
        <v>1323</v>
      </c>
      <c r="L22" s="984">
        <v>10.144149670295967</v>
      </c>
      <c r="M22" s="983">
        <v>0</v>
      </c>
      <c r="N22" s="984">
        <v>0</v>
      </c>
      <c r="O22" s="983">
        <v>0</v>
      </c>
      <c r="P22" s="984">
        <f t="shared" si="2"/>
        <v>0</v>
      </c>
      <c r="R22" s="981"/>
    </row>
    <row r="23" spans="1:18" s="966" customFormat="1" ht="16.5" customHeight="1" x14ac:dyDescent="0.2">
      <c r="A23" s="966">
        <v>14</v>
      </c>
      <c r="B23" s="982" t="s">
        <v>43</v>
      </c>
      <c r="C23" s="983">
        <f t="shared" si="0"/>
        <v>765</v>
      </c>
      <c r="D23" s="984">
        <f t="shared" si="1"/>
        <v>100</v>
      </c>
      <c r="E23" s="983">
        <v>5</v>
      </c>
      <c r="F23" s="984">
        <v>0.65359477124183007</v>
      </c>
      <c r="G23" s="983">
        <v>540</v>
      </c>
      <c r="H23" s="984">
        <v>70.588235294117652</v>
      </c>
      <c r="I23" s="983">
        <v>89</v>
      </c>
      <c r="J23" s="984">
        <v>11.633986928104575</v>
      </c>
      <c r="K23" s="983">
        <v>131</v>
      </c>
      <c r="L23" s="984">
        <v>17.124183006535947</v>
      </c>
      <c r="M23" s="983">
        <v>0</v>
      </c>
      <c r="N23" s="984">
        <v>0</v>
      </c>
      <c r="O23" s="983">
        <v>0</v>
      </c>
      <c r="P23" s="984">
        <f t="shared" si="2"/>
        <v>0</v>
      </c>
      <c r="R23" s="981"/>
    </row>
    <row r="24" spans="1:18" s="966" customFormat="1" ht="16.5" customHeight="1" x14ac:dyDescent="0.2">
      <c r="A24" s="966">
        <v>15</v>
      </c>
      <c r="B24" s="982" t="s">
        <v>44</v>
      </c>
      <c r="C24" s="983">
        <f t="shared" si="0"/>
        <v>739</v>
      </c>
      <c r="D24" s="984">
        <f t="shared" si="1"/>
        <v>100</v>
      </c>
      <c r="E24" s="983">
        <v>485</v>
      </c>
      <c r="F24" s="984">
        <v>65.629228687415434</v>
      </c>
      <c r="G24" s="983">
        <v>219</v>
      </c>
      <c r="H24" s="984">
        <v>29.634641407307171</v>
      </c>
      <c r="I24" s="983">
        <v>35</v>
      </c>
      <c r="J24" s="984">
        <v>4.7361299052774015</v>
      </c>
      <c r="K24" s="983">
        <v>0</v>
      </c>
      <c r="L24" s="984">
        <v>0</v>
      </c>
      <c r="M24" s="983">
        <v>0</v>
      </c>
      <c r="N24" s="984">
        <v>0</v>
      </c>
      <c r="O24" s="983">
        <v>0</v>
      </c>
      <c r="P24" s="984">
        <f t="shared" si="2"/>
        <v>0</v>
      </c>
      <c r="R24" s="981"/>
    </row>
    <row r="25" spans="1:18" s="966" customFormat="1" ht="16.5" customHeight="1" x14ac:dyDescent="0.2">
      <c r="A25" s="966">
        <v>16</v>
      </c>
      <c r="B25" s="982" t="s">
        <v>45</v>
      </c>
      <c r="C25" s="983">
        <f t="shared" si="0"/>
        <v>663</v>
      </c>
      <c r="D25" s="984">
        <f t="shared" si="1"/>
        <v>100</v>
      </c>
      <c r="E25" s="983">
        <v>0</v>
      </c>
      <c r="F25" s="984">
        <v>0</v>
      </c>
      <c r="G25" s="983">
        <v>661</v>
      </c>
      <c r="H25" s="984">
        <v>99.698340874811464</v>
      </c>
      <c r="I25" s="983">
        <v>2</v>
      </c>
      <c r="J25" s="984">
        <v>0.30165912518853699</v>
      </c>
      <c r="K25" s="983">
        <v>0</v>
      </c>
      <c r="L25" s="984">
        <v>0</v>
      </c>
      <c r="M25" s="983">
        <v>0</v>
      </c>
      <c r="N25" s="984">
        <v>0</v>
      </c>
      <c r="O25" s="983">
        <v>0</v>
      </c>
      <c r="P25" s="984">
        <f t="shared" si="2"/>
        <v>0</v>
      </c>
      <c r="R25" s="981"/>
    </row>
    <row r="26" spans="1:18" s="966" customFormat="1" ht="16.5" customHeight="1" x14ac:dyDescent="0.2">
      <c r="A26" s="966">
        <v>17</v>
      </c>
      <c r="B26" s="982" t="s">
        <v>46</v>
      </c>
      <c r="C26" s="983">
        <f t="shared" si="0"/>
        <v>477</v>
      </c>
      <c r="D26" s="984">
        <f t="shared" si="1"/>
        <v>100</v>
      </c>
      <c r="E26" s="983">
        <v>0</v>
      </c>
      <c r="F26" s="984">
        <v>0</v>
      </c>
      <c r="G26" s="983">
        <v>458</v>
      </c>
      <c r="H26" s="984">
        <v>96.016771488469601</v>
      </c>
      <c r="I26" s="983">
        <v>19</v>
      </c>
      <c r="J26" s="984">
        <v>3.9832285115303985</v>
      </c>
      <c r="K26" s="983">
        <v>0</v>
      </c>
      <c r="L26" s="984">
        <v>0</v>
      </c>
      <c r="M26" s="983">
        <v>0</v>
      </c>
      <c r="N26" s="984">
        <v>0</v>
      </c>
      <c r="O26" s="983">
        <v>0</v>
      </c>
      <c r="P26" s="984">
        <f t="shared" si="2"/>
        <v>0</v>
      </c>
      <c r="R26" s="981"/>
    </row>
    <row r="27" spans="1:18" s="966" customFormat="1" ht="16.5" customHeight="1" x14ac:dyDescent="0.2">
      <c r="B27" s="985" t="s">
        <v>1</v>
      </c>
      <c r="C27" s="986" t="e">
        <f t="shared" si="0"/>
        <v>#REF!</v>
      </c>
      <c r="D27" s="987" t="str">
        <f t="shared" si="1"/>
        <v>-</v>
      </c>
      <c r="E27" s="986" t="e">
        <f>#REF!</f>
        <v>#REF!</v>
      </c>
      <c r="F27" s="987" t="str">
        <f t="shared" ref="F27" si="3">IFERROR(E27/$C27*100,"-")</f>
        <v>-</v>
      </c>
      <c r="G27" s="986" t="e">
        <f>#REF!</f>
        <v>#REF!</v>
      </c>
      <c r="H27" s="987" t="str">
        <f t="shared" ref="H27" si="4">IFERROR(G27/$C27*100,"-")</f>
        <v>-</v>
      </c>
      <c r="I27" s="986" t="e">
        <f>#REF!</f>
        <v>#REF!</v>
      </c>
      <c r="J27" s="987" t="str">
        <f t="shared" ref="J27" si="5">IFERROR(I27/$C27*100,"-")</f>
        <v>-</v>
      </c>
      <c r="K27" s="986" t="e">
        <f>#REF!</f>
        <v>#REF!</v>
      </c>
      <c r="L27" s="987" t="str">
        <f t="shared" ref="L27" si="6">IFERROR(K27/$C27*100,"-")</f>
        <v>-</v>
      </c>
      <c r="M27" s="986" t="e">
        <f>#REF!</f>
        <v>#REF!</v>
      </c>
      <c r="N27" s="987" t="str">
        <f t="shared" ref="N27" si="7">IFERROR(M27/$C27*100,"-")</f>
        <v>-</v>
      </c>
      <c r="O27" s="986">
        <f>IFERROR(GETPIVOTDATA("ID PRESTACION
COUNT",#REF!,"CCAA","Ceuta","Grado Resuelto",$B$1,"Subtipo",O$1),0)+IFERROR(GETPIVOTDATA("ID PRESTACION
COUNT",#REF!,"CCAA","Melilla","Grado Resuelto",$B$1,"Subtipo",O$1),0)</f>
        <v>0</v>
      </c>
      <c r="P27" s="987" t="str">
        <f t="shared" si="2"/>
        <v>-</v>
      </c>
      <c r="R27" s="981"/>
    </row>
    <row r="28" spans="1:18" s="1297" customFormat="1" x14ac:dyDescent="0.2">
      <c r="B28" s="1298" t="s">
        <v>0</v>
      </c>
      <c r="C28" s="1301" t="e">
        <f>SUM(C10:C27)</f>
        <v>#REF!</v>
      </c>
      <c r="D28" s="1302" t="e">
        <f>C28/$C28*100</f>
        <v>#REF!</v>
      </c>
      <c r="E28" s="1301" t="e">
        <f>SUM(E10:E27)</f>
        <v>#REF!</v>
      </c>
      <c r="F28" s="1302" t="e">
        <f>E28/$C28*100</f>
        <v>#REF!</v>
      </c>
      <c r="G28" s="1301" t="e">
        <f>SUM(G10:G27)</f>
        <v>#REF!</v>
      </c>
      <c r="H28" s="1302" t="e">
        <f>G28/$C28*100</f>
        <v>#REF!</v>
      </c>
      <c r="I28" s="1301" t="e">
        <f>SUM(I10:I27)</f>
        <v>#REF!</v>
      </c>
      <c r="J28" s="1302" t="e">
        <f>I28/$C28*100</f>
        <v>#REF!</v>
      </c>
      <c r="K28" s="1301" t="e">
        <f>SUM(K10:K27)</f>
        <v>#REF!</v>
      </c>
      <c r="L28" s="1302" t="e">
        <f>K28/$C28*100</f>
        <v>#REF!</v>
      </c>
      <c r="M28" s="1301" t="e">
        <f>SUM(M10:M27)</f>
        <v>#REF!</v>
      </c>
      <c r="N28" s="1302" t="e">
        <f>M28/$C28*100</f>
        <v>#REF!</v>
      </c>
      <c r="O28" s="1301">
        <f>SUM(O10:O27)</f>
        <v>0</v>
      </c>
      <c r="P28" s="1302" t="e">
        <f>O28/$C28*100</f>
        <v>#REF!</v>
      </c>
    </row>
    <row r="29" spans="1:18" s="965" customFormat="1" hidden="1" x14ac:dyDescent="0.2">
      <c r="A29" s="968">
        <v>18</v>
      </c>
      <c r="B29" s="968" t="s">
        <v>39</v>
      </c>
      <c r="C29" s="988"/>
      <c r="D29" s="989"/>
      <c r="E29" s="988"/>
      <c r="F29" s="989"/>
      <c r="G29" s="988"/>
      <c r="H29" s="989"/>
      <c r="I29" s="988"/>
      <c r="J29" s="989"/>
      <c r="K29" s="988"/>
      <c r="L29" s="989"/>
      <c r="M29" s="988"/>
      <c r="N29" s="989"/>
      <c r="O29" s="988"/>
      <c r="P29" s="989"/>
    </row>
    <row r="30" spans="1:18" s="991" customFormat="1" hidden="1" x14ac:dyDescent="0.2">
      <c r="A30" s="968">
        <v>19</v>
      </c>
      <c r="B30" s="968" t="s">
        <v>47</v>
      </c>
      <c r="C30" s="990"/>
      <c r="D30" s="990"/>
      <c r="E30" s="990"/>
      <c r="F30" s="990"/>
      <c r="G30" s="990"/>
      <c r="H30" s="990"/>
      <c r="I30" s="990"/>
      <c r="K30" s="990"/>
      <c r="L30" s="990"/>
      <c r="M30" s="990"/>
      <c r="N30" s="990"/>
      <c r="O30" s="990"/>
      <c r="P30" s="990"/>
    </row>
    <row r="31" spans="1:18" hidden="1" x14ac:dyDescent="0.2"/>
    <row r="32" spans="1:18" hidden="1" x14ac:dyDescent="0.2">
      <c r="B32" s="964"/>
      <c r="M32" s="964"/>
      <c r="N32" s="964"/>
    </row>
    <row r="33" spans="2:14" hidden="1" x14ac:dyDescent="0.2">
      <c r="B33" s="964"/>
      <c r="D33" s="964"/>
      <c r="M33" s="964"/>
      <c r="N33" s="964"/>
    </row>
    <row r="34" spans="2:14" hidden="1" x14ac:dyDescent="0.2">
      <c r="B34" s="964"/>
      <c r="D34" s="964"/>
      <c r="M34" s="964"/>
      <c r="N34" s="964"/>
    </row>
    <row r="35" spans="2:14" hidden="1" x14ac:dyDescent="0.2">
      <c r="B35" s="964"/>
      <c r="D35" s="964"/>
      <c r="M35" s="964"/>
      <c r="N35" s="964"/>
    </row>
    <row r="36" spans="2:14" hidden="1" x14ac:dyDescent="0.2">
      <c r="B36" s="964"/>
      <c r="D36" s="964"/>
      <c r="M36" s="964"/>
      <c r="N36" s="964"/>
    </row>
    <row r="37" spans="2:14" hidden="1" x14ac:dyDescent="0.2">
      <c r="B37" s="964"/>
      <c r="D37" s="964"/>
      <c r="M37" s="964"/>
      <c r="N37" s="964"/>
    </row>
    <row r="38" spans="2:14" hidden="1" x14ac:dyDescent="0.2">
      <c r="B38" s="964"/>
      <c r="D38" s="964"/>
      <c r="M38" s="964"/>
      <c r="N38" s="964"/>
    </row>
    <row r="39" spans="2:14" hidden="1" x14ac:dyDescent="0.2">
      <c r="B39" s="964"/>
      <c r="D39" s="964"/>
      <c r="M39" s="964"/>
      <c r="N39" s="964"/>
    </row>
    <row r="40" spans="2:14" hidden="1" x14ac:dyDescent="0.2">
      <c r="B40" s="964"/>
      <c r="D40" s="964"/>
      <c r="M40" s="964"/>
      <c r="N40" s="964"/>
    </row>
    <row r="41" spans="2:14" hidden="1" x14ac:dyDescent="0.2">
      <c r="B41" s="964"/>
      <c r="D41" s="964"/>
      <c r="M41" s="964"/>
      <c r="N41" s="964"/>
    </row>
    <row r="42" spans="2:14" x14ac:dyDescent="0.2">
      <c r="B42" s="964"/>
      <c r="D42" s="964"/>
      <c r="M42" s="964"/>
      <c r="N42" s="964"/>
    </row>
    <row r="43" spans="2:14" s="1337" customFormat="1" x14ac:dyDescent="0.2">
      <c r="B43" s="964"/>
      <c r="D43" s="964"/>
      <c r="M43" s="964"/>
      <c r="N43" s="964"/>
    </row>
    <row r="44" spans="2:14" s="1337" customFormat="1" x14ac:dyDescent="0.2">
      <c r="B44" s="964"/>
      <c r="D44" s="964"/>
      <c r="M44" s="964"/>
      <c r="N44" s="964"/>
    </row>
    <row r="45" spans="2:14" s="1337" customFormat="1" x14ac:dyDescent="0.2">
      <c r="D45" s="964"/>
      <c r="M45" s="964"/>
      <c r="N45" s="964"/>
    </row>
    <row r="46" spans="2:14" s="1229" customFormat="1" x14ac:dyDescent="0.2">
      <c r="B46" s="1229" t="s">
        <v>39</v>
      </c>
      <c r="G46" s="1229">
        <f>IFERROR(GETPIVOTDATA("ID PRESTACION
COUNT",#REF!,"CCAA",$B46,"Grado Resuelto",$B$1,"Subtipo",G$1),0)</f>
        <v>0</v>
      </c>
    </row>
    <row r="47" spans="2:14" s="1229" customFormat="1" x14ac:dyDescent="0.2">
      <c r="B47" s="1229" t="s">
        <v>47</v>
      </c>
      <c r="G47" s="1229">
        <f>IFERROR(GETPIVOTDATA("ID PRESTACION
COUNT",#REF!,"CCAA",$B47,"Grado Resuelto",$B$1,"Subtipo",G$1),0)</f>
        <v>0</v>
      </c>
    </row>
    <row r="48" spans="2:14" s="1337" customFormat="1" x14ac:dyDescent="0.2">
      <c r="D48" s="964"/>
      <c r="M48" s="964"/>
      <c r="N48" s="964"/>
    </row>
    <row r="49" spans="4:4" x14ac:dyDescent="0.2">
      <c r="D49" s="964"/>
    </row>
    <row r="50" spans="4:4" x14ac:dyDescent="0.2">
      <c r="D50" s="964"/>
    </row>
    <row r="51" spans="4:4" x14ac:dyDescent="0.2">
      <c r="D51" s="964"/>
    </row>
    <row r="52" spans="4:4" x14ac:dyDescent="0.2">
      <c r="D52" s="964"/>
    </row>
    <row r="53" spans="4:4" x14ac:dyDescent="0.2">
      <c r="D53" s="964"/>
    </row>
    <row r="54" spans="4:4" x14ac:dyDescent="0.2">
      <c r="D54" s="964"/>
    </row>
    <row r="55" spans="4:4" x14ac:dyDescent="0.2">
      <c r="D55" s="964"/>
    </row>
    <row r="56" spans="4:4" x14ac:dyDescent="0.2">
      <c r="D56" s="964"/>
    </row>
    <row r="57" spans="4:4" x14ac:dyDescent="0.2">
      <c r="D57" s="964"/>
    </row>
    <row r="58" spans="4:4" x14ac:dyDescent="0.2">
      <c r="D58" s="964"/>
    </row>
    <row r="59" spans="4:4" x14ac:dyDescent="0.2">
      <c r="D59" s="964"/>
    </row>
    <row r="60" spans="4:4" x14ac:dyDescent="0.2">
      <c r="D60" s="96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60"/>
  <sheetViews>
    <sheetView zoomScaleNormal="100" workbookViewId="0"/>
  </sheetViews>
  <sheetFormatPr baseColWidth="10" defaultColWidth="11.42578125" defaultRowHeight="15" x14ac:dyDescent="0.2"/>
  <cols>
    <col min="1" max="1" width="0.5703125" style="992" customWidth="1"/>
    <col min="2" max="2" width="26.5703125" style="992" bestFit="1" customWidth="1"/>
    <col min="3" max="3" width="7.85546875" style="992" customWidth="1"/>
    <col min="4" max="4" width="7" style="992" bestFit="1" customWidth="1"/>
    <col min="5" max="5" width="8.5703125" style="992" customWidth="1"/>
    <col min="6" max="6" width="5.42578125" style="992" customWidth="1"/>
    <col min="7" max="7" width="8.28515625" style="992" customWidth="1"/>
    <col min="8" max="8" width="7" style="992" bestFit="1" customWidth="1"/>
    <col min="9" max="9" width="9.7109375" style="992" customWidth="1"/>
    <col min="10" max="10" width="6" style="992" customWidth="1"/>
    <col min="11" max="11" width="7" style="992" customWidth="1"/>
    <col min="12" max="12" width="6" style="992" customWidth="1"/>
    <col min="13" max="13" width="7.140625" style="992" customWidth="1"/>
    <col min="14" max="14" width="6" style="992" customWidth="1"/>
    <col min="15" max="15" width="7.140625" style="992" customWidth="1"/>
    <col min="16" max="16" width="7.28515625" style="992" customWidth="1"/>
    <col min="17" max="16384" width="11.42578125" style="992"/>
  </cols>
  <sheetData>
    <row r="1" spans="1:21" s="964" customFormat="1" ht="12.75" customHeight="1" x14ac:dyDescent="0.2">
      <c r="B1" s="964" t="s">
        <v>33</v>
      </c>
      <c r="E1" s="968" t="s">
        <v>194</v>
      </c>
      <c r="F1" s="968"/>
      <c r="G1" s="968" t="s">
        <v>195</v>
      </c>
      <c r="H1" s="968"/>
      <c r="I1" s="968" t="s">
        <v>196</v>
      </c>
      <c r="J1" s="968"/>
      <c r="K1" s="968" t="s">
        <v>197</v>
      </c>
      <c r="L1" s="968"/>
      <c r="M1" s="968" t="s">
        <v>198</v>
      </c>
      <c r="N1" s="968"/>
      <c r="O1" s="968" t="s">
        <v>199</v>
      </c>
    </row>
    <row r="2" spans="1:21" s="969" customFormat="1" ht="48" customHeight="1" x14ac:dyDescent="0.25">
      <c r="B2" s="970"/>
      <c r="C2" s="970"/>
      <c r="D2" s="970"/>
      <c r="E2" s="970"/>
      <c r="F2" s="970"/>
      <c r="G2" s="970"/>
      <c r="H2" s="970"/>
    </row>
    <row r="3" spans="1:21" s="971" customFormat="1" ht="21" x14ac:dyDescent="0.2">
      <c r="B3" s="1494" t="s">
        <v>442</v>
      </c>
      <c r="C3" s="1494"/>
      <c r="D3" s="1494"/>
      <c r="E3" s="1494"/>
      <c r="F3" s="1494"/>
      <c r="G3" s="1494"/>
      <c r="H3" s="1494"/>
      <c r="I3" s="1494"/>
      <c r="J3" s="1494"/>
      <c r="K3" s="1494"/>
      <c r="L3" s="1494"/>
      <c r="M3" s="1494"/>
      <c r="N3" s="1494"/>
      <c r="O3" s="1494"/>
      <c r="P3" s="1494"/>
    </row>
    <row r="4" spans="1:21" s="971" customFormat="1" ht="15.75" x14ac:dyDescent="0.2">
      <c r="B4" s="1415" t="str">
        <f>porsaad!$B$6</f>
        <v>Situación a 31 de marzo de 2024</v>
      </c>
      <c r="C4" s="1415"/>
      <c r="D4" s="1415"/>
      <c r="E4" s="1415"/>
      <c r="F4" s="1415"/>
      <c r="G4" s="1415"/>
      <c r="H4" s="1415"/>
      <c r="I4" s="1415"/>
      <c r="J4" s="1415"/>
      <c r="K4" s="1415"/>
      <c r="L4" s="1415"/>
      <c r="M4" s="1415"/>
      <c r="N4" s="1415"/>
      <c r="O4" s="1415"/>
      <c r="P4" s="1415"/>
      <c r="Q4" s="972"/>
      <c r="R4" s="972"/>
      <c r="S4" s="972"/>
      <c r="T4" s="972"/>
      <c r="U4" s="972"/>
    </row>
    <row r="5" spans="1:21" s="973" customFormat="1" ht="7.5" customHeight="1" x14ac:dyDescent="0.2">
      <c r="B5" s="974"/>
      <c r="C5" s="973" t="s">
        <v>194</v>
      </c>
      <c r="E5" s="973" t="s">
        <v>195</v>
      </c>
      <c r="G5" s="973" t="s">
        <v>196</v>
      </c>
      <c r="I5" s="973" t="s">
        <v>197</v>
      </c>
      <c r="K5" s="968" t="s">
        <v>198</v>
      </c>
      <c r="M5" s="968" t="s">
        <v>199</v>
      </c>
      <c r="O5" s="968" t="s">
        <v>199</v>
      </c>
    </row>
    <row r="6" spans="1:21" s="971" customFormat="1" ht="15" customHeight="1" x14ac:dyDescent="0.2">
      <c r="B6" s="975"/>
      <c r="C6" s="1616" t="s">
        <v>200</v>
      </c>
      <c r="D6" s="1617"/>
      <c r="E6" s="1617"/>
      <c r="F6" s="1617"/>
      <c r="G6" s="1617"/>
      <c r="H6" s="1617"/>
      <c r="I6" s="1617"/>
      <c r="J6" s="1617"/>
      <c r="K6" s="1617"/>
      <c r="L6" s="1617"/>
      <c r="M6" s="1617"/>
      <c r="N6" s="1617"/>
      <c r="O6" s="1617"/>
      <c r="P6" s="1618"/>
    </row>
    <row r="7" spans="1:21" s="971"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6" customFormat="1" ht="12" customHeight="1" x14ac:dyDescent="0.2">
      <c r="B8" s="1620"/>
      <c r="C8" s="994" t="s">
        <v>9</v>
      </c>
      <c r="D8" s="994" t="s">
        <v>28</v>
      </c>
      <c r="E8" s="994" t="s">
        <v>9</v>
      </c>
      <c r="F8" s="994" t="s">
        <v>28</v>
      </c>
      <c r="G8" s="994" t="s">
        <v>9</v>
      </c>
      <c r="H8" s="994" t="s">
        <v>28</v>
      </c>
      <c r="I8" s="994" t="s">
        <v>9</v>
      </c>
      <c r="J8" s="993" t="s">
        <v>28</v>
      </c>
      <c r="K8" s="996" t="s">
        <v>9</v>
      </c>
      <c r="L8" s="993" t="s">
        <v>28</v>
      </c>
      <c r="M8" s="995" t="s">
        <v>9</v>
      </c>
      <c r="N8" s="994" t="s">
        <v>28</v>
      </c>
      <c r="O8" s="994" t="s">
        <v>9</v>
      </c>
      <c r="P8" s="993" t="s">
        <v>28</v>
      </c>
      <c r="R8" s="977"/>
    </row>
    <row r="9" spans="1:21" ht="5.25" customHeight="1" x14ac:dyDescent="0.2">
      <c r="B9" s="964"/>
      <c r="D9" s="964"/>
      <c r="M9" s="964"/>
      <c r="N9" s="964"/>
    </row>
    <row r="10" spans="1:21" s="965" customFormat="1" ht="16.5" customHeight="1" x14ac:dyDescent="0.2">
      <c r="A10" s="965">
        <v>1</v>
      </c>
      <c r="B10" s="978" t="s">
        <v>8</v>
      </c>
      <c r="C10" s="979">
        <f>E10+G10+I10+K10+M10+O10</f>
        <v>2092</v>
      </c>
      <c r="D10" s="980">
        <f>IFERROR(C10/$C10*100,"-")</f>
        <v>100</v>
      </c>
      <c r="E10" s="979">
        <v>0</v>
      </c>
      <c r="F10" s="980">
        <v>0</v>
      </c>
      <c r="G10" s="979">
        <v>1988</v>
      </c>
      <c r="H10" s="980">
        <v>95.028680688336522</v>
      </c>
      <c r="I10" s="979">
        <v>104</v>
      </c>
      <c r="J10" s="980">
        <v>4.9713193116634802</v>
      </c>
      <c r="K10" s="979">
        <v>0</v>
      </c>
      <c r="L10" s="980">
        <v>0</v>
      </c>
      <c r="M10" s="979">
        <v>0</v>
      </c>
      <c r="N10" s="980">
        <v>0</v>
      </c>
      <c r="O10" s="979">
        <v>0</v>
      </c>
      <c r="P10" s="980">
        <f>IFERROR(O10/$C10*100,"-")</f>
        <v>0</v>
      </c>
      <c r="R10" s="981"/>
    </row>
    <row r="11" spans="1:21" s="966" customFormat="1" ht="16.5" customHeight="1" x14ac:dyDescent="0.2">
      <c r="A11" s="966">
        <v>2</v>
      </c>
      <c r="B11" s="982" t="s">
        <v>7</v>
      </c>
      <c r="C11" s="983">
        <f t="shared" ref="C11:C27" si="0">E11+G11+I11+K11+M11+O11</f>
        <v>3610</v>
      </c>
      <c r="D11" s="984">
        <f t="shared" ref="D11:D27" si="1">IFERROR(C11/$C11*100,"-")</f>
        <v>100</v>
      </c>
      <c r="E11" s="983">
        <v>1</v>
      </c>
      <c r="F11" s="984">
        <v>2.7700831024930751E-2</v>
      </c>
      <c r="G11" s="983">
        <v>3278</v>
      </c>
      <c r="H11" s="984">
        <v>90.803324099723</v>
      </c>
      <c r="I11" s="983">
        <v>331</v>
      </c>
      <c r="J11" s="984">
        <v>9.1689750692520775</v>
      </c>
      <c r="K11" s="983">
        <v>0</v>
      </c>
      <c r="L11" s="984">
        <v>0</v>
      </c>
      <c r="M11" s="983">
        <v>0</v>
      </c>
      <c r="N11" s="984">
        <v>0</v>
      </c>
      <c r="O11" s="983">
        <v>0</v>
      </c>
      <c r="P11" s="984">
        <f t="shared" ref="P11:P27" si="2">IFERROR(O11/$C11*100,"-")</f>
        <v>0</v>
      </c>
      <c r="R11" s="981"/>
    </row>
    <row r="12" spans="1:21" s="966" customFormat="1" ht="16.5" customHeight="1" x14ac:dyDescent="0.2">
      <c r="A12" s="966">
        <v>3</v>
      </c>
      <c r="B12" s="982" t="s">
        <v>37</v>
      </c>
      <c r="C12" s="983">
        <f t="shared" si="0"/>
        <v>1644</v>
      </c>
      <c r="D12" s="984">
        <f t="shared" si="1"/>
        <v>100</v>
      </c>
      <c r="E12" s="983">
        <v>83</v>
      </c>
      <c r="F12" s="984">
        <v>5.0486618004866184</v>
      </c>
      <c r="G12" s="983">
        <v>1339</v>
      </c>
      <c r="H12" s="984">
        <v>81.447688564476877</v>
      </c>
      <c r="I12" s="983">
        <v>167</v>
      </c>
      <c r="J12" s="984">
        <v>10.158150851581508</v>
      </c>
      <c r="K12" s="983">
        <v>5</v>
      </c>
      <c r="L12" s="984">
        <v>0.30413625304136255</v>
      </c>
      <c r="M12" s="983">
        <v>50</v>
      </c>
      <c r="N12" s="984">
        <v>3.0413625304136254</v>
      </c>
      <c r="O12" s="983">
        <v>0</v>
      </c>
      <c r="P12" s="984">
        <f t="shared" si="2"/>
        <v>0</v>
      </c>
      <c r="R12" s="981"/>
    </row>
    <row r="13" spans="1:21" s="966" customFormat="1" ht="16.5" customHeight="1" x14ac:dyDescent="0.2">
      <c r="A13" s="966">
        <v>4</v>
      </c>
      <c r="B13" s="982" t="s">
        <v>38</v>
      </c>
      <c r="C13" s="983">
        <f t="shared" si="0"/>
        <v>345</v>
      </c>
      <c r="D13" s="984">
        <f t="shared" si="1"/>
        <v>100</v>
      </c>
      <c r="E13" s="983">
        <v>0</v>
      </c>
      <c r="F13" s="984">
        <v>0</v>
      </c>
      <c r="G13" s="983">
        <v>284</v>
      </c>
      <c r="H13" s="984">
        <v>82.318840579710141</v>
      </c>
      <c r="I13" s="983">
        <v>61</v>
      </c>
      <c r="J13" s="984">
        <v>17.681159420289855</v>
      </c>
      <c r="K13" s="983">
        <v>0</v>
      </c>
      <c r="L13" s="984">
        <v>0</v>
      </c>
      <c r="M13" s="983">
        <v>0</v>
      </c>
      <c r="N13" s="984">
        <v>0</v>
      </c>
      <c r="O13" s="983">
        <v>0</v>
      </c>
      <c r="P13" s="984">
        <f t="shared" si="2"/>
        <v>0</v>
      </c>
      <c r="R13" s="981"/>
    </row>
    <row r="14" spans="1:21" s="966" customFormat="1" ht="16.5" customHeight="1" x14ac:dyDescent="0.2">
      <c r="A14" s="966">
        <v>5</v>
      </c>
      <c r="B14" s="982" t="s">
        <v>6</v>
      </c>
      <c r="C14" s="983">
        <f t="shared" si="0"/>
        <v>4422</v>
      </c>
      <c r="D14" s="984">
        <f t="shared" si="1"/>
        <v>100</v>
      </c>
      <c r="E14" s="983">
        <v>2918</v>
      </c>
      <c r="F14" s="984">
        <v>65.988240615106292</v>
      </c>
      <c r="G14" s="983">
        <v>499</v>
      </c>
      <c r="H14" s="984">
        <v>11.284486657620986</v>
      </c>
      <c r="I14" s="983">
        <v>348</v>
      </c>
      <c r="J14" s="984">
        <v>7.8697421981004076</v>
      </c>
      <c r="K14" s="983">
        <v>655</v>
      </c>
      <c r="L14" s="984">
        <v>14.812302125734961</v>
      </c>
      <c r="M14" s="983">
        <v>2</v>
      </c>
      <c r="N14" s="984">
        <v>4.5228403437358664E-2</v>
      </c>
      <c r="O14" s="983">
        <v>0</v>
      </c>
      <c r="P14" s="984">
        <f t="shared" si="2"/>
        <v>0</v>
      </c>
      <c r="R14" s="981"/>
    </row>
    <row r="15" spans="1:21" s="966" customFormat="1" ht="16.5" customHeight="1" x14ac:dyDescent="0.2">
      <c r="A15" s="966">
        <v>6</v>
      </c>
      <c r="B15" s="982" t="s">
        <v>5</v>
      </c>
      <c r="C15" s="983">
        <f t="shared" si="0"/>
        <v>73</v>
      </c>
      <c r="D15" s="984">
        <f t="shared" si="1"/>
        <v>100</v>
      </c>
      <c r="E15" s="983">
        <v>0</v>
      </c>
      <c r="F15" s="984">
        <v>0</v>
      </c>
      <c r="G15" s="983">
        <v>73</v>
      </c>
      <c r="H15" s="984">
        <v>100</v>
      </c>
      <c r="I15" s="983">
        <v>0</v>
      </c>
      <c r="J15" s="984">
        <v>0</v>
      </c>
      <c r="K15" s="983">
        <v>0</v>
      </c>
      <c r="L15" s="984">
        <v>0</v>
      </c>
      <c r="M15" s="983">
        <v>0</v>
      </c>
      <c r="N15" s="984">
        <v>0</v>
      </c>
      <c r="O15" s="983">
        <v>0</v>
      </c>
      <c r="P15" s="984">
        <f t="shared" si="2"/>
        <v>0</v>
      </c>
      <c r="R15" s="981"/>
    </row>
    <row r="16" spans="1:21" s="967" customFormat="1" ht="16.5" customHeight="1" x14ac:dyDescent="0.2">
      <c r="A16" s="967">
        <v>7</v>
      </c>
      <c r="B16" s="982" t="s">
        <v>4</v>
      </c>
      <c r="C16" s="983">
        <f t="shared" si="0"/>
        <v>17109</v>
      </c>
      <c r="D16" s="984">
        <f t="shared" si="1"/>
        <v>100</v>
      </c>
      <c r="E16" s="983">
        <v>3664</v>
      </c>
      <c r="F16" s="984">
        <v>21.415629201005316</v>
      </c>
      <c r="G16" s="983">
        <v>9405</v>
      </c>
      <c r="H16" s="984">
        <v>54.971067859021574</v>
      </c>
      <c r="I16" s="983">
        <v>2122</v>
      </c>
      <c r="J16" s="984">
        <v>12.402828920451224</v>
      </c>
      <c r="K16" s="983">
        <v>1918</v>
      </c>
      <c r="L16" s="984">
        <v>11.210474019521889</v>
      </c>
      <c r="M16" s="983">
        <v>0</v>
      </c>
      <c r="N16" s="984">
        <v>0</v>
      </c>
      <c r="O16" s="983">
        <v>0</v>
      </c>
      <c r="P16" s="984">
        <f t="shared" si="2"/>
        <v>0</v>
      </c>
      <c r="R16" s="981"/>
    </row>
    <row r="17" spans="1:18" s="967" customFormat="1" ht="16.5" customHeight="1" x14ac:dyDescent="0.2">
      <c r="A17" s="967">
        <v>8</v>
      </c>
      <c r="B17" s="982" t="s">
        <v>40</v>
      </c>
      <c r="C17" s="983">
        <f t="shared" si="0"/>
        <v>3873</v>
      </c>
      <c r="D17" s="984">
        <f t="shared" si="1"/>
        <v>100</v>
      </c>
      <c r="E17" s="983">
        <v>260</v>
      </c>
      <c r="F17" s="984">
        <v>6.7131422669765044</v>
      </c>
      <c r="G17" s="983">
        <v>2800</v>
      </c>
      <c r="H17" s="984">
        <v>72.295378259746968</v>
      </c>
      <c r="I17" s="983">
        <v>182</v>
      </c>
      <c r="J17" s="984">
        <v>4.6991995868835525</v>
      </c>
      <c r="K17" s="983">
        <v>631</v>
      </c>
      <c r="L17" s="984">
        <v>16.292279886392976</v>
      </c>
      <c r="M17" s="983">
        <v>0</v>
      </c>
      <c r="N17" s="984">
        <v>0</v>
      </c>
      <c r="O17" s="983">
        <v>0</v>
      </c>
      <c r="P17" s="984">
        <f t="shared" si="2"/>
        <v>0</v>
      </c>
      <c r="R17" s="981"/>
    </row>
    <row r="18" spans="1:18" s="967" customFormat="1" ht="16.5" customHeight="1" x14ac:dyDescent="0.2">
      <c r="A18" s="967">
        <v>9</v>
      </c>
      <c r="B18" s="982" t="s">
        <v>41</v>
      </c>
      <c r="C18" s="983">
        <f t="shared" si="0"/>
        <v>11052</v>
      </c>
      <c r="D18" s="984">
        <f t="shared" si="1"/>
        <v>100</v>
      </c>
      <c r="E18" s="983">
        <v>2746</v>
      </c>
      <c r="F18" s="984">
        <v>24.846181686572567</v>
      </c>
      <c r="G18" s="983">
        <v>7226</v>
      </c>
      <c r="H18" s="984">
        <v>65.381831342743396</v>
      </c>
      <c r="I18" s="983">
        <v>1080</v>
      </c>
      <c r="J18" s="984">
        <v>9.7719869706840399</v>
      </c>
      <c r="K18" s="983">
        <v>0</v>
      </c>
      <c r="L18" s="984">
        <v>0</v>
      </c>
      <c r="M18" s="983">
        <v>0</v>
      </c>
      <c r="N18" s="984">
        <v>0</v>
      </c>
      <c r="O18" s="983">
        <v>0</v>
      </c>
      <c r="P18" s="984">
        <f t="shared" si="2"/>
        <v>0</v>
      </c>
      <c r="R18" s="981"/>
    </row>
    <row r="19" spans="1:18" s="967" customFormat="1" ht="16.5" customHeight="1" x14ac:dyDescent="0.2">
      <c r="A19" s="967">
        <v>10</v>
      </c>
      <c r="B19" s="982" t="s">
        <v>3</v>
      </c>
      <c r="C19" s="983">
        <f t="shared" si="0"/>
        <v>8500</v>
      </c>
      <c r="D19" s="984">
        <f t="shared" si="1"/>
        <v>100</v>
      </c>
      <c r="E19" s="983">
        <v>4106</v>
      </c>
      <c r="F19" s="984">
        <v>48.305882352941175</v>
      </c>
      <c r="G19" s="983">
        <v>3474</v>
      </c>
      <c r="H19" s="984">
        <v>40.870588235294122</v>
      </c>
      <c r="I19" s="983">
        <v>307</v>
      </c>
      <c r="J19" s="984">
        <v>3.6117647058823534</v>
      </c>
      <c r="K19" s="983">
        <v>613</v>
      </c>
      <c r="L19" s="984">
        <v>7.211764705882354</v>
      </c>
      <c r="M19" s="983">
        <v>0</v>
      </c>
      <c r="N19" s="984">
        <v>0</v>
      </c>
      <c r="O19" s="983">
        <v>0</v>
      </c>
      <c r="P19" s="984">
        <f t="shared" si="2"/>
        <v>0</v>
      </c>
      <c r="R19" s="981"/>
    </row>
    <row r="20" spans="1:18" s="966" customFormat="1" ht="16.5" customHeight="1" x14ac:dyDescent="0.2">
      <c r="A20" s="966">
        <v>11</v>
      </c>
      <c r="B20" s="982" t="s">
        <v>2</v>
      </c>
      <c r="C20" s="983">
        <f t="shared" si="0"/>
        <v>6024</v>
      </c>
      <c r="D20" s="984">
        <f t="shared" si="1"/>
        <v>100</v>
      </c>
      <c r="E20" s="983">
        <v>4268</v>
      </c>
      <c r="F20" s="984">
        <v>70.849933598937582</v>
      </c>
      <c r="G20" s="983">
        <v>1109</v>
      </c>
      <c r="H20" s="984">
        <v>18.409694555112882</v>
      </c>
      <c r="I20" s="983">
        <v>264</v>
      </c>
      <c r="J20" s="984">
        <v>4.3824701195219129</v>
      </c>
      <c r="K20" s="983">
        <v>383</v>
      </c>
      <c r="L20" s="984">
        <v>6.357901726427623</v>
      </c>
      <c r="M20" s="983">
        <v>0</v>
      </c>
      <c r="N20" s="984">
        <v>0</v>
      </c>
      <c r="O20" s="983">
        <v>0</v>
      </c>
      <c r="P20" s="984">
        <f t="shared" si="2"/>
        <v>0</v>
      </c>
      <c r="R20" s="981"/>
    </row>
    <row r="21" spans="1:18" s="966" customFormat="1" ht="16.5" customHeight="1" x14ac:dyDescent="0.2">
      <c r="A21" s="966">
        <v>12</v>
      </c>
      <c r="B21" s="982" t="s">
        <v>35</v>
      </c>
      <c r="C21" s="983">
        <f t="shared" si="0"/>
        <v>4875</v>
      </c>
      <c r="D21" s="984">
        <f t="shared" si="1"/>
        <v>100</v>
      </c>
      <c r="E21" s="983">
        <v>770</v>
      </c>
      <c r="F21" s="984">
        <v>15.794871794871796</v>
      </c>
      <c r="G21" s="983">
        <v>2361</v>
      </c>
      <c r="H21" s="984">
        <v>48.430769230769229</v>
      </c>
      <c r="I21" s="983">
        <v>1034</v>
      </c>
      <c r="J21" s="984">
        <v>21.21025641025641</v>
      </c>
      <c r="K21" s="983">
        <v>710</v>
      </c>
      <c r="L21" s="984">
        <v>14.564102564102562</v>
      </c>
      <c r="M21" s="983">
        <v>0</v>
      </c>
      <c r="N21" s="984">
        <v>0</v>
      </c>
      <c r="O21" s="983">
        <v>0</v>
      </c>
      <c r="P21" s="984">
        <f t="shared" si="2"/>
        <v>0</v>
      </c>
      <c r="R21" s="981"/>
    </row>
    <row r="22" spans="1:18" s="966" customFormat="1" ht="16.5" customHeight="1" x14ac:dyDescent="0.2">
      <c r="A22" s="966">
        <v>13</v>
      </c>
      <c r="B22" s="982" t="s">
        <v>42</v>
      </c>
      <c r="C22" s="983">
        <f t="shared" si="0"/>
        <v>9290</v>
      </c>
      <c r="D22" s="984">
        <f t="shared" si="1"/>
        <v>100</v>
      </c>
      <c r="E22" s="983">
        <v>904</v>
      </c>
      <c r="F22" s="984">
        <v>9.7308934337997854</v>
      </c>
      <c r="G22" s="983">
        <v>5856</v>
      </c>
      <c r="H22" s="984">
        <v>63.035522066738423</v>
      </c>
      <c r="I22" s="983">
        <v>832</v>
      </c>
      <c r="J22" s="984">
        <v>8.9558665231431647</v>
      </c>
      <c r="K22" s="983">
        <v>1698</v>
      </c>
      <c r="L22" s="984">
        <v>18.277717976318623</v>
      </c>
      <c r="M22" s="983">
        <v>0</v>
      </c>
      <c r="N22" s="984">
        <v>0</v>
      </c>
      <c r="O22" s="983">
        <v>0</v>
      </c>
      <c r="P22" s="984">
        <f t="shared" si="2"/>
        <v>0</v>
      </c>
      <c r="R22" s="981"/>
    </row>
    <row r="23" spans="1:18" s="966" customFormat="1" ht="16.5" customHeight="1" x14ac:dyDescent="0.2">
      <c r="A23" s="966">
        <v>14</v>
      </c>
      <c r="B23" s="982" t="s">
        <v>43</v>
      </c>
      <c r="C23" s="983">
        <f t="shared" si="0"/>
        <v>499</v>
      </c>
      <c r="D23" s="984">
        <f t="shared" si="1"/>
        <v>100</v>
      </c>
      <c r="E23" s="983">
        <v>11</v>
      </c>
      <c r="F23" s="984">
        <v>2.2044088176352705</v>
      </c>
      <c r="G23" s="983">
        <v>213</v>
      </c>
      <c r="H23" s="984">
        <v>42.685370741482963</v>
      </c>
      <c r="I23" s="983">
        <v>127</v>
      </c>
      <c r="J23" s="984">
        <v>25.450901803607213</v>
      </c>
      <c r="K23" s="983">
        <v>148</v>
      </c>
      <c r="L23" s="984">
        <v>29.659318637274552</v>
      </c>
      <c r="M23" s="983">
        <v>0</v>
      </c>
      <c r="N23" s="984">
        <v>0</v>
      </c>
      <c r="O23" s="983">
        <v>0</v>
      </c>
      <c r="P23" s="984">
        <f t="shared" si="2"/>
        <v>0</v>
      </c>
      <c r="R23" s="981"/>
    </row>
    <row r="24" spans="1:18" s="966" customFormat="1" ht="16.5" customHeight="1" x14ac:dyDescent="0.2">
      <c r="A24" s="966">
        <v>15</v>
      </c>
      <c r="B24" s="982" t="s">
        <v>44</v>
      </c>
      <c r="C24" s="983">
        <f t="shared" si="0"/>
        <v>1333</v>
      </c>
      <c r="D24" s="984">
        <f t="shared" si="1"/>
        <v>100</v>
      </c>
      <c r="E24" s="983">
        <v>644</v>
      </c>
      <c r="F24" s="984">
        <v>48.312078019504881</v>
      </c>
      <c r="G24" s="983">
        <v>575</v>
      </c>
      <c r="H24" s="984">
        <v>43.135783945986496</v>
      </c>
      <c r="I24" s="983">
        <v>113</v>
      </c>
      <c r="J24" s="984">
        <v>8.4771192798199539</v>
      </c>
      <c r="K24" s="983">
        <v>1</v>
      </c>
      <c r="L24" s="984">
        <v>7.5018754688672168E-2</v>
      </c>
      <c r="M24" s="983">
        <v>0</v>
      </c>
      <c r="N24" s="984">
        <v>0</v>
      </c>
      <c r="O24" s="983">
        <v>0</v>
      </c>
      <c r="P24" s="984">
        <f t="shared" si="2"/>
        <v>0</v>
      </c>
      <c r="R24" s="981"/>
    </row>
    <row r="25" spans="1:18" s="966" customFormat="1" ht="16.5" customHeight="1" x14ac:dyDescent="0.2">
      <c r="A25" s="966">
        <v>16</v>
      </c>
      <c r="B25" s="982" t="s">
        <v>45</v>
      </c>
      <c r="C25" s="983">
        <f t="shared" si="0"/>
        <v>633</v>
      </c>
      <c r="D25" s="984">
        <f t="shared" si="1"/>
        <v>100</v>
      </c>
      <c r="E25" s="983">
        <v>0</v>
      </c>
      <c r="F25" s="984">
        <v>0</v>
      </c>
      <c r="G25" s="983">
        <v>632</v>
      </c>
      <c r="H25" s="984">
        <v>99.842022116903621</v>
      </c>
      <c r="I25" s="983">
        <v>1</v>
      </c>
      <c r="J25" s="984">
        <v>0.15797788309636651</v>
      </c>
      <c r="K25" s="983">
        <v>0</v>
      </c>
      <c r="L25" s="984">
        <v>0</v>
      </c>
      <c r="M25" s="983">
        <v>0</v>
      </c>
      <c r="N25" s="984">
        <v>0</v>
      </c>
      <c r="O25" s="983">
        <v>0</v>
      </c>
      <c r="P25" s="984">
        <f t="shared" si="2"/>
        <v>0</v>
      </c>
      <c r="R25" s="981"/>
    </row>
    <row r="26" spans="1:18" s="966" customFormat="1" ht="16.5" customHeight="1" x14ac:dyDescent="0.2">
      <c r="A26" s="966">
        <v>17</v>
      </c>
      <c r="B26" s="982" t="s">
        <v>46</v>
      </c>
      <c r="C26" s="983">
        <f t="shared" si="0"/>
        <v>437</v>
      </c>
      <c r="D26" s="984">
        <f t="shared" si="1"/>
        <v>100</v>
      </c>
      <c r="E26" s="983">
        <v>0</v>
      </c>
      <c r="F26" s="984">
        <v>0</v>
      </c>
      <c r="G26" s="983">
        <v>411</v>
      </c>
      <c r="H26" s="984">
        <v>94.050343249427911</v>
      </c>
      <c r="I26" s="983">
        <v>26</v>
      </c>
      <c r="J26" s="984">
        <v>5.9496567505720828</v>
      </c>
      <c r="K26" s="983">
        <v>0</v>
      </c>
      <c r="L26" s="984">
        <v>0</v>
      </c>
      <c r="M26" s="983">
        <v>0</v>
      </c>
      <c r="N26" s="984">
        <v>0</v>
      </c>
      <c r="O26" s="983">
        <v>0</v>
      </c>
      <c r="P26" s="984">
        <f t="shared" si="2"/>
        <v>0</v>
      </c>
      <c r="R26" s="981"/>
    </row>
    <row r="27" spans="1:18" s="966" customFormat="1" ht="16.5" customHeight="1" x14ac:dyDescent="0.2">
      <c r="B27" s="985" t="s">
        <v>1</v>
      </c>
      <c r="C27" s="986" t="e">
        <f t="shared" si="0"/>
        <v>#REF!</v>
      </c>
      <c r="D27" s="987" t="str">
        <f t="shared" si="1"/>
        <v>-</v>
      </c>
      <c r="E27" s="986" t="e">
        <f>#REF!</f>
        <v>#REF!</v>
      </c>
      <c r="F27" s="987" t="str">
        <f t="shared" ref="F27" si="3">IFERROR(E27/$C27*100,"-")</f>
        <v>-</v>
      </c>
      <c r="G27" s="986" t="e">
        <f>#REF!</f>
        <v>#REF!</v>
      </c>
      <c r="H27" s="987" t="str">
        <f t="shared" ref="H27" si="4">IFERROR(G27/$C27*100,"-")</f>
        <v>-</v>
      </c>
      <c r="I27" s="986" t="e">
        <f>#REF!</f>
        <v>#REF!</v>
      </c>
      <c r="J27" s="987" t="str">
        <f t="shared" ref="J27" si="5">IFERROR(I27/$C27*100,"-")</f>
        <v>-</v>
      </c>
      <c r="K27" s="986" t="e">
        <f>#REF!</f>
        <v>#REF!</v>
      </c>
      <c r="L27" s="987" t="str">
        <f t="shared" ref="L27" si="6">IFERROR(K27/$C27*100,"-")</f>
        <v>-</v>
      </c>
      <c r="M27" s="986" t="e">
        <f>#REF!</f>
        <v>#REF!</v>
      </c>
      <c r="N27" s="987" t="str">
        <f t="shared" ref="N27" si="7">IFERROR(M27/$C27*100,"-")</f>
        <v>-</v>
      </c>
      <c r="O27" s="986">
        <f>IFERROR(GETPIVOTDATA("ID PRESTACION
COUNT",#REF!,"CCAA","Ceuta","Grado Resuelto",$B$1,"Subtipo",O$1),0)+IFERROR(GETPIVOTDATA("ID PRESTACION
COUNT",#REF!,"CCAA","Melilla","Grado Resuelto",$B$1,"Subtipo",O$1),0)</f>
        <v>0</v>
      </c>
      <c r="P27" s="987" t="str">
        <f t="shared" si="2"/>
        <v>-</v>
      </c>
      <c r="R27" s="981"/>
    </row>
    <row r="28" spans="1:18" s="1297" customFormat="1" x14ac:dyDescent="0.2">
      <c r="B28" s="1298" t="s">
        <v>0</v>
      </c>
      <c r="C28" s="1299" t="e">
        <f>SUM(C10:C27)</f>
        <v>#REF!</v>
      </c>
      <c r="D28" s="1300" t="e">
        <f>C28/$C28*100</f>
        <v>#REF!</v>
      </c>
      <c r="E28" s="1301" t="e">
        <f>SUM(E10:E27)</f>
        <v>#REF!</v>
      </c>
      <c r="F28" s="1302" t="e">
        <f>E28/$C28*100</f>
        <v>#REF!</v>
      </c>
      <c r="G28" s="1301" t="e">
        <f>SUM(G10:G27)</f>
        <v>#REF!</v>
      </c>
      <c r="H28" s="1302" t="e">
        <f>G28/$C28*100</f>
        <v>#REF!</v>
      </c>
      <c r="I28" s="1301" t="e">
        <f>SUM(I10:I27)</f>
        <v>#REF!</v>
      </c>
      <c r="J28" s="1302" t="e">
        <f>I28/$C28*100</f>
        <v>#REF!</v>
      </c>
      <c r="K28" s="1301" t="e">
        <f>SUM(K10:K27)</f>
        <v>#REF!</v>
      </c>
      <c r="L28" s="1302" t="e">
        <f>K28/$C28*100</f>
        <v>#REF!</v>
      </c>
      <c r="M28" s="1301" t="e">
        <f>SUM(M10:M27)</f>
        <v>#REF!</v>
      </c>
      <c r="N28" s="1302" t="e">
        <f>M28/$C28*100</f>
        <v>#REF!</v>
      </c>
      <c r="O28" s="1301">
        <f>SUM(O10:O27)</f>
        <v>0</v>
      </c>
      <c r="P28" s="1302" t="e">
        <f>O28/$C28*100</f>
        <v>#REF!</v>
      </c>
    </row>
    <row r="29" spans="1:18" s="965" customFormat="1" hidden="1" x14ac:dyDescent="0.2">
      <c r="A29" s="968">
        <v>18</v>
      </c>
      <c r="B29" s="968" t="s">
        <v>39</v>
      </c>
      <c r="C29" s="988"/>
      <c r="D29" s="989"/>
      <c r="E29" s="988"/>
      <c r="F29" s="989"/>
      <c r="G29" s="988"/>
      <c r="H29" s="989"/>
      <c r="I29" s="988"/>
      <c r="J29" s="989"/>
      <c r="K29" s="988"/>
      <c r="L29" s="989"/>
      <c r="M29" s="988"/>
      <c r="N29" s="989"/>
      <c r="O29" s="988"/>
      <c r="P29" s="989"/>
    </row>
    <row r="30" spans="1:18" s="991" customFormat="1" hidden="1" x14ac:dyDescent="0.2">
      <c r="A30" s="968">
        <v>19</v>
      </c>
      <c r="B30" s="968" t="s">
        <v>47</v>
      </c>
      <c r="C30" s="990"/>
      <c r="D30" s="990"/>
      <c r="E30" s="990"/>
      <c r="F30" s="990"/>
      <c r="G30" s="990"/>
      <c r="H30" s="990"/>
      <c r="I30" s="990"/>
      <c r="K30" s="990"/>
      <c r="L30" s="990"/>
      <c r="M30" s="990"/>
      <c r="N30" s="990"/>
      <c r="O30" s="990"/>
      <c r="P30" s="990"/>
    </row>
    <row r="31" spans="1:18" hidden="1" x14ac:dyDescent="0.2"/>
    <row r="32" spans="1:18" hidden="1" x14ac:dyDescent="0.2">
      <c r="B32" s="964"/>
      <c r="M32" s="964"/>
      <c r="N32" s="964"/>
    </row>
    <row r="33" spans="2:14" hidden="1" x14ac:dyDescent="0.2">
      <c r="B33" s="964"/>
      <c r="D33" s="964"/>
      <c r="M33" s="964"/>
      <c r="N33" s="964"/>
    </row>
    <row r="34" spans="2:14" hidden="1" x14ac:dyDescent="0.2">
      <c r="B34" s="964"/>
      <c r="D34" s="964"/>
      <c r="M34" s="964"/>
      <c r="N34" s="964"/>
    </row>
    <row r="35" spans="2:14" hidden="1" x14ac:dyDescent="0.2">
      <c r="B35" s="964"/>
      <c r="D35" s="964"/>
      <c r="M35" s="964"/>
      <c r="N35" s="964"/>
    </row>
    <row r="36" spans="2:14" hidden="1" x14ac:dyDescent="0.2">
      <c r="B36" s="964"/>
      <c r="D36" s="964"/>
      <c r="M36" s="964"/>
      <c r="N36" s="964"/>
    </row>
    <row r="37" spans="2:14" hidden="1" x14ac:dyDescent="0.2">
      <c r="B37" s="964"/>
      <c r="D37" s="964"/>
      <c r="M37" s="964"/>
      <c r="N37" s="964"/>
    </row>
    <row r="38" spans="2:14" hidden="1" x14ac:dyDescent="0.2">
      <c r="B38" s="964"/>
      <c r="D38" s="964"/>
      <c r="M38" s="964"/>
      <c r="N38" s="964"/>
    </row>
    <row r="39" spans="2:14" hidden="1" x14ac:dyDescent="0.2">
      <c r="B39" s="964"/>
      <c r="D39" s="964"/>
      <c r="M39" s="964"/>
      <c r="N39" s="964"/>
    </row>
    <row r="40" spans="2:14" hidden="1" x14ac:dyDescent="0.2">
      <c r="B40" s="964"/>
      <c r="D40" s="964"/>
      <c r="M40" s="964"/>
      <c r="N40" s="964"/>
    </row>
    <row r="41" spans="2:14" hidden="1" x14ac:dyDescent="0.2">
      <c r="B41" s="964"/>
      <c r="D41" s="964"/>
      <c r="M41" s="964"/>
      <c r="N41" s="964"/>
    </row>
    <row r="42" spans="2:14" x14ac:dyDescent="0.2">
      <c r="B42" s="964"/>
      <c r="D42" s="964"/>
      <c r="M42" s="964"/>
      <c r="N42" s="964"/>
    </row>
    <row r="43" spans="2:14" s="1337" customFormat="1" x14ac:dyDescent="0.2">
      <c r="B43" s="964"/>
      <c r="D43" s="964"/>
      <c r="M43" s="964"/>
      <c r="N43" s="964"/>
    </row>
    <row r="44" spans="2:14" s="1229" customFormat="1" x14ac:dyDescent="0.2">
      <c r="B44" s="968"/>
      <c r="D44" s="968"/>
      <c r="M44" s="968"/>
      <c r="N44" s="968"/>
    </row>
    <row r="45" spans="2:14" s="1229" customFormat="1" x14ac:dyDescent="0.2">
      <c r="D45" s="968"/>
      <c r="M45" s="968"/>
      <c r="N45" s="968"/>
    </row>
    <row r="46" spans="2:14" s="1229" customFormat="1" x14ac:dyDescent="0.2">
      <c r="B46" s="1229" t="s">
        <v>39</v>
      </c>
      <c r="D46" s="968"/>
      <c r="G46" s="1229">
        <f>IFERROR(GETPIVOTDATA("ID PRESTACION
COUNT",#REF!,"CCAA",$B46,"Grado Resuelto",$B$1,"Subtipo",G$1),0)</f>
        <v>0</v>
      </c>
      <c r="M46" s="968"/>
      <c r="N46" s="968"/>
    </row>
    <row r="47" spans="2:14" s="1229" customFormat="1" x14ac:dyDescent="0.2">
      <c r="B47" s="1229" t="s">
        <v>47</v>
      </c>
      <c r="D47" s="968"/>
      <c r="G47" s="1229">
        <f>IFERROR(GETPIVOTDATA("ID PRESTACION
COUNT",#REF!,"CCAA",$B47,"Grado Resuelto",$B$1,"Subtipo",G$1),0)</f>
        <v>0</v>
      </c>
      <c r="M47" s="968"/>
      <c r="N47" s="968"/>
    </row>
    <row r="48" spans="2:14" s="1229" customFormat="1" x14ac:dyDescent="0.2">
      <c r="D48" s="968"/>
      <c r="M48" s="968"/>
      <c r="N48" s="968"/>
    </row>
    <row r="49" spans="4:4" x14ac:dyDescent="0.2">
      <c r="D49" s="964"/>
    </row>
    <row r="50" spans="4:4" x14ac:dyDescent="0.2">
      <c r="D50" s="964"/>
    </row>
    <row r="51" spans="4:4" x14ac:dyDescent="0.2">
      <c r="D51" s="964"/>
    </row>
    <row r="52" spans="4:4" x14ac:dyDescent="0.2">
      <c r="D52" s="964"/>
    </row>
    <row r="53" spans="4:4" x14ac:dyDescent="0.2">
      <c r="D53" s="964"/>
    </row>
    <row r="54" spans="4:4" x14ac:dyDescent="0.2">
      <c r="D54" s="964"/>
    </row>
    <row r="55" spans="4:4" x14ac:dyDescent="0.2">
      <c r="D55" s="964"/>
    </row>
    <row r="56" spans="4:4" x14ac:dyDescent="0.2">
      <c r="D56" s="964"/>
    </row>
    <row r="57" spans="4:4" x14ac:dyDescent="0.2">
      <c r="D57" s="964"/>
    </row>
    <row r="58" spans="4:4" x14ac:dyDescent="0.2">
      <c r="D58" s="964"/>
    </row>
    <row r="59" spans="4:4" x14ac:dyDescent="0.2">
      <c r="D59" s="964"/>
    </row>
    <row r="60" spans="4:4" x14ac:dyDescent="0.2">
      <c r="D60" s="96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60"/>
  <sheetViews>
    <sheetView zoomScale="110" zoomScaleNormal="110" workbookViewId="0"/>
  </sheetViews>
  <sheetFormatPr baseColWidth="10" defaultColWidth="11.42578125" defaultRowHeight="15" x14ac:dyDescent="0.2"/>
  <cols>
    <col min="1" max="1" width="0.5703125" style="992" customWidth="1"/>
    <col min="2" max="2" width="26.5703125" style="992" bestFit="1" customWidth="1"/>
    <col min="3" max="3" width="7.85546875" style="992" customWidth="1"/>
    <col min="4" max="4" width="7.42578125" style="992" bestFit="1" customWidth="1"/>
    <col min="5" max="5" width="8.5703125" style="992" customWidth="1"/>
    <col min="6" max="6" width="7.42578125" style="992" bestFit="1" customWidth="1"/>
    <col min="7" max="7" width="8.28515625" style="992" customWidth="1"/>
    <col min="8" max="8" width="7" style="992" bestFit="1" customWidth="1"/>
    <col min="9" max="9" width="9.7109375" style="992" customWidth="1"/>
    <col min="10" max="10" width="7.42578125" style="992" bestFit="1" customWidth="1"/>
    <col min="11" max="11" width="7" style="992" customWidth="1"/>
    <col min="12" max="12" width="6" style="992" customWidth="1"/>
    <col min="13" max="13" width="7.140625" style="992" customWidth="1"/>
    <col min="14" max="14" width="6" style="992" customWidth="1"/>
    <col min="15" max="15" width="7.140625" style="992" customWidth="1"/>
    <col min="16" max="16" width="7.28515625" style="992" customWidth="1"/>
    <col min="17" max="16384" width="11.42578125" style="992"/>
  </cols>
  <sheetData>
    <row r="1" spans="1:21" s="964" customFormat="1" ht="12.75" customHeight="1" x14ac:dyDescent="0.2">
      <c r="B1" s="964" t="s">
        <v>48</v>
      </c>
      <c r="E1" s="968" t="s">
        <v>194</v>
      </c>
      <c r="F1" s="968"/>
      <c r="G1" s="968" t="s">
        <v>195</v>
      </c>
      <c r="H1" s="968"/>
      <c r="I1" s="968" t="s">
        <v>196</v>
      </c>
      <c r="J1" s="968"/>
      <c r="K1" s="968" t="s">
        <v>197</v>
      </c>
      <c r="L1" s="968"/>
      <c r="M1" s="968" t="s">
        <v>198</v>
      </c>
      <c r="N1" s="968"/>
      <c r="O1" s="968" t="s">
        <v>199</v>
      </c>
    </row>
    <row r="2" spans="1:21" s="969" customFormat="1" ht="48" customHeight="1" x14ac:dyDescent="0.25">
      <c r="B2" s="970"/>
      <c r="C2" s="970"/>
      <c r="D2" s="970"/>
      <c r="E2" s="970"/>
      <c r="F2" s="970"/>
      <c r="G2" s="970"/>
      <c r="H2" s="970"/>
    </row>
    <row r="3" spans="1:21" s="971" customFormat="1" ht="21" x14ac:dyDescent="0.2">
      <c r="B3" s="1494" t="s">
        <v>441</v>
      </c>
      <c r="C3" s="1494"/>
      <c r="D3" s="1494"/>
      <c r="E3" s="1494"/>
      <c r="F3" s="1494"/>
      <c r="G3" s="1494"/>
      <c r="H3" s="1494"/>
      <c r="I3" s="1494"/>
      <c r="J3" s="1494"/>
      <c r="K3" s="1494"/>
      <c r="L3" s="1494"/>
      <c r="M3" s="1494"/>
      <c r="N3" s="1494"/>
      <c r="O3" s="1494"/>
      <c r="P3" s="1494"/>
    </row>
    <row r="4" spans="1:21" s="971" customFormat="1" ht="15.75" x14ac:dyDescent="0.2">
      <c r="B4" s="1415" t="str">
        <f>porsaad!$B$6</f>
        <v>Situación a 31 de marzo de 2024</v>
      </c>
      <c r="C4" s="1415"/>
      <c r="D4" s="1415"/>
      <c r="E4" s="1415"/>
      <c r="F4" s="1415"/>
      <c r="G4" s="1415"/>
      <c r="H4" s="1415"/>
      <c r="I4" s="1415"/>
      <c r="J4" s="1415"/>
      <c r="K4" s="1415"/>
      <c r="L4" s="1415"/>
      <c r="M4" s="1415"/>
      <c r="N4" s="1415"/>
      <c r="O4" s="1415"/>
      <c r="P4" s="1415"/>
      <c r="Q4" s="972"/>
      <c r="R4" s="972"/>
      <c r="S4" s="972"/>
      <c r="T4" s="972"/>
      <c r="U4" s="972"/>
    </row>
    <row r="5" spans="1:21" s="973" customFormat="1" ht="7.5" customHeight="1" x14ac:dyDescent="0.2">
      <c r="B5" s="974"/>
      <c r="C5" s="973" t="s">
        <v>194</v>
      </c>
      <c r="E5" s="973" t="s">
        <v>195</v>
      </c>
      <c r="G5" s="973" t="s">
        <v>196</v>
      </c>
      <c r="I5" s="973" t="s">
        <v>197</v>
      </c>
      <c r="K5" s="968" t="s">
        <v>198</v>
      </c>
      <c r="M5" s="968" t="s">
        <v>199</v>
      </c>
      <c r="O5" s="968" t="s">
        <v>199</v>
      </c>
    </row>
    <row r="6" spans="1:21" s="971" customFormat="1" ht="15" customHeight="1" x14ac:dyDescent="0.2">
      <c r="B6" s="975"/>
      <c r="C6" s="1616" t="s">
        <v>200</v>
      </c>
      <c r="D6" s="1617"/>
      <c r="E6" s="1617"/>
      <c r="F6" s="1617"/>
      <c r="G6" s="1617"/>
      <c r="H6" s="1617"/>
      <c r="I6" s="1617"/>
      <c r="J6" s="1617"/>
      <c r="K6" s="1617"/>
      <c r="L6" s="1617"/>
      <c r="M6" s="1617"/>
      <c r="N6" s="1617"/>
      <c r="O6" s="1617"/>
      <c r="P6" s="1618"/>
    </row>
    <row r="7" spans="1:21" s="971"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6" customFormat="1" ht="12" customHeight="1" x14ac:dyDescent="0.2">
      <c r="B8" s="1620"/>
      <c r="C8" s="994" t="s">
        <v>9</v>
      </c>
      <c r="D8" s="994" t="s">
        <v>28</v>
      </c>
      <c r="E8" s="994" t="s">
        <v>9</v>
      </c>
      <c r="F8" s="994" t="s">
        <v>28</v>
      </c>
      <c r="G8" s="994" t="s">
        <v>9</v>
      </c>
      <c r="H8" s="994" t="s">
        <v>28</v>
      </c>
      <c r="I8" s="994" t="s">
        <v>9</v>
      </c>
      <c r="J8" s="993" t="s">
        <v>28</v>
      </c>
      <c r="K8" s="996" t="s">
        <v>9</v>
      </c>
      <c r="L8" s="993" t="s">
        <v>28</v>
      </c>
      <c r="M8" s="995" t="s">
        <v>9</v>
      </c>
      <c r="N8" s="994" t="s">
        <v>28</v>
      </c>
      <c r="O8" s="994" t="s">
        <v>9</v>
      </c>
      <c r="P8" s="993" t="s">
        <v>28</v>
      </c>
      <c r="R8" s="977"/>
    </row>
    <row r="9" spans="1:21" ht="5.25" customHeight="1" x14ac:dyDescent="0.2">
      <c r="B9" s="964"/>
      <c r="D9" s="964"/>
      <c r="M9" s="964"/>
      <c r="N9" s="964"/>
    </row>
    <row r="10" spans="1:21" s="965" customFormat="1" ht="16.5" customHeight="1" x14ac:dyDescent="0.2">
      <c r="A10" s="965">
        <v>1</v>
      </c>
      <c r="B10" s="978" t="s">
        <v>8</v>
      </c>
      <c r="C10" s="979">
        <f>E10+G10+I10+K10+M10+O10</f>
        <v>103</v>
      </c>
      <c r="D10" s="980">
        <f>IFERROR(C10/$C10*100,"-")</f>
        <v>100</v>
      </c>
      <c r="E10" s="979">
        <v>0</v>
      </c>
      <c r="F10" s="980">
        <v>0</v>
      </c>
      <c r="G10" s="979">
        <v>15</v>
      </c>
      <c r="H10" s="980">
        <v>14.563106796116504</v>
      </c>
      <c r="I10" s="979">
        <v>88</v>
      </c>
      <c r="J10" s="980">
        <v>85.436893203883486</v>
      </c>
      <c r="K10" s="979">
        <v>0</v>
      </c>
      <c r="L10" s="980">
        <v>0</v>
      </c>
      <c r="M10" s="979">
        <v>0</v>
      </c>
      <c r="N10" s="980">
        <v>0</v>
      </c>
      <c r="O10" s="979">
        <v>0</v>
      </c>
      <c r="P10" s="980">
        <f>IFERROR(O10/$C10*100,"-")</f>
        <v>0</v>
      </c>
      <c r="R10" s="981"/>
    </row>
    <row r="11" spans="1:21" s="966" customFormat="1" ht="16.5" customHeight="1" x14ac:dyDescent="0.2">
      <c r="A11" s="966">
        <v>2</v>
      </c>
      <c r="B11" s="982" t="s">
        <v>7</v>
      </c>
      <c r="C11" s="983">
        <f t="shared" ref="C11:C27" si="0">E11+G11+I11+K11+M11+O11</f>
        <v>1340</v>
      </c>
      <c r="D11" s="984">
        <f t="shared" ref="D11:D27" si="1">IFERROR(C11/$C11*100,"-")</f>
        <v>100</v>
      </c>
      <c r="E11" s="983">
        <v>2</v>
      </c>
      <c r="F11" s="984">
        <v>0.1492537313432836</v>
      </c>
      <c r="G11" s="983">
        <v>47</v>
      </c>
      <c r="H11" s="984">
        <v>3.5074626865671643</v>
      </c>
      <c r="I11" s="983">
        <v>1291</v>
      </c>
      <c r="J11" s="984">
        <v>96.343283582089555</v>
      </c>
      <c r="K11" s="983">
        <v>0</v>
      </c>
      <c r="L11" s="984">
        <v>0</v>
      </c>
      <c r="M11" s="983">
        <v>0</v>
      </c>
      <c r="N11" s="984">
        <v>0</v>
      </c>
      <c r="O11" s="983">
        <v>0</v>
      </c>
      <c r="P11" s="984">
        <f t="shared" ref="P11:P27" si="2">IFERROR(O11/$C11*100,"-")</f>
        <v>0</v>
      </c>
      <c r="R11" s="981"/>
    </row>
    <row r="12" spans="1:21" s="966" customFormat="1" ht="16.5" customHeight="1" x14ac:dyDescent="0.2">
      <c r="A12" s="966">
        <v>3</v>
      </c>
      <c r="B12" s="982" t="s">
        <v>37</v>
      </c>
      <c r="C12" s="983">
        <f t="shared" si="0"/>
        <v>1312</v>
      </c>
      <c r="D12" s="984">
        <f t="shared" si="1"/>
        <v>100</v>
      </c>
      <c r="E12" s="983">
        <v>98</v>
      </c>
      <c r="F12" s="984">
        <v>7.4695121951219505</v>
      </c>
      <c r="G12" s="983">
        <v>21</v>
      </c>
      <c r="H12" s="984">
        <v>1.600609756097561</v>
      </c>
      <c r="I12" s="983">
        <v>134</v>
      </c>
      <c r="J12" s="984">
        <v>10.213414634146341</v>
      </c>
      <c r="K12" s="983">
        <v>916</v>
      </c>
      <c r="L12" s="984">
        <v>69.817073170731703</v>
      </c>
      <c r="M12" s="983">
        <v>143</v>
      </c>
      <c r="N12" s="984">
        <v>10.899390243902438</v>
      </c>
      <c r="O12" s="983">
        <v>0</v>
      </c>
      <c r="P12" s="984">
        <f t="shared" si="2"/>
        <v>0</v>
      </c>
      <c r="R12" s="981"/>
    </row>
    <row r="13" spans="1:21" s="966" customFormat="1" ht="16.5" customHeight="1" x14ac:dyDescent="0.2">
      <c r="A13" s="966">
        <v>4</v>
      </c>
      <c r="B13" s="982" t="s">
        <v>38</v>
      </c>
      <c r="C13" s="983">
        <f t="shared" si="0"/>
        <v>36</v>
      </c>
      <c r="D13" s="984">
        <f t="shared" si="1"/>
        <v>100</v>
      </c>
      <c r="E13" s="983">
        <v>0</v>
      </c>
      <c r="F13" s="984">
        <v>0</v>
      </c>
      <c r="G13" s="983">
        <v>0</v>
      </c>
      <c r="H13" s="984">
        <v>0</v>
      </c>
      <c r="I13" s="983">
        <v>36</v>
      </c>
      <c r="J13" s="984">
        <v>100</v>
      </c>
      <c r="K13" s="983">
        <v>0</v>
      </c>
      <c r="L13" s="984">
        <v>0</v>
      </c>
      <c r="M13" s="983">
        <v>0</v>
      </c>
      <c r="N13" s="984">
        <v>0</v>
      </c>
      <c r="O13" s="983">
        <v>0</v>
      </c>
      <c r="P13" s="984">
        <f t="shared" si="2"/>
        <v>0</v>
      </c>
      <c r="R13" s="981"/>
    </row>
    <row r="14" spans="1:21" s="966" customFormat="1" ht="16.5" customHeight="1" x14ac:dyDescent="0.2">
      <c r="A14" s="966">
        <v>5</v>
      </c>
      <c r="B14" s="982" t="s">
        <v>6</v>
      </c>
      <c r="C14" s="983">
        <f t="shared" si="0"/>
        <v>5514</v>
      </c>
      <c r="D14" s="984">
        <f t="shared" si="1"/>
        <v>100</v>
      </c>
      <c r="E14" s="983">
        <v>4040</v>
      </c>
      <c r="F14" s="984">
        <v>73.268044976423653</v>
      </c>
      <c r="G14" s="983">
        <v>3</v>
      </c>
      <c r="H14" s="984">
        <v>5.4406964091403699E-2</v>
      </c>
      <c r="I14" s="983">
        <v>479</v>
      </c>
      <c r="J14" s="984">
        <v>8.6869785999274569</v>
      </c>
      <c r="K14" s="983">
        <v>991</v>
      </c>
      <c r="L14" s="984">
        <v>17.972433804860355</v>
      </c>
      <c r="M14" s="983">
        <v>1</v>
      </c>
      <c r="N14" s="984">
        <v>1.8135654697134566E-2</v>
      </c>
      <c r="O14" s="983">
        <v>0</v>
      </c>
      <c r="P14" s="984">
        <f t="shared" si="2"/>
        <v>0</v>
      </c>
      <c r="R14" s="981"/>
    </row>
    <row r="15" spans="1:21" s="966" customFormat="1" ht="16.5" customHeight="1" x14ac:dyDescent="0.2">
      <c r="A15" s="966">
        <v>6</v>
      </c>
      <c r="B15" s="982" t="s">
        <v>5</v>
      </c>
      <c r="C15" s="983">
        <f t="shared" si="0"/>
        <v>0</v>
      </c>
      <c r="D15" s="984" t="str">
        <f t="shared" si="1"/>
        <v>-</v>
      </c>
      <c r="E15" s="983">
        <v>0</v>
      </c>
      <c r="F15" s="984" t="s">
        <v>364</v>
      </c>
      <c r="G15" s="983">
        <v>0</v>
      </c>
      <c r="H15" s="984" t="s">
        <v>364</v>
      </c>
      <c r="I15" s="983">
        <v>0</v>
      </c>
      <c r="J15" s="984" t="s">
        <v>364</v>
      </c>
      <c r="K15" s="983">
        <v>0</v>
      </c>
      <c r="L15" s="984" t="s">
        <v>364</v>
      </c>
      <c r="M15" s="983">
        <v>0</v>
      </c>
      <c r="N15" s="984" t="s">
        <v>364</v>
      </c>
      <c r="O15" s="983">
        <v>0</v>
      </c>
      <c r="P15" s="984" t="str">
        <f t="shared" si="2"/>
        <v>-</v>
      </c>
      <c r="R15" s="981"/>
    </row>
    <row r="16" spans="1:21" s="967" customFormat="1" ht="16.5" customHeight="1" x14ac:dyDescent="0.2">
      <c r="A16" s="967">
        <v>7</v>
      </c>
      <c r="B16" s="982" t="s">
        <v>4</v>
      </c>
      <c r="C16" s="983">
        <f t="shared" si="0"/>
        <v>20409</v>
      </c>
      <c r="D16" s="984">
        <f t="shared" si="1"/>
        <v>100</v>
      </c>
      <c r="E16" s="983">
        <v>8589</v>
      </c>
      <c r="F16" s="984">
        <v>42.084374540643829</v>
      </c>
      <c r="G16" s="983">
        <v>0</v>
      </c>
      <c r="H16" s="984">
        <v>0</v>
      </c>
      <c r="I16" s="983">
        <v>10082</v>
      </c>
      <c r="J16" s="984">
        <v>49.399774609241021</v>
      </c>
      <c r="K16" s="983">
        <v>1738</v>
      </c>
      <c r="L16" s="984">
        <v>8.5158508501151449</v>
      </c>
      <c r="M16" s="983">
        <v>0</v>
      </c>
      <c r="N16" s="984">
        <v>0</v>
      </c>
      <c r="O16" s="983">
        <v>0</v>
      </c>
      <c r="P16" s="984">
        <f t="shared" si="2"/>
        <v>0</v>
      </c>
      <c r="R16" s="981"/>
    </row>
    <row r="17" spans="1:18" s="967" customFormat="1" ht="16.5" customHeight="1" x14ac:dyDescent="0.2">
      <c r="A17" s="967">
        <v>8</v>
      </c>
      <c r="B17" s="982" t="s">
        <v>40</v>
      </c>
      <c r="C17" s="983">
        <f t="shared" si="0"/>
        <v>2950</v>
      </c>
      <c r="D17" s="984">
        <f t="shared" si="1"/>
        <v>100</v>
      </c>
      <c r="E17" s="983">
        <v>536</v>
      </c>
      <c r="F17" s="984">
        <v>18.169491525423727</v>
      </c>
      <c r="G17" s="983">
        <v>1674</v>
      </c>
      <c r="H17" s="984">
        <v>56.745762711864408</v>
      </c>
      <c r="I17" s="983">
        <v>120</v>
      </c>
      <c r="J17" s="984">
        <v>4.0677966101694913</v>
      </c>
      <c r="K17" s="983">
        <v>620</v>
      </c>
      <c r="L17" s="984">
        <v>21.01694915254237</v>
      </c>
      <c r="M17" s="983">
        <v>0</v>
      </c>
      <c r="N17" s="984">
        <v>0</v>
      </c>
      <c r="O17" s="983">
        <v>0</v>
      </c>
      <c r="P17" s="984">
        <f t="shared" si="2"/>
        <v>0</v>
      </c>
      <c r="R17" s="981"/>
    </row>
    <row r="18" spans="1:18" s="967" customFormat="1" ht="16.5" customHeight="1" x14ac:dyDescent="0.2">
      <c r="A18" s="967">
        <v>9</v>
      </c>
      <c r="B18" s="982" t="s">
        <v>41</v>
      </c>
      <c r="C18" s="983">
        <f t="shared" si="0"/>
        <v>6588</v>
      </c>
      <c r="D18" s="984">
        <f t="shared" si="1"/>
        <v>100</v>
      </c>
      <c r="E18" s="983">
        <v>6077</v>
      </c>
      <c r="F18" s="984">
        <v>92.243472981177902</v>
      </c>
      <c r="G18" s="983">
        <v>6</v>
      </c>
      <c r="H18" s="984">
        <v>9.107468123861566E-2</v>
      </c>
      <c r="I18" s="983">
        <v>505</v>
      </c>
      <c r="J18" s="984">
        <v>7.6654523375834849</v>
      </c>
      <c r="K18" s="983">
        <v>0</v>
      </c>
      <c r="L18" s="984">
        <v>0</v>
      </c>
      <c r="M18" s="983">
        <v>0</v>
      </c>
      <c r="N18" s="984">
        <v>0</v>
      </c>
      <c r="O18" s="983">
        <v>0</v>
      </c>
      <c r="P18" s="984">
        <f t="shared" si="2"/>
        <v>0</v>
      </c>
      <c r="R18" s="981"/>
    </row>
    <row r="19" spans="1:18" s="967" customFormat="1" ht="16.5" customHeight="1" x14ac:dyDescent="0.2">
      <c r="A19" s="967">
        <v>10</v>
      </c>
      <c r="B19" s="982" t="s">
        <v>3</v>
      </c>
      <c r="C19" s="983">
        <f t="shared" si="0"/>
        <v>6880</v>
      </c>
      <c r="D19" s="984">
        <f t="shared" si="1"/>
        <v>100</v>
      </c>
      <c r="E19" s="983">
        <v>5113</v>
      </c>
      <c r="F19" s="984">
        <v>74.316860465116278</v>
      </c>
      <c r="G19" s="983">
        <v>1217</v>
      </c>
      <c r="H19" s="984">
        <v>17.688953488372093</v>
      </c>
      <c r="I19" s="983">
        <v>98</v>
      </c>
      <c r="J19" s="984">
        <v>1.4244186046511629</v>
      </c>
      <c r="K19" s="983">
        <v>452</v>
      </c>
      <c r="L19" s="984">
        <v>6.5697674418604652</v>
      </c>
      <c r="M19" s="983">
        <v>0</v>
      </c>
      <c r="N19" s="984">
        <v>0</v>
      </c>
      <c r="O19" s="983">
        <v>0</v>
      </c>
      <c r="P19" s="984">
        <f t="shared" si="2"/>
        <v>0</v>
      </c>
      <c r="R19" s="981"/>
    </row>
    <row r="20" spans="1:18" s="966" customFormat="1" ht="16.5" customHeight="1" x14ac:dyDescent="0.2">
      <c r="A20" s="966">
        <v>11</v>
      </c>
      <c r="B20" s="982" t="s">
        <v>2</v>
      </c>
      <c r="C20" s="983">
        <f t="shared" si="0"/>
        <v>6570</v>
      </c>
      <c r="D20" s="984">
        <f t="shared" si="1"/>
        <v>100</v>
      </c>
      <c r="E20" s="983">
        <v>5753</v>
      </c>
      <c r="F20" s="984">
        <v>87.564687975646876</v>
      </c>
      <c r="G20" s="983">
        <v>1</v>
      </c>
      <c r="H20" s="984">
        <v>1.5220700152207002E-2</v>
      </c>
      <c r="I20" s="983">
        <v>238</v>
      </c>
      <c r="J20" s="984">
        <v>3.6225266362252664</v>
      </c>
      <c r="K20" s="983">
        <v>578</v>
      </c>
      <c r="L20" s="984">
        <v>8.7975646879756475</v>
      </c>
      <c r="M20" s="983">
        <v>0</v>
      </c>
      <c r="N20" s="984">
        <v>0</v>
      </c>
      <c r="O20" s="983">
        <v>0</v>
      </c>
      <c r="P20" s="984">
        <f t="shared" si="2"/>
        <v>0</v>
      </c>
      <c r="R20" s="981"/>
    </row>
    <row r="21" spans="1:18" s="966" customFormat="1" ht="16.5" customHeight="1" x14ac:dyDescent="0.2">
      <c r="A21" s="966">
        <v>12</v>
      </c>
      <c r="B21" s="982" t="s">
        <v>35</v>
      </c>
      <c r="C21" s="983">
        <f t="shared" si="0"/>
        <v>4492</v>
      </c>
      <c r="D21" s="984">
        <f t="shared" si="1"/>
        <v>100</v>
      </c>
      <c r="E21" s="983">
        <v>1525</v>
      </c>
      <c r="F21" s="984">
        <v>33.949243098842388</v>
      </c>
      <c r="G21" s="983">
        <v>40</v>
      </c>
      <c r="H21" s="984">
        <v>0.89047195013357072</v>
      </c>
      <c r="I21" s="983">
        <v>1339</v>
      </c>
      <c r="J21" s="984">
        <v>29.808548530721286</v>
      </c>
      <c r="K21" s="983">
        <v>1588</v>
      </c>
      <c r="L21" s="984">
        <v>35.351736420302757</v>
      </c>
      <c r="M21" s="983">
        <v>0</v>
      </c>
      <c r="N21" s="984">
        <v>0</v>
      </c>
      <c r="O21" s="983">
        <v>0</v>
      </c>
      <c r="P21" s="984">
        <f t="shared" si="2"/>
        <v>0</v>
      </c>
      <c r="R21" s="981"/>
    </row>
    <row r="22" spans="1:18" s="966" customFormat="1" ht="16.5" customHeight="1" x14ac:dyDescent="0.2">
      <c r="A22" s="966">
        <v>13</v>
      </c>
      <c r="B22" s="982" t="s">
        <v>42</v>
      </c>
      <c r="C22" s="983">
        <f t="shared" si="0"/>
        <v>4818</v>
      </c>
      <c r="D22" s="984">
        <f t="shared" si="1"/>
        <v>100</v>
      </c>
      <c r="E22" s="983">
        <v>1086</v>
      </c>
      <c r="F22" s="984">
        <v>22.540473225404732</v>
      </c>
      <c r="G22" s="983">
        <v>4</v>
      </c>
      <c r="H22" s="984">
        <v>8.3022000830220002E-2</v>
      </c>
      <c r="I22" s="983">
        <v>418</v>
      </c>
      <c r="J22" s="984">
        <v>8.6757990867579906</v>
      </c>
      <c r="K22" s="983">
        <v>3310</v>
      </c>
      <c r="L22" s="984">
        <v>68.700705687007058</v>
      </c>
      <c r="M22" s="983">
        <v>0</v>
      </c>
      <c r="N22" s="984">
        <v>0</v>
      </c>
      <c r="O22" s="983">
        <v>0</v>
      </c>
      <c r="P22" s="984">
        <f t="shared" si="2"/>
        <v>0</v>
      </c>
      <c r="R22" s="981"/>
    </row>
    <row r="23" spans="1:18" s="966" customFormat="1" ht="16.5" customHeight="1" x14ac:dyDescent="0.2">
      <c r="A23" s="966">
        <v>14</v>
      </c>
      <c r="B23" s="982" t="s">
        <v>43</v>
      </c>
      <c r="C23" s="983">
        <f t="shared" si="0"/>
        <v>199</v>
      </c>
      <c r="D23" s="984">
        <f t="shared" si="1"/>
        <v>100</v>
      </c>
      <c r="E23" s="983">
        <v>18</v>
      </c>
      <c r="F23" s="984">
        <v>9.0452261306532673</v>
      </c>
      <c r="G23" s="983">
        <v>1</v>
      </c>
      <c r="H23" s="984">
        <v>0.50251256281407031</v>
      </c>
      <c r="I23" s="983">
        <v>64</v>
      </c>
      <c r="J23" s="984">
        <v>32.1608040201005</v>
      </c>
      <c r="K23" s="983">
        <v>116</v>
      </c>
      <c r="L23" s="984">
        <v>58.291457286432156</v>
      </c>
      <c r="M23" s="983">
        <v>0</v>
      </c>
      <c r="N23" s="984">
        <v>0</v>
      </c>
      <c r="O23" s="983">
        <v>0</v>
      </c>
      <c r="P23" s="984">
        <f t="shared" si="2"/>
        <v>0</v>
      </c>
      <c r="R23" s="981"/>
    </row>
    <row r="24" spans="1:18" s="966" customFormat="1" ht="16.5" customHeight="1" x14ac:dyDescent="0.2">
      <c r="A24" s="966">
        <v>15</v>
      </c>
      <c r="B24" s="982" t="s">
        <v>44</v>
      </c>
      <c r="C24" s="983">
        <f t="shared" si="0"/>
        <v>741</v>
      </c>
      <c r="D24" s="984">
        <f t="shared" si="1"/>
        <v>100</v>
      </c>
      <c r="E24" s="983">
        <v>483</v>
      </c>
      <c r="F24" s="984">
        <v>65.18218623481782</v>
      </c>
      <c r="G24" s="983">
        <v>18</v>
      </c>
      <c r="H24" s="984">
        <v>2.42914979757085</v>
      </c>
      <c r="I24" s="983">
        <v>125</v>
      </c>
      <c r="J24" s="984">
        <v>16.869095816464238</v>
      </c>
      <c r="K24" s="983">
        <v>115</v>
      </c>
      <c r="L24" s="984">
        <v>15.519568151147098</v>
      </c>
      <c r="M24" s="983">
        <v>0</v>
      </c>
      <c r="N24" s="984">
        <v>0</v>
      </c>
      <c r="O24" s="983">
        <v>0</v>
      </c>
      <c r="P24" s="984">
        <f t="shared" si="2"/>
        <v>0</v>
      </c>
      <c r="R24" s="981"/>
    </row>
    <row r="25" spans="1:18" s="966" customFormat="1" ht="16.5" customHeight="1" x14ac:dyDescent="0.2">
      <c r="A25" s="966">
        <v>16</v>
      </c>
      <c r="B25" s="982" t="s">
        <v>45</v>
      </c>
      <c r="C25" s="983">
        <f t="shared" si="0"/>
        <v>33</v>
      </c>
      <c r="D25" s="984">
        <f t="shared" si="1"/>
        <v>100</v>
      </c>
      <c r="E25" s="983">
        <v>0</v>
      </c>
      <c r="F25" s="984">
        <v>0</v>
      </c>
      <c r="G25" s="983">
        <v>33</v>
      </c>
      <c r="H25" s="984">
        <v>100</v>
      </c>
      <c r="I25" s="983">
        <v>0</v>
      </c>
      <c r="J25" s="984">
        <v>0</v>
      </c>
      <c r="K25" s="983">
        <v>0</v>
      </c>
      <c r="L25" s="984">
        <v>0</v>
      </c>
      <c r="M25" s="983">
        <v>0</v>
      </c>
      <c r="N25" s="984">
        <v>0</v>
      </c>
      <c r="O25" s="983">
        <v>0</v>
      </c>
      <c r="P25" s="984">
        <f t="shared" si="2"/>
        <v>0</v>
      </c>
      <c r="R25" s="981"/>
    </row>
    <row r="26" spans="1:18" s="966" customFormat="1" ht="16.5" customHeight="1" x14ac:dyDescent="0.2">
      <c r="A26" s="966">
        <v>17</v>
      </c>
      <c r="B26" s="982" t="s">
        <v>46</v>
      </c>
      <c r="C26" s="983">
        <f t="shared" si="0"/>
        <v>23</v>
      </c>
      <c r="D26" s="984">
        <f t="shared" si="1"/>
        <v>100</v>
      </c>
      <c r="E26" s="983">
        <v>0</v>
      </c>
      <c r="F26" s="984">
        <v>0</v>
      </c>
      <c r="G26" s="983">
        <v>9</v>
      </c>
      <c r="H26" s="984">
        <v>39.130434782608695</v>
      </c>
      <c r="I26" s="983">
        <v>14</v>
      </c>
      <c r="J26" s="984">
        <v>60.869565217391312</v>
      </c>
      <c r="K26" s="983">
        <v>0</v>
      </c>
      <c r="L26" s="984">
        <v>0</v>
      </c>
      <c r="M26" s="983">
        <v>0</v>
      </c>
      <c r="N26" s="984">
        <v>0</v>
      </c>
      <c r="O26" s="983">
        <v>0</v>
      </c>
      <c r="P26" s="984">
        <f t="shared" si="2"/>
        <v>0</v>
      </c>
      <c r="R26" s="981"/>
    </row>
    <row r="27" spans="1:18" s="966" customFormat="1" ht="16.5" customHeight="1" x14ac:dyDescent="0.2">
      <c r="B27" s="985" t="s">
        <v>1</v>
      </c>
      <c r="C27" s="986" t="e">
        <f t="shared" si="0"/>
        <v>#REF!</v>
      </c>
      <c r="D27" s="987" t="str">
        <f t="shared" si="1"/>
        <v>-</v>
      </c>
      <c r="E27" s="986" t="e">
        <f>#REF!</f>
        <v>#REF!</v>
      </c>
      <c r="F27" s="987" t="str">
        <f t="shared" ref="F27" si="3">IFERROR(E27/$C27*100,"-")</f>
        <v>-</v>
      </c>
      <c r="G27" s="986" t="e">
        <f>#REF!</f>
        <v>#REF!</v>
      </c>
      <c r="H27" s="987" t="str">
        <f t="shared" ref="H27" si="4">IFERROR(G27/$C27*100,"-")</f>
        <v>-</v>
      </c>
      <c r="I27" s="986" t="e">
        <f>#REF!</f>
        <v>#REF!</v>
      </c>
      <c r="J27" s="987" t="str">
        <f t="shared" ref="J27" si="5">IFERROR(I27/$C27*100,"-")</f>
        <v>-</v>
      </c>
      <c r="K27" s="986" t="e">
        <f>#REF!</f>
        <v>#REF!</v>
      </c>
      <c r="L27" s="987" t="str">
        <f t="shared" ref="L27" si="6">IFERROR(K27/$C27*100,"-")</f>
        <v>-</v>
      </c>
      <c r="M27" s="986" t="e">
        <f>#REF!</f>
        <v>#REF!</v>
      </c>
      <c r="N27" s="987" t="str">
        <f t="shared" ref="N27" si="7">IFERROR(M27/$C27*100,"-")</f>
        <v>-</v>
      </c>
      <c r="O27" s="986">
        <f>IFERROR(GETPIVOTDATA("ID PRESTACION
COUNT",#REF!,"CCAA","Ceuta","Grado Resuelto",$B$1,"Subtipo",O$1),0)+IFERROR(GETPIVOTDATA("ID PRESTACION
COUNT",#REF!,"CCAA","Melilla","Grado Resuelto",$B$1,"Subtipo",O$1),0)</f>
        <v>0</v>
      </c>
      <c r="P27" s="987" t="str">
        <f t="shared" si="2"/>
        <v>-</v>
      </c>
      <c r="R27" s="981"/>
    </row>
    <row r="28" spans="1:18" s="1297" customFormat="1" x14ac:dyDescent="0.2">
      <c r="B28" s="1298" t="s">
        <v>0</v>
      </c>
      <c r="C28" s="1301" t="e">
        <f>SUM(C10:C27)</f>
        <v>#REF!</v>
      </c>
      <c r="D28" s="1302" t="e">
        <f>C28/$C28*100</f>
        <v>#REF!</v>
      </c>
      <c r="E28" s="1301" t="e">
        <f>SUM(E10:E27)</f>
        <v>#REF!</v>
      </c>
      <c r="F28" s="1302" t="e">
        <f>E28/$C28*100</f>
        <v>#REF!</v>
      </c>
      <c r="G28" s="1301" t="e">
        <f>SUM(G10:G27)</f>
        <v>#REF!</v>
      </c>
      <c r="H28" s="1302" t="e">
        <f>G28/$C28*100</f>
        <v>#REF!</v>
      </c>
      <c r="I28" s="1301" t="e">
        <f>SUM(I10:I27)</f>
        <v>#REF!</v>
      </c>
      <c r="J28" s="1302" t="e">
        <f>I28/$C28*100</f>
        <v>#REF!</v>
      </c>
      <c r="K28" s="1301" t="e">
        <f>SUM(K10:K27)</f>
        <v>#REF!</v>
      </c>
      <c r="L28" s="1302" t="e">
        <f>K28/$C28*100</f>
        <v>#REF!</v>
      </c>
      <c r="M28" s="1301" t="e">
        <f>SUM(M10:M27)</f>
        <v>#REF!</v>
      </c>
      <c r="N28" s="1302" t="e">
        <f>M28/$C28*100</f>
        <v>#REF!</v>
      </c>
      <c r="O28" s="1301">
        <f>SUM(O10:O27)</f>
        <v>0</v>
      </c>
      <c r="P28" s="1302" t="e">
        <f>O28/$C28*100</f>
        <v>#REF!</v>
      </c>
    </row>
    <row r="29" spans="1:18" s="965" customFormat="1" hidden="1" x14ac:dyDescent="0.2">
      <c r="A29" s="968">
        <v>18</v>
      </c>
      <c r="B29" s="968" t="s">
        <v>39</v>
      </c>
      <c r="C29" s="988"/>
      <c r="D29" s="989"/>
      <c r="E29" s="988"/>
      <c r="F29" s="989"/>
      <c r="G29" s="988"/>
      <c r="H29" s="989"/>
      <c r="I29" s="988"/>
      <c r="J29" s="989"/>
      <c r="K29" s="988"/>
      <c r="L29" s="989"/>
      <c r="M29" s="988"/>
      <c r="N29" s="989"/>
      <c r="O29" s="988"/>
      <c r="P29" s="989"/>
    </row>
    <row r="30" spans="1:18" s="991" customFormat="1" hidden="1" x14ac:dyDescent="0.2">
      <c r="A30" s="968">
        <v>19</v>
      </c>
      <c r="B30" s="968" t="s">
        <v>47</v>
      </c>
      <c r="C30" s="990"/>
      <c r="D30" s="990"/>
      <c r="E30" s="990"/>
      <c r="F30" s="990"/>
      <c r="G30" s="990"/>
      <c r="H30" s="990"/>
      <c r="I30" s="990"/>
      <c r="K30" s="990"/>
      <c r="L30" s="990"/>
      <c r="M30" s="990"/>
      <c r="N30" s="990"/>
      <c r="O30" s="990"/>
      <c r="P30" s="990"/>
    </row>
    <row r="31" spans="1:18" hidden="1" x14ac:dyDescent="0.2"/>
    <row r="32" spans="1:18" hidden="1" x14ac:dyDescent="0.2">
      <c r="B32" s="964"/>
      <c r="M32" s="964"/>
      <c r="N32" s="964"/>
    </row>
    <row r="33" spans="2:14" hidden="1" x14ac:dyDescent="0.2">
      <c r="B33" s="964"/>
      <c r="D33" s="964"/>
      <c r="M33" s="964"/>
      <c r="N33" s="964"/>
    </row>
    <row r="34" spans="2:14" hidden="1" x14ac:dyDescent="0.2">
      <c r="B34" s="964"/>
      <c r="D34" s="964"/>
      <c r="M34" s="964"/>
      <c r="N34" s="964"/>
    </row>
    <row r="35" spans="2:14" hidden="1" x14ac:dyDescent="0.2">
      <c r="B35" s="964"/>
      <c r="D35" s="964"/>
      <c r="M35" s="964"/>
      <c r="N35" s="964"/>
    </row>
    <row r="36" spans="2:14" hidden="1" x14ac:dyDescent="0.2">
      <c r="B36" s="964"/>
      <c r="D36" s="964"/>
      <c r="M36" s="964"/>
      <c r="N36" s="964"/>
    </row>
    <row r="37" spans="2:14" hidden="1" x14ac:dyDescent="0.2">
      <c r="B37" s="964"/>
      <c r="D37" s="964"/>
      <c r="M37" s="964"/>
      <c r="N37" s="964"/>
    </row>
    <row r="38" spans="2:14" hidden="1" x14ac:dyDescent="0.2">
      <c r="B38" s="964"/>
      <c r="D38" s="964"/>
      <c r="M38" s="964"/>
      <c r="N38" s="964"/>
    </row>
    <row r="39" spans="2:14" hidden="1" x14ac:dyDescent="0.2">
      <c r="B39" s="964"/>
      <c r="D39" s="964"/>
      <c r="M39" s="964"/>
      <c r="N39" s="964"/>
    </row>
    <row r="40" spans="2:14" hidden="1" x14ac:dyDescent="0.2">
      <c r="B40" s="964"/>
      <c r="D40" s="964"/>
      <c r="M40" s="964"/>
      <c r="N40" s="964"/>
    </row>
    <row r="41" spans="2:14" hidden="1" x14ac:dyDescent="0.2">
      <c r="B41" s="964"/>
      <c r="D41" s="964"/>
      <c r="M41" s="964"/>
      <c r="N41" s="964"/>
    </row>
    <row r="42" spans="2:14" x14ac:dyDescent="0.2">
      <c r="B42" s="964"/>
      <c r="D42" s="964"/>
      <c r="M42" s="964"/>
      <c r="N42" s="964"/>
    </row>
    <row r="43" spans="2:14" x14ac:dyDescent="0.2">
      <c r="B43" s="964"/>
      <c r="D43" s="964"/>
      <c r="M43" s="964"/>
      <c r="N43" s="964"/>
    </row>
    <row r="44" spans="2:14" x14ac:dyDescent="0.2">
      <c r="B44" s="964"/>
      <c r="D44" s="964"/>
      <c r="M44" s="964"/>
      <c r="N44" s="964"/>
    </row>
    <row r="45" spans="2:14" x14ac:dyDescent="0.2">
      <c r="D45" s="964"/>
      <c r="M45" s="964"/>
      <c r="N45" s="964"/>
    </row>
    <row r="46" spans="2:14" s="1229" customFormat="1" x14ac:dyDescent="0.2">
      <c r="B46" s="1229" t="s">
        <v>39</v>
      </c>
      <c r="D46" s="968"/>
      <c r="G46" s="1229">
        <f>IFERROR(GETPIVOTDATA("ID PRESTACION
COUNT",#REF!,"CCAA",$B46,"Grado Resuelto",$B$1,"Subtipo",G$1),0)</f>
        <v>0</v>
      </c>
      <c r="M46" s="968"/>
      <c r="N46" s="968"/>
    </row>
    <row r="47" spans="2:14" s="1229" customFormat="1" x14ac:dyDescent="0.2">
      <c r="B47" s="1229" t="s">
        <v>47</v>
      </c>
      <c r="D47" s="968"/>
      <c r="G47" s="1229">
        <f>IFERROR(GETPIVOTDATA("ID PRESTACION
COUNT",#REF!,"CCAA",$B47,"Grado Resuelto",$B$1,"Subtipo",G$1),0)</f>
        <v>0</v>
      </c>
      <c r="M47" s="968"/>
      <c r="N47" s="968"/>
    </row>
    <row r="48" spans="2:14" x14ac:dyDescent="0.2">
      <c r="D48" s="964"/>
      <c r="M48" s="964"/>
      <c r="N48" s="964"/>
    </row>
    <row r="49" spans="4:4" x14ac:dyDescent="0.2">
      <c r="D49" s="964"/>
    </row>
    <row r="50" spans="4:4" x14ac:dyDescent="0.2">
      <c r="D50" s="964"/>
    </row>
    <row r="51" spans="4:4" x14ac:dyDescent="0.2">
      <c r="D51" s="964"/>
    </row>
    <row r="52" spans="4:4" x14ac:dyDescent="0.2">
      <c r="D52" s="964"/>
    </row>
    <row r="53" spans="4:4" x14ac:dyDescent="0.2">
      <c r="D53" s="964"/>
    </row>
    <row r="54" spans="4:4" x14ac:dyDescent="0.2">
      <c r="D54" s="964"/>
    </row>
    <row r="55" spans="4:4" x14ac:dyDescent="0.2">
      <c r="D55" s="964"/>
    </row>
    <row r="56" spans="4:4" x14ac:dyDescent="0.2">
      <c r="D56" s="964"/>
    </row>
    <row r="57" spans="4:4" x14ac:dyDescent="0.2">
      <c r="D57" s="964"/>
    </row>
    <row r="58" spans="4:4" x14ac:dyDescent="0.2">
      <c r="D58" s="964"/>
    </row>
    <row r="59" spans="4:4" x14ac:dyDescent="0.2">
      <c r="D59" s="964"/>
    </row>
    <row r="60" spans="4:4" x14ac:dyDescent="0.2">
      <c r="D60" s="964"/>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5" x14ac:dyDescent="0.25"/>
  <cols>
    <col min="1" max="1" width="1.140625" style="1018" customWidth="1"/>
    <col min="2" max="2" width="25.28515625" style="1018" customWidth="1"/>
    <col min="3" max="3" width="11.28515625" style="1018" customWidth="1"/>
    <col min="4" max="16384" width="11.42578125" style="1018"/>
  </cols>
  <sheetData>
    <row r="1" spans="1:39" s="997" customFormat="1" x14ac:dyDescent="0.2">
      <c r="D1" s="1000"/>
      <c r="E1" s="1000"/>
      <c r="N1" s="1000"/>
    </row>
    <row r="2" spans="1:39" s="1001" customFormat="1" ht="47.25" customHeight="1" x14ac:dyDescent="0.25">
      <c r="B2" s="1626"/>
      <c r="C2" s="1626"/>
      <c r="D2" s="1626"/>
      <c r="E2" s="1626"/>
      <c r="F2" s="1626"/>
      <c r="G2" s="1626"/>
      <c r="H2" s="1626"/>
      <c r="I2" s="1002"/>
      <c r="L2" s="1003"/>
      <c r="N2" s="1004"/>
      <c r="O2" s="1004"/>
      <c r="P2" s="1004"/>
      <c r="Q2" s="1004"/>
      <c r="R2" s="1004"/>
      <c r="S2" s="1004"/>
      <c r="T2" s="1004"/>
      <c r="U2" s="1004"/>
      <c r="V2" s="1004"/>
      <c r="W2" s="1004"/>
      <c r="X2" s="1004"/>
      <c r="Y2" s="1004"/>
      <c r="Z2" s="1004"/>
      <c r="AA2" s="1004"/>
      <c r="AB2" s="1004"/>
      <c r="AC2" s="1004"/>
      <c r="AD2" s="1004"/>
      <c r="AE2" s="1004"/>
      <c r="AF2" s="1004"/>
      <c r="AG2" s="1004"/>
    </row>
    <row r="3" spans="1:39" s="1005" customFormat="1" ht="1.5" customHeight="1" x14ac:dyDescent="0.2">
      <c r="B3" s="1006"/>
      <c r="C3" s="1006"/>
      <c r="D3" s="1006"/>
      <c r="E3" s="1006"/>
      <c r="F3" s="1006"/>
      <c r="G3" s="1006"/>
      <c r="H3" s="1006"/>
      <c r="I3" s="1006"/>
      <c r="J3" s="1006"/>
      <c r="K3" s="1006"/>
      <c r="L3" s="1006"/>
      <c r="M3" s="1006"/>
      <c r="N3" s="1007"/>
      <c r="O3" s="1004"/>
      <c r="P3" s="1004"/>
      <c r="Q3" s="1004"/>
      <c r="R3" s="1004"/>
      <c r="S3" s="1004"/>
      <c r="T3" s="1004"/>
      <c r="U3" s="1004"/>
      <c r="V3" s="1004"/>
      <c r="W3" s="1004"/>
      <c r="X3" s="1004"/>
      <c r="Y3" s="1004"/>
      <c r="Z3" s="1004"/>
      <c r="AA3" s="1004"/>
      <c r="AB3" s="1004"/>
      <c r="AC3" s="1004"/>
      <c r="AD3" s="1004"/>
      <c r="AE3" s="1004"/>
      <c r="AF3" s="1004"/>
      <c r="AG3" s="1004"/>
    </row>
    <row r="4" spans="1:39" s="1005" customFormat="1" ht="24.75" customHeight="1" x14ac:dyDescent="0.2">
      <c r="A4" s="1008"/>
      <c r="B4" s="1627" t="s">
        <v>444</v>
      </c>
      <c r="C4" s="1627"/>
      <c r="D4" s="1627"/>
      <c r="E4" s="1627"/>
      <c r="F4" s="1627"/>
      <c r="G4" s="1627"/>
      <c r="H4" s="1627"/>
      <c r="I4" s="1627"/>
      <c r="J4" s="1627"/>
      <c r="K4" s="1627"/>
      <c r="L4" s="1627"/>
      <c r="M4" s="1009"/>
      <c r="N4" s="1007"/>
      <c r="O4" s="1004"/>
      <c r="P4" s="1004"/>
      <c r="Q4" s="1004"/>
      <c r="R4" s="1004"/>
      <c r="S4" s="1004"/>
      <c r="T4" s="1004"/>
      <c r="U4" s="1004"/>
      <c r="V4" s="1004"/>
      <c r="W4" s="1004"/>
      <c r="X4" s="1004"/>
      <c r="Y4" s="1004"/>
      <c r="Z4" s="1004"/>
      <c r="AA4" s="1004"/>
      <c r="AB4" s="1004"/>
      <c r="AC4" s="1004"/>
      <c r="AD4" s="1004"/>
      <c r="AE4" s="1004"/>
      <c r="AF4" s="1004"/>
      <c r="AG4" s="1004"/>
    </row>
    <row r="5" spans="1:39" s="1005" customFormat="1" ht="14.25" customHeight="1" x14ac:dyDescent="0.2">
      <c r="A5" s="1008"/>
      <c r="B5" s="1628" t="s">
        <v>491</v>
      </c>
      <c r="C5" s="1628"/>
      <c r="D5" s="1628"/>
      <c r="E5" s="1628"/>
      <c r="F5" s="1628"/>
      <c r="G5" s="1628"/>
      <c r="H5" s="1628"/>
      <c r="I5" s="1628"/>
      <c r="J5" s="1628"/>
      <c r="K5" s="1628"/>
      <c r="L5" s="1628"/>
      <c r="M5" s="1010"/>
      <c r="N5" s="1010"/>
      <c r="O5" s="973"/>
      <c r="P5" s="973"/>
      <c r="Q5" s="973"/>
      <c r="R5" s="973"/>
      <c r="S5" s="973"/>
      <c r="T5" s="973"/>
      <c r="U5" s="973"/>
      <c r="V5" s="973"/>
      <c r="W5" s="973"/>
      <c r="X5" s="973"/>
      <c r="Y5" s="973"/>
      <c r="Z5" s="973"/>
      <c r="AA5" s="973"/>
      <c r="AB5" s="973"/>
      <c r="AC5" s="1004"/>
      <c r="AD5" s="1004"/>
      <c r="AE5" s="1004"/>
      <c r="AF5" s="1004"/>
      <c r="AG5" s="1004"/>
    </row>
    <row r="6" spans="1:39" s="126" customFormat="1" x14ac:dyDescent="0.25">
      <c r="B6" s="998"/>
      <c r="C6" s="998"/>
      <c r="D6" s="998"/>
      <c r="E6" s="998"/>
      <c r="F6" s="998"/>
      <c r="G6" s="127"/>
      <c r="H6" s="127"/>
      <c r="I6" s="127"/>
      <c r="J6" s="127"/>
      <c r="K6" s="127"/>
      <c r="L6" s="127"/>
      <c r="M6" s="127"/>
      <c r="N6" s="128"/>
      <c r="O6" s="128"/>
      <c r="P6" s="128"/>
      <c r="Q6" s="128"/>
      <c r="R6" s="128"/>
      <c r="S6" s="128"/>
      <c r="T6" s="128"/>
      <c r="U6" s="128"/>
      <c r="V6" s="128"/>
      <c r="W6" s="128"/>
      <c r="X6" s="128"/>
      <c r="Y6" s="128"/>
      <c r="Z6" s="128"/>
      <c r="AA6" s="128"/>
      <c r="AB6" s="128"/>
      <c r="AC6" s="999"/>
      <c r="AD6" s="999"/>
      <c r="AE6" s="999"/>
      <c r="AF6" s="999"/>
      <c r="AG6" s="999"/>
    </row>
    <row r="7" spans="1:39" s="201" customFormat="1" x14ac:dyDescent="0.25">
      <c r="B7" s="127"/>
      <c r="C7" s="1629"/>
      <c r="D7" s="1629"/>
      <c r="E7" s="1629"/>
      <c r="F7" s="1629"/>
      <c r="G7" s="1629"/>
      <c r="H7" s="1629"/>
      <c r="I7" s="127"/>
      <c r="J7" s="1629"/>
      <c r="K7" s="1629"/>
      <c r="L7" s="1629"/>
      <c r="M7" s="1629"/>
      <c r="N7" s="127"/>
      <c r="O7" s="127"/>
      <c r="P7" s="127"/>
      <c r="Q7" s="1629"/>
      <c r="R7" s="1629"/>
      <c r="S7" s="1629"/>
      <c r="T7" s="1629"/>
      <c r="U7" s="1629"/>
      <c r="V7" s="1629"/>
      <c r="W7" s="127"/>
      <c r="X7" s="127"/>
      <c r="AF7" s="1630"/>
      <c r="AG7" s="1630"/>
      <c r="AH7" s="1630"/>
      <c r="AI7" s="1630"/>
      <c r="AJ7" s="1630"/>
      <c r="AK7" s="1630"/>
      <c r="AL7" s="1630"/>
      <c r="AM7" s="1630"/>
    </row>
    <row r="8" spans="1:39" s="201" customFormat="1" x14ac:dyDescent="0.2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25">
      <c r="A9" s="1631"/>
      <c r="B9" s="207" t="s">
        <v>139</v>
      </c>
      <c r="C9" s="1011">
        <v>205525</v>
      </c>
      <c r="D9" s="1012">
        <v>0.34485275487894707</v>
      </c>
      <c r="E9" s="1013"/>
      <c r="F9" s="1013"/>
      <c r="G9" s="1013"/>
      <c r="H9" s="1013" t="s">
        <v>140</v>
      </c>
      <c r="I9" s="207">
        <v>168854</v>
      </c>
      <c r="J9" s="1012">
        <v>0.28333965385893256</v>
      </c>
      <c r="K9" s="1013"/>
      <c r="L9" s="1013"/>
      <c r="M9" s="1013"/>
      <c r="N9" s="127"/>
      <c r="O9" s="1632"/>
      <c r="P9" s="1014"/>
      <c r="Q9" s="1013"/>
      <c r="R9" s="1013"/>
      <c r="S9" s="1013"/>
      <c r="T9" s="1013"/>
      <c r="U9" s="1013"/>
      <c r="V9" s="1013"/>
      <c r="W9" s="127"/>
      <c r="X9" s="127"/>
      <c r="AD9" s="1631"/>
      <c r="AE9" s="1015"/>
      <c r="AF9" s="1016"/>
      <c r="AG9" s="1016"/>
      <c r="AH9" s="1016"/>
      <c r="AI9" s="1016"/>
      <c r="AJ9" s="1016"/>
      <c r="AK9" s="1016"/>
      <c r="AL9" s="1016"/>
      <c r="AM9" s="1016"/>
    </row>
    <row r="10" spans="1:39" s="201" customFormat="1" x14ac:dyDescent="0.25">
      <c r="A10" s="1631"/>
      <c r="B10" s="207" t="s">
        <v>143</v>
      </c>
      <c r="C10" s="1011">
        <v>145183</v>
      </c>
      <c r="D10" s="1012">
        <v>0.24360422095409401</v>
      </c>
      <c r="E10" s="1013"/>
      <c r="F10" s="1013"/>
      <c r="G10" s="1013"/>
      <c r="H10" s="1013" t="s">
        <v>142</v>
      </c>
      <c r="I10" s="207">
        <v>280021</v>
      </c>
      <c r="J10" s="1012">
        <v>0.46987961915756904</v>
      </c>
      <c r="K10" s="1013"/>
      <c r="L10" s="1013"/>
      <c r="M10" s="1013"/>
      <c r="N10" s="127"/>
      <c r="O10" s="1632"/>
      <c r="P10" s="1014"/>
      <c r="Q10" s="1013"/>
      <c r="R10" s="1013"/>
      <c r="S10" s="1013"/>
      <c r="T10" s="1013"/>
      <c r="U10" s="1013"/>
      <c r="V10" s="1013"/>
      <c r="W10" s="127"/>
      <c r="X10" s="127"/>
      <c r="AD10" s="1631"/>
      <c r="AE10" s="1015"/>
      <c r="AF10" s="1016"/>
      <c r="AG10" s="1016"/>
      <c r="AH10" s="1016"/>
      <c r="AI10" s="1016"/>
      <c r="AJ10" s="1016"/>
      <c r="AK10" s="1016"/>
      <c r="AL10" s="1016"/>
      <c r="AM10" s="1016"/>
    </row>
    <row r="11" spans="1:39" s="201" customFormat="1" x14ac:dyDescent="0.25">
      <c r="A11" s="1631"/>
      <c r="B11" s="207" t="s">
        <v>141</v>
      </c>
      <c r="C11" s="1011">
        <v>119606</v>
      </c>
      <c r="D11" s="1012">
        <v>0.20068827928500838</v>
      </c>
      <c r="E11" s="1013"/>
      <c r="F11" s="1013"/>
      <c r="G11" s="1013"/>
      <c r="H11" s="1013" t="s">
        <v>144</v>
      </c>
      <c r="I11" s="207">
        <v>104880</v>
      </c>
      <c r="J11" s="1012">
        <v>0.17599028093337943</v>
      </c>
      <c r="K11" s="1013"/>
      <c r="L11" s="1013"/>
      <c r="M11" s="1013"/>
      <c r="N11" s="127"/>
      <c r="O11" s="1632"/>
      <c r="P11" s="1014"/>
      <c r="Q11" s="1013"/>
      <c r="R11" s="1013"/>
      <c r="S11" s="1013"/>
      <c r="T11" s="1013"/>
      <c r="U11" s="1013"/>
      <c r="V11" s="1013"/>
      <c r="W11" s="127"/>
      <c r="X11" s="127"/>
      <c r="AD11" s="1631"/>
      <c r="AE11" s="1015"/>
      <c r="AF11" s="1016"/>
      <c r="AG11" s="1016"/>
      <c r="AH11" s="1016"/>
      <c r="AI11" s="1016"/>
      <c r="AJ11" s="1016"/>
      <c r="AK11" s="1016"/>
      <c r="AL11" s="1016"/>
      <c r="AM11" s="1016"/>
    </row>
    <row r="12" spans="1:39" s="201" customFormat="1" x14ac:dyDescent="0.25">
      <c r="A12" s="1631"/>
      <c r="B12" s="207" t="s">
        <v>147</v>
      </c>
      <c r="C12" s="1011">
        <v>26385</v>
      </c>
      <c r="D12" s="1012">
        <v>4.427169413687395E-2</v>
      </c>
      <c r="E12" s="1013"/>
      <c r="F12" s="1013"/>
      <c r="G12" s="1013"/>
      <c r="H12" s="1013" t="s">
        <v>146</v>
      </c>
      <c r="I12" s="207">
        <v>37000</v>
      </c>
      <c r="J12" s="1012">
        <v>6.2086578895261618E-2</v>
      </c>
      <c r="K12" s="1013"/>
      <c r="L12" s="1013"/>
      <c r="M12" s="1013"/>
      <c r="N12" s="127"/>
      <c r="O12" s="1632"/>
      <c r="P12" s="1014"/>
      <c r="Q12" s="1013"/>
      <c r="R12" s="1013"/>
      <c r="S12" s="1013"/>
      <c r="T12" s="1013"/>
      <c r="U12" s="1013"/>
      <c r="V12" s="1013"/>
      <c r="W12" s="127"/>
      <c r="X12" s="127"/>
      <c r="AD12" s="1631"/>
      <c r="AE12" s="1015"/>
      <c r="AF12" s="1016"/>
      <c r="AG12" s="1016"/>
      <c r="AH12" s="1016"/>
      <c r="AI12" s="1016"/>
      <c r="AJ12" s="1016"/>
      <c r="AK12" s="1016"/>
      <c r="AL12" s="1016"/>
      <c r="AM12" s="1016"/>
    </row>
    <row r="13" spans="1:39" s="201" customFormat="1" x14ac:dyDescent="0.25">
      <c r="A13" s="1631"/>
      <c r="B13" s="207" t="s">
        <v>145</v>
      </c>
      <c r="C13" s="1011">
        <v>19756</v>
      </c>
      <c r="D13" s="1012">
        <v>3.3148819002011817E-2</v>
      </c>
      <c r="E13" s="1013"/>
      <c r="F13" s="1013"/>
      <c r="G13" s="1013"/>
      <c r="H13" s="1013" t="s">
        <v>148</v>
      </c>
      <c r="I13" s="207">
        <v>5187</v>
      </c>
      <c r="J13" s="1012">
        <v>8.7038671548573514E-3</v>
      </c>
      <c r="K13" s="1013"/>
      <c r="L13" s="1013"/>
      <c r="M13" s="1013"/>
      <c r="N13" s="127"/>
      <c r="O13" s="1632"/>
      <c r="P13" s="1014"/>
      <c r="Q13" s="1013"/>
      <c r="R13" s="1013"/>
      <c r="S13" s="1013"/>
      <c r="T13" s="1013"/>
      <c r="U13" s="1013"/>
      <c r="V13" s="1013"/>
      <c r="W13" s="127"/>
      <c r="X13" s="127"/>
      <c r="AD13" s="1631"/>
      <c r="AE13" s="1015"/>
      <c r="AF13" s="1016"/>
      <c r="AG13" s="1016"/>
      <c r="AH13" s="1016"/>
      <c r="AI13" s="1016"/>
      <c r="AJ13" s="1016"/>
      <c r="AK13" s="1016"/>
      <c r="AL13" s="1016"/>
      <c r="AM13" s="1016"/>
    </row>
    <row r="14" spans="1:39" s="201" customFormat="1" x14ac:dyDescent="0.25">
      <c r="A14" s="1631"/>
      <c r="B14" s="207" t="s">
        <v>151</v>
      </c>
      <c r="C14" s="1011">
        <v>10164</v>
      </c>
      <c r="D14" s="1012">
        <v>1.7054292181435924E-2</v>
      </c>
      <c r="E14" s="1013"/>
      <c r="F14" s="1013"/>
      <c r="G14" s="1013"/>
      <c r="H14" s="1013" t="s">
        <v>150</v>
      </c>
      <c r="I14" s="207">
        <v>844</v>
      </c>
      <c r="J14" s="1013"/>
      <c r="K14" s="1013"/>
      <c r="L14" s="1013"/>
      <c r="M14" s="1013"/>
      <c r="N14" s="127"/>
      <c r="O14" s="1632"/>
      <c r="P14" s="1014"/>
      <c r="Q14" s="1013"/>
      <c r="R14" s="1013"/>
      <c r="S14" s="1013"/>
      <c r="T14" s="1013"/>
      <c r="U14" s="1013"/>
      <c r="V14" s="1013"/>
      <c r="W14" s="127"/>
      <c r="X14" s="127"/>
      <c r="AD14" s="1631"/>
      <c r="AE14" s="1015"/>
      <c r="AF14" s="1016"/>
      <c r="AG14" s="1016"/>
      <c r="AH14" s="1016"/>
      <c r="AI14" s="1016"/>
      <c r="AJ14" s="1016"/>
      <c r="AK14" s="1016"/>
      <c r="AL14" s="1016"/>
      <c r="AM14" s="1016"/>
    </row>
    <row r="15" spans="1:39" s="201" customFormat="1" x14ac:dyDescent="0.25">
      <c r="A15" s="1631"/>
      <c r="B15" s="207" t="s">
        <v>149</v>
      </c>
      <c r="C15" s="1011">
        <v>10379</v>
      </c>
      <c r="D15" s="1012">
        <v>1.7415043147493453E-2</v>
      </c>
      <c r="E15" s="1013"/>
      <c r="F15" s="1013"/>
      <c r="G15" s="1013"/>
      <c r="H15" s="1013"/>
      <c r="I15" s="127"/>
      <c r="J15" s="1013"/>
      <c r="K15" s="1013"/>
      <c r="L15" s="1013"/>
      <c r="M15" s="1013"/>
      <c r="N15" s="127"/>
      <c r="O15" s="1632"/>
      <c r="P15" s="1014"/>
      <c r="Q15" s="1013"/>
      <c r="R15" s="1013"/>
      <c r="S15" s="1013"/>
      <c r="T15" s="1013"/>
      <c r="U15" s="1013"/>
      <c r="V15" s="1013"/>
      <c r="W15" s="127"/>
      <c r="X15" s="127"/>
      <c r="AD15" s="1631"/>
      <c r="AE15" s="1015"/>
      <c r="AF15" s="1016"/>
      <c r="AG15" s="1016"/>
      <c r="AH15" s="1016"/>
      <c r="AI15" s="1016"/>
      <c r="AJ15" s="1016"/>
      <c r="AK15" s="1016"/>
      <c r="AL15" s="1016"/>
      <c r="AM15" s="1016"/>
    </row>
    <row r="16" spans="1:39" s="201" customFormat="1" x14ac:dyDescent="0.25">
      <c r="A16" s="1631"/>
      <c r="B16" s="207" t="s">
        <v>191</v>
      </c>
      <c r="C16" s="1011">
        <v>8455</v>
      </c>
      <c r="D16" s="1012">
        <v>1.4186741479146078E-2</v>
      </c>
      <c r="E16" s="1013"/>
      <c r="F16" s="1013"/>
      <c r="G16" s="1013"/>
      <c r="H16" s="1013"/>
      <c r="I16" s="127"/>
      <c r="J16" s="1013"/>
      <c r="K16" s="1013"/>
      <c r="L16" s="1013"/>
      <c r="M16" s="1013"/>
      <c r="N16" s="127"/>
      <c r="O16" s="1632"/>
      <c r="P16" s="1014"/>
      <c r="Q16" s="1013"/>
      <c r="R16" s="1013"/>
      <c r="S16" s="1013"/>
      <c r="T16" s="1013"/>
      <c r="U16" s="1013"/>
      <c r="V16" s="1013"/>
      <c r="W16" s="127"/>
      <c r="X16" s="127"/>
      <c r="AD16" s="1631"/>
      <c r="AE16" s="1015"/>
      <c r="AF16" s="1016"/>
      <c r="AG16" s="1016"/>
      <c r="AH16" s="1016"/>
      <c r="AI16" s="1016"/>
      <c r="AJ16" s="1016"/>
      <c r="AK16" s="1016"/>
      <c r="AL16" s="1016"/>
      <c r="AM16" s="1016"/>
    </row>
    <row r="17" spans="1:28" s="201" customFormat="1" x14ac:dyDescent="0.25">
      <c r="A17" s="1017"/>
      <c r="B17" s="207" t="s">
        <v>150</v>
      </c>
      <c r="C17" s="205">
        <v>50526</v>
      </c>
      <c r="D17" s="1012">
        <v>8.4778154934989317E-2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2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25">
      <c r="B19" s="127" t="s">
        <v>23</v>
      </c>
      <c r="C19" s="127">
        <v>160106</v>
      </c>
      <c r="D19" s="206">
        <v>0.2682804221278649</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25">
      <c r="B20" s="127" t="s">
        <v>24</v>
      </c>
      <c r="C20" s="127">
        <v>436680</v>
      </c>
      <c r="D20" s="206">
        <v>0.73171957787213504</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2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2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9" customFormat="1" x14ac:dyDescent="0.25">
      <c r="B23" s="128"/>
      <c r="C23" s="128"/>
      <c r="D23" s="128"/>
      <c r="E23" s="127"/>
      <c r="F23" s="127"/>
      <c r="G23" s="127"/>
      <c r="H23" s="127"/>
      <c r="I23" s="127"/>
      <c r="J23" s="127"/>
      <c r="K23" s="127"/>
      <c r="L23" s="127"/>
      <c r="M23" s="127"/>
      <c r="N23" s="998"/>
      <c r="O23" s="998"/>
      <c r="P23" s="998"/>
      <c r="Q23" s="998"/>
      <c r="R23" s="998"/>
      <c r="S23" s="998"/>
      <c r="T23" s="998"/>
      <c r="U23" s="998"/>
      <c r="V23" s="998"/>
      <c r="W23" s="998"/>
      <c r="X23" s="998"/>
      <c r="Y23" s="998"/>
      <c r="Z23" s="998"/>
      <c r="AA23" s="998"/>
      <c r="AB23" s="998"/>
    </row>
    <row r="24" spans="1:28" s="999" customFormat="1" x14ac:dyDescent="0.25">
      <c r="B24" s="127"/>
      <c r="C24" s="127"/>
      <c r="D24" s="127"/>
      <c r="E24" s="127"/>
      <c r="F24" s="127"/>
      <c r="G24" s="127"/>
      <c r="H24" s="127"/>
      <c r="I24" s="127"/>
      <c r="J24" s="127"/>
      <c r="K24" s="127"/>
      <c r="L24" s="127"/>
      <c r="M24" s="127"/>
      <c r="N24" s="998"/>
      <c r="O24" s="998"/>
      <c r="P24" s="998"/>
      <c r="Q24" s="998"/>
      <c r="R24" s="998"/>
      <c r="S24" s="998"/>
      <c r="T24" s="998"/>
      <c r="U24" s="998"/>
      <c r="V24" s="998"/>
      <c r="W24" s="998"/>
      <c r="X24" s="998"/>
      <c r="Y24" s="998"/>
      <c r="Z24" s="998"/>
      <c r="AA24" s="998"/>
      <c r="AB24" s="998"/>
    </row>
    <row r="25" spans="1:28" s="999" customFormat="1" x14ac:dyDescent="0.25">
      <c r="B25" s="127"/>
      <c r="C25" s="127"/>
      <c r="D25" s="127"/>
      <c r="E25" s="127"/>
      <c r="F25" s="127"/>
      <c r="G25" s="127"/>
      <c r="H25" s="127"/>
      <c r="I25" s="127"/>
      <c r="J25" s="127"/>
      <c r="K25" s="127"/>
      <c r="L25" s="127"/>
      <c r="M25" s="127"/>
      <c r="N25" s="998"/>
      <c r="O25" s="998"/>
      <c r="P25" s="998"/>
      <c r="Q25" s="998"/>
      <c r="R25" s="998"/>
      <c r="S25" s="998"/>
      <c r="T25" s="998"/>
      <c r="U25" s="998"/>
      <c r="V25" s="998"/>
      <c r="W25" s="998"/>
      <c r="X25" s="998"/>
      <c r="Y25" s="998"/>
      <c r="Z25" s="998"/>
      <c r="AA25" s="998"/>
      <c r="AB25" s="998"/>
    </row>
    <row r="26" spans="1:28" s="999" customFormat="1" x14ac:dyDescent="0.25">
      <c r="B26" s="127"/>
      <c r="C26" s="127"/>
      <c r="D26" s="127"/>
      <c r="E26" s="127"/>
      <c r="F26" s="127"/>
      <c r="G26" s="127"/>
      <c r="H26" s="127"/>
      <c r="I26" s="127"/>
      <c r="J26" s="127"/>
      <c r="K26" s="127"/>
      <c r="L26" s="127"/>
      <c r="M26" s="127"/>
      <c r="N26" s="998"/>
      <c r="O26" s="998"/>
      <c r="P26" s="998"/>
      <c r="Q26" s="998"/>
      <c r="R26" s="998"/>
      <c r="S26" s="998"/>
      <c r="T26" s="998"/>
      <c r="U26" s="998"/>
      <c r="V26" s="998"/>
      <c r="W26" s="998"/>
      <c r="X26" s="998"/>
      <c r="Y26" s="998"/>
      <c r="Z26" s="998"/>
      <c r="AA26" s="998"/>
      <c r="AB26" s="998"/>
    </row>
    <row r="27" spans="1:28" s="999" customFormat="1" x14ac:dyDescent="0.25">
      <c r="B27" s="127"/>
      <c r="C27" s="127"/>
      <c r="D27" s="127"/>
      <c r="E27" s="127"/>
      <c r="F27" s="127"/>
      <c r="G27" s="127"/>
      <c r="H27" s="127"/>
      <c r="I27" s="127"/>
      <c r="J27" s="127"/>
      <c r="K27" s="127"/>
      <c r="L27" s="127"/>
      <c r="M27" s="127"/>
      <c r="N27" s="998"/>
      <c r="O27" s="998"/>
      <c r="P27" s="998"/>
      <c r="Q27" s="998"/>
      <c r="R27" s="998"/>
      <c r="S27" s="998"/>
      <c r="T27" s="998"/>
      <c r="U27" s="998"/>
      <c r="V27" s="998"/>
      <c r="W27" s="998"/>
      <c r="X27" s="998"/>
      <c r="Y27" s="998"/>
      <c r="Z27" s="998"/>
      <c r="AA27" s="998"/>
      <c r="AB27" s="998"/>
    </row>
    <row r="28" spans="1:28" s="999" customFormat="1" x14ac:dyDescent="0.25">
      <c r="B28" s="127"/>
      <c r="C28" s="127"/>
      <c r="D28" s="127"/>
      <c r="E28" s="127"/>
      <c r="F28" s="127"/>
      <c r="G28" s="127"/>
      <c r="H28" s="127"/>
      <c r="I28" s="127"/>
      <c r="J28" s="127"/>
      <c r="K28" s="127"/>
      <c r="L28" s="127"/>
      <c r="M28" s="127"/>
      <c r="N28" s="998"/>
      <c r="O28" s="998"/>
      <c r="P28" s="998"/>
      <c r="Q28" s="998"/>
      <c r="R28" s="998"/>
      <c r="S28" s="998"/>
      <c r="T28" s="998"/>
      <c r="U28" s="998"/>
      <c r="V28" s="998"/>
      <c r="W28" s="998"/>
      <c r="X28" s="998"/>
      <c r="Y28" s="998"/>
      <c r="Z28" s="998"/>
      <c r="AA28" s="998"/>
      <c r="AB28" s="998"/>
    </row>
    <row r="29" spans="1:28" s="999" customFormat="1" x14ac:dyDescent="0.25">
      <c r="B29" s="127"/>
      <c r="C29" s="127"/>
      <c r="D29" s="127"/>
      <c r="E29" s="127"/>
      <c r="F29" s="127"/>
      <c r="G29" s="127"/>
      <c r="H29" s="127"/>
      <c r="I29" s="127"/>
      <c r="J29" s="127"/>
      <c r="K29" s="127"/>
      <c r="L29" s="127"/>
      <c r="M29" s="127"/>
      <c r="N29" s="998"/>
      <c r="O29" s="998"/>
      <c r="P29" s="998"/>
      <c r="Q29" s="998"/>
      <c r="R29" s="998"/>
      <c r="S29" s="998"/>
      <c r="T29" s="998"/>
      <c r="U29" s="998"/>
      <c r="V29" s="998"/>
      <c r="W29" s="998"/>
      <c r="X29" s="998"/>
      <c r="Y29" s="998"/>
      <c r="Z29" s="998"/>
      <c r="AA29" s="998"/>
      <c r="AB29" s="998"/>
    </row>
    <row r="30" spans="1:28" s="998" customFormat="1" x14ac:dyDescent="0.25">
      <c r="B30" s="127"/>
      <c r="C30" s="127"/>
      <c r="D30" s="127"/>
      <c r="E30" s="127"/>
      <c r="F30" s="127"/>
      <c r="G30" s="127"/>
      <c r="H30" s="127"/>
      <c r="I30" s="127"/>
      <c r="J30" s="127"/>
      <c r="K30" s="127"/>
      <c r="L30" s="127"/>
      <c r="M30" s="127"/>
    </row>
    <row r="31" spans="1:28" s="998" customFormat="1" x14ac:dyDescent="0.25">
      <c r="B31" s="127"/>
      <c r="C31" s="127"/>
      <c r="D31" s="127"/>
      <c r="E31" s="127"/>
      <c r="F31" s="127"/>
      <c r="G31" s="127"/>
      <c r="H31" s="127"/>
      <c r="I31" s="127"/>
      <c r="J31" s="127"/>
      <c r="K31" s="127"/>
      <c r="L31" s="127"/>
      <c r="M31" s="127"/>
    </row>
    <row r="32" spans="1:28" s="998" customFormat="1" x14ac:dyDescent="0.25">
      <c r="B32" s="127"/>
      <c r="C32" s="127"/>
      <c r="D32" s="127"/>
      <c r="E32" s="127"/>
      <c r="F32" s="127"/>
      <c r="G32" s="127"/>
      <c r="H32" s="127"/>
      <c r="I32" s="127"/>
      <c r="J32" s="127"/>
      <c r="K32" s="127"/>
      <c r="L32" s="127"/>
      <c r="M32" s="127"/>
    </row>
    <row r="33" spans="2:13" s="998" customFormat="1" x14ac:dyDescent="0.25">
      <c r="B33" s="127"/>
      <c r="C33" s="127"/>
      <c r="D33" s="127"/>
      <c r="E33" s="127"/>
      <c r="F33" s="127"/>
      <c r="G33" s="127"/>
      <c r="H33" s="127"/>
      <c r="I33" s="127"/>
      <c r="J33" s="127"/>
      <c r="K33" s="127"/>
      <c r="L33" s="127"/>
      <c r="M33" s="127"/>
    </row>
    <row r="34" spans="2:13" s="998" customFormat="1" x14ac:dyDescent="0.25">
      <c r="B34" s="127"/>
      <c r="C34" s="127"/>
      <c r="D34" s="127"/>
      <c r="E34" s="127"/>
      <c r="F34" s="127"/>
      <c r="G34" s="127"/>
      <c r="H34" s="127"/>
    </row>
    <row r="35" spans="2:13" s="998" customFormat="1" x14ac:dyDescent="0.25">
      <c r="B35" s="127"/>
      <c r="C35" s="127"/>
      <c r="D35" s="127"/>
      <c r="E35" s="127"/>
      <c r="F35" s="127"/>
      <c r="G35" s="127"/>
      <c r="H35" s="127"/>
    </row>
    <row r="36" spans="2:13" s="998" customFormat="1" x14ac:dyDescent="0.25">
      <c r="B36" s="127"/>
      <c r="C36" s="127"/>
      <c r="D36" s="127"/>
      <c r="E36" s="127"/>
      <c r="F36" s="127"/>
      <c r="G36" s="127"/>
      <c r="H36" s="127"/>
    </row>
    <row r="37" spans="2:13" s="998" customFormat="1" x14ac:dyDescent="0.25">
      <c r="B37" s="127"/>
      <c r="C37" s="127"/>
      <c r="D37" s="127"/>
      <c r="E37" s="127"/>
      <c r="F37" s="127"/>
      <c r="G37" s="127"/>
      <c r="H37" s="127"/>
    </row>
    <row r="38" spans="2:13" s="998" customFormat="1" x14ac:dyDescent="0.25">
      <c r="B38" s="127"/>
      <c r="C38" s="127"/>
      <c r="D38" s="127"/>
      <c r="E38" s="127"/>
      <c r="F38" s="127"/>
      <c r="G38" s="127"/>
      <c r="H38" s="127"/>
    </row>
    <row r="39" spans="2:13" s="998" customFormat="1" x14ac:dyDescent="0.25">
      <c r="B39" s="127"/>
      <c r="C39" s="127"/>
      <c r="D39" s="127"/>
      <c r="E39" s="127"/>
      <c r="F39" s="127"/>
      <c r="G39" s="127"/>
      <c r="H39" s="127"/>
    </row>
    <row r="40" spans="2:13" s="998" customFormat="1" x14ac:dyDescent="0.25">
      <c r="B40" s="127"/>
      <c r="C40" s="127"/>
      <c r="D40" s="127"/>
      <c r="E40" s="127"/>
      <c r="F40" s="127"/>
      <c r="G40" s="127"/>
      <c r="H40" s="127"/>
    </row>
    <row r="41" spans="2:13" s="998" customFormat="1" x14ac:dyDescent="0.25">
      <c r="B41" s="127"/>
      <c r="C41" s="127"/>
      <c r="D41" s="127"/>
      <c r="E41" s="127"/>
      <c r="F41" s="127"/>
      <c r="G41" s="127"/>
      <c r="H41" s="127"/>
    </row>
    <row r="42" spans="2:13" s="998" customFormat="1" x14ac:dyDescent="0.25">
      <c r="B42" s="127"/>
      <c r="C42" s="127"/>
      <c r="D42" s="127"/>
    </row>
    <row r="43" spans="2:13" s="998" customFormat="1" x14ac:dyDescent="0.25"/>
    <row r="44" spans="2:13" s="998" customFormat="1" x14ac:dyDescent="0.25"/>
    <row r="45" spans="2:13" s="998" customFormat="1" x14ac:dyDescent="0.25"/>
    <row r="46" spans="2:13" s="998" customFormat="1" x14ac:dyDescent="0.25"/>
    <row r="47" spans="2:13" s="998" customFormat="1" x14ac:dyDescent="0.25"/>
    <row r="48" spans="2:13" s="998" customFormat="1" x14ac:dyDescent="0.25"/>
    <row r="49" s="998" customFormat="1" x14ac:dyDescent="0.25"/>
    <row r="50" s="998" customFormat="1" x14ac:dyDescent="0.25"/>
    <row r="51" s="998" customFormat="1" x14ac:dyDescent="0.25"/>
    <row r="52" s="998" customFormat="1" x14ac:dyDescent="0.25"/>
    <row r="53" s="998" customFormat="1" x14ac:dyDescent="0.25"/>
    <row r="54" s="998" customFormat="1" x14ac:dyDescent="0.25"/>
    <row r="55" s="998" customFormat="1" x14ac:dyDescent="0.25"/>
    <row r="56" s="998" customFormat="1" x14ac:dyDescent="0.25"/>
    <row r="57" s="998" customFormat="1" x14ac:dyDescent="0.25"/>
    <row r="58" s="998" customFormat="1" x14ac:dyDescent="0.25"/>
    <row r="59" s="998" customFormat="1" x14ac:dyDescent="0.25"/>
    <row r="60" s="998" customFormat="1" x14ac:dyDescent="0.25"/>
    <row r="61" s="998" customFormat="1" x14ac:dyDescent="0.25"/>
    <row r="62" s="998" customFormat="1" x14ac:dyDescent="0.25"/>
    <row r="63" s="998" customFormat="1" x14ac:dyDescent="0.25"/>
    <row r="64" s="998" customFormat="1" x14ac:dyDescent="0.25"/>
    <row r="65" spans="2:4" s="998" customFormat="1" x14ac:dyDescent="0.25"/>
    <row r="66" spans="2:4" s="998" customFormat="1" x14ac:dyDescent="0.25"/>
    <row r="67" spans="2:4" s="128" customFormat="1" x14ac:dyDescent="0.25">
      <c r="B67" s="998"/>
      <c r="C67" s="998"/>
      <c r="D67" s="998"/>
    </row>
    <row r="68" spans="2:4" s="128" customFormat="1" x14ac:dyDescent="0.25"/>
    <row r="69" spans="2:4" s="128" customFormat="1" x14ac:dyDescent="0.25"/>
    <row r="70" spans="2:4" s="128" customFormat="1" x14ac:dyDescent="0.25"/>
    <row r="71" spans="2:4" s="128" customFormat="1" x14ac:dyDescent="0.25"/>
    <row r="72" spans="2:4" s="128" customFormat="1" x14ac:dyDescent="0.25"/>
    <row r="73" spans="2:4" s="128" customFormat="1" x14ac:dyDescent="0.25"/>
    <row r="74" spans="2:4" s="128" customFormat="1" x14ac:dyDescent="0.25"/>
    <row r="75" spans="2:4" s="128" customFormat="1" x14ac:dyDescent="0.25"/>
    <row r="76" spans="2:4" s="128" customFormat="1" x14ac:dyDescent="0.25"/>
    <row r="77" spans="2:4" s="128" customFormat="1" x14ac:dyDescent="0.25"/>
    <row r="78" spans="2:4" s="128" customFormat="1" x14ac:dyDescent="0.25"/>
    <row r="79" spans="2:4" s="128" customFormat="1" x14ac:dyDescent="0.25"/>
    <row r="80" spans="2:4" s="128" customFormat="1" x14ac:dyDescent="0.25"/>
    <row r="81" s="128" customFormat="1" x14ac:dyDescent="0.25"/>
    <row r="82" s="128" customFormat="1" x14ac:dyDescent="0.25"/>
    <row r="83" s="128" customFormat="1" x14ac:dyDescent="0.25"/>
    <row r="84" s="128" customFormat="1" x14ac:dyDescent="0.25"/>
    <row r="85" s="128" customFormat="1" x14ac:dyDescent="0.25"/>
    <row r="86" s="128" customFormat="1" x14ac:dyDescent="0.25"/>
    <row r="87" s="128" customFormat="1" x14ac:dyDescent="0.25"/>
    <row r="88" s="128" customFormat="1" x14ac:dyDescent="0.25"/>
    <row r="89" s="128" customFormat="1" x14ac:dyDescent="0.25"/>
    <row r="90" s="128" customFormat="1" x14ac:dyDescent="0.25"/>
    <row r="91" s="128" customFormat="1" x14ac:dyDescent="0.25"/>
    <row r="92" s="128" customFormat="1" x14ac:dyDescent="0.25"/>
    <row r="93" s="128" customFormat="1" x14ac:dyDescent="0.25"/>
    <row r="94" s="128" customFormat="1" x14ac:dyDescent="0.25"/>
    <row r="95" s="128" customFormat="1" x14ac:dyDescent="0.25"/>
    <row r="96" s="128" customFormat="1" x14ac:dyDescent="0.25"/>
    <row r="97" spans="2:4" s="128" customFormat="1" x14ac:dyDescent="0.25"/>
    <row r="98" spans="2:4" s="128" customFormat="1" x14ac:dyDescent="0.25"/>
    <row r="99" spans="2:4" x14ac:dyDescent="0.25">
      <c r="B99" s="128"/>
      <c r="C99" s="128"/>
      <c r="D99" s="128"/>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2578125" defaultRowHeight="15" x14ac:dyDescent="0.25"/>
  <cols>
    <col min="1" max="1" width="4.28515625" style="667" customWidth="1"/>
    <col min="2" max="2" width="12.28515625" style="667" customWidth="1"/>
    <col min="3" max="3" width="10.85546875" style="667" bestFit="1" customWidth="1"/>
    <col min="4" max="4" width="9.5703125" style="667" customWidth="1"/>
    <col min="5" max="5" width="10.85546875" style="667" bestFit="1" customWidth="1"/>
    <col min="6" max="6" width="11.7109375" style="667" customWidth="1"/>
    <col min="7" max="7" width="10.85546875" style="667" bestFit="1" customWidth="1"/>
    <col min="8" max="8" width="9.28515625" style="667" bestFit="1" customWidth="1"/>
    <col min="9" max="9" width="28.140625" style="667" customWidth="1"/>
    <col min="10" max="10" width="7" style="667" customWidth="1"/>
    <col min="11" max="11" width="10.85546875" style="667" customWidth="1"/>
    <col min="12" max="12" width="7" style="667" customWidth="1"/>
    <col min="13" max="16384" width="11.42578125" style="667"/>
  </cols>
  <sheetData>
    <row r="1" spans="1:17" s="701" customFormat="1" x14ac:dyDescent="0.25"/>
    <row r="2" spans="1:17" s="701" customFormat="1" x14ac:dyDescent="0.25"/>
    <row r="3" spans="1:17" s="701" customFormat="1" x14ac:dyDescent="0.25"/>
    <row r="4" spans="1:17" s="701" customFormat="1" x14ac:dyDescent="0.25"/>
    <row r="5" spans="1:17" s="701" customFormat="1" ht="16.5" customHeight="1" x14ac:dyDescent="0.25"/>
    <row r="6" spans="1:17" s="622" customFormat="1" ht="24.75" customHeight="1" x14ac:dyDescent="0.2">
      <c r="A6" s="1019"/>
      <c r="B6" s="1494" t="s">
        <v>447</v>
      </c>
      <c r="C6" s="1494"/>
      <c r="D6" s="1494"/>
      <c r="E6" s="1494"/>
      <c r="F6" s="1494"/>
      <c r="G6" s="1494"/>
      <c r="H6" s="1494"/>
      <c r="I6" s="1494"/>
      <c r="J6" s="1494"/>
      <c r="K6" s="1494"/>
      <c r="L6" s="1494"/>
      <c r="M6" s="1494"/>
      <c r="N6" s="1494"/>
      <c r="O6" s="1020"/>
    </row>
    <row r="7" spans="1:17" s="622" customFormat="1" ht="11.25" customHeight="1" x14ac:dyDescent="0.2">
      <c r="A7" s="1019"/>
      <c r="B7" s="1494"/>
      <c r="C7" s="1494"/>
      <c r="D7" s="1494"/>
      <c r="E7" s="1494"/>
      <c r="F7" s="1494"/>
      <c r="G7" s="1494"/>
      <c r="H7" s="1494"/>
      <c r="I7" s="1494"/>
      <c r="J7" s="1494"/>
      <c r="K7" s="1494"/>
      <c r="L7" s="1494"/>
      <c r="M7" s="1494"/>
      <c r="N7" s="1494"/>
      <c r="O7" s="1020"/>
    </row>
    <row r="8" spans="1:17" s="622" customFormat="1" ht="15.75" customHeight="1" x14ac:dyDescent="0.2">
      <c r="A8" s="1019"/>
      <c r="B8" s="1633" t="str">
        <f>porsaad!$B$6</f>
        <v>Situación a 31 de marzo de 2024</v>
      </c>
      <c r="C8" s="1633"/>
      <c r="D8" s="1633"/>
      <c r="E8" s="1633"/>
      <c r="F8" s="1633"/>
      <c r="G8" s="1633"/>
      <c r="H8" s="1633"/>
      <c r="I8" s="1633"/>
      <c r="J8" s="1633"/>
      <c r="K8" s="1633"/>
      <c r="L8" s="1633"/>
      <c r="M8" s="1633"/>
      <c r="N8" s="1633"/>
      <c r="O8" s="1021"/>
      <c r="P8" s="1021"/>
      <c r="Q8" s="1021"/>
    </row>
    <row r="9" spans="1:17" s="701" customFormat="1" ht="6" customHeight="1" x14ac:dyDescent="0.25">
      <c r="A9" s="1022"/>
      <c r="B9" s="667"/>
      <c r="C9" s="667"/>
      <c r="D9" s="667"/>
      <c r="E9" s="667"/>
      <c r="F9" s="667"/>
      <c r="G9" s="667"/>
      <c r="H9" s="667"/>
      <c r="I9" s="667"/>
      <c r="J9" s="667"/>
      <c r="K9" s="667"/>
      <c r="L9" s="667"/>
      <c r="M9" s="667"/>
      <c r="N9" s="667"/>
      <c r="O9" s="667"/>
      <c r="P9" s="667"/>
      <c r="Q9" s="667"/>
    </row>
    <row r="10" spans="1:17" s="101" customFormat="1" x14ac:dyDescent="0.25"/>
    <row r="11" spans="1:17" s="101" customFormat="1" x14ac:dyDescent="0.25">
      <c r="C11" s="1634" t="s">
        <v>0</v>
      </c>
      <c r="D11" s="1634"/>
      <c r="E11" s="1634"/>
    </row>
    <row r="12" spans="1:17" s="101" customFormat="1" x14ac:dyDescent="0.25">
      <c r="C12" s="101" t="s">
        <v>23</v>
      </c>
      <c r="D12" s="101" t="s">
        <v>24</v>
      </c>
      <c r="E12" s="101" t="s">
        <v>154</v>
      </c>
      <c r="F12" s="101" t="s">
        <v>68</v>
      </c>
      <c r="G12" s="101" t="s">
        <v>155</v>
      </c>
      <c r="H12" s="101" t="s">
        <v>156</v>
      </c>
    </row>
    <row r="13" spans="1:17" s="101" customFormat="1" x14ac:dyDescent="0.25">
      <c r="B13" s="101" t="s">
        <v>8</v>
      </c>
      <c r="C13" s="1023">
        <v>15159</v>
      </c>
      <c r="D13" s="1023">
        <v>69026</v>
      </c>
      <c r="E13" s="1023" t="e">
        <v>#REF!</v>
      </c>
      <c r="F13" s="1023">
        <v>84185</v>
      </c>
      <c r="G13" s="129">
        <v>0.18006770802399477</v>
      </c>
      <c r="H13" s="129">
        <v>0.81993229197600526</v>
      </c>
      <c r="I13" s="129">
        <v>0.2682804221278649</v>
      </c>
      <c r="M13" s="1023"/>
      <c r="N13" s="1023"/>
      <c r="O13" s="1024"/>
      <c r="P13" s="1024"/>
      <c r="Q13" s="1024"/>
    </row>
    <row r="14" spans="1:17" s="101" customFormat="1" x14ac:dyDescent="0.25">
      <c r="B14" s="101" t="s">
        <v>7</v>
      </c>
      <c r="C14" s="1023">
        <v>6251</v>
      </c>
      <c r="D14" s="1023">
        <v>14584</v>
      </c>
      <c r="E14" s="1023" t="e">
        <v>#REF!</v>
      </c>
      <c r="F14" s="1023">
        <v>20835</v>
      </c>
      <c r="G14" s="129">
        <v>0.30002399808015356</v>
      </c>
      <c r="H14" s="129">
        <v>0.69997600191984644</v>
      </c>
      <c r="I14" s="129">
        <v>0.2682804221278649</v>
      </c>
      <c r="M14" s="1023"/>
      <c r="N14" s="1023"/>
      <c r="O14" s="1024"/>
      <c r="P14" s="1024"/>
      <c r="Q14" s="1024"/>
    </row>
    <row r="15" spans="1:17" s="101" customFormat="1" x14ac:dyDescent="0.25">
      <c r="B15" s="101" t="s">
        <v>37</v>
      </c>
      <c r="C15" s="1023">
        <v>3007</v>
      </c>
      <c r="D15" s="1023">
        <v>8632</v>
      </c>
      <c r="E15" s="1023" t="e">
        <v>#REF!</v>
      </c>
      <c r="F15" s="1023">
        <v>11639</v>
      </c>
      <c r="G15" s="129">
        <v>0.25835552882550045</v>
      </c>
      <c r="H15" s="129">
        <v>0.7416444711744995</v>
      </c>
      <c r="I15" s="129">
        <v>0.2682804221278649</v>
      </c>
      <c r="M15" s="1023"/>
      <c r="N15" s="1023"/>
      <c r="O15" s="1024"/>
      <c r="P15" s="1024"/>
      <c r="Q15" s="1024"/>
    </row>
    <row r="16" spans="1:17" s="101" customFormat="1" x14ac:dyDescent="0.25">
      <c r="B16" s="101" t="s">
        <v>38</v>
      </c>
      <c r="C16" s="1023">
        <v>6792</v>
      </c>
      <c r="D16" s="1023">
        <v>16404</v>
      </c>
      <c r="E16" s="1023" t="e">
        <v>#REF!</v>
      </c>
      <c r="F16" s="1023">
        <v>23196</v>
      </c>
      <c r="G16" s="129">
        <v>0.29280910501810659</v>
      </c>
      <c r="H16" s="129">
        <v>0.70719089498189347</v>
      </c>
      <c r="I16" s="129">
        <v>0.2682804221278649</v>
      </c>
      <c r="M16" s="1023"/>
      <c r="N16" s="1023"/>
      <c r="O16" s="1024"/>
      <c r="P16" s="1024"/>
      <c r="Q16" s="1024"/>
    </row>
    <row r="17" spans="2:17" s="101" customFormat="1" x14ac:dyDescent="0.25">
      <c r="B17" s="101" t="s">
        <v>6</v>
      </c>
      <c r="C17" s="1023">
        <v>3799</v>
      </c>
      <c r="D17" s="1023">
        <v>13317</v>
      </c>
      <c r="E17" s="1023" t="e">
        <v>#REF!</v>
      </c>
      <c r="F17" s="1023">
        <v>17116</v>
      </c>
      <c r="G17" s="129">
        <v>0.22195606450105165</v>
      </c>
      <c r="H17" s="129">
        <v>0.77804393549894835</v>
      </c>
      <c r="I17" s="129">
        <v>0.2682804221278649</v>
      </c>
      <c r="M17" s="1023"/>
      <c r="N17" s="1023"/>
      <c r="O17" s="1024"/>
      <c r="P17" s="1024"/>
      <c r="Q17" s="1024"/>
    </row>
    <row r="18" spans="2:17" s="101" customFormat="1" x14ac:dyDescent="0.25">
      <c r="B18" s="101" t="s">
        <v>5</v>
      </c>
      <c r="C18" s="1023">
        <v>2574</v>
      </c>
      <c r="D18" s="1023">
        <v>6662</v>
      </c>
      <c r="E18" s="1023" t="e">
        <v>#REF!</v>
      </c>
      <c r="F18" s="1023">
        <v>9236</v>
      </c>
      <c r="G18" s="129">
        <v>0.27869207449112171</v>
      </c>
      <c r="H18" s="129">
        <v>0.72130792550887834</v>
      </c>
      <c r="I18" s="129">
        <v>0.2682804221278649</v>
      </c>
      <c r="M18" s="1023"/>
      <c r="N18" s="1023"/>
      <c r="O18" s="1024"/>
      <c r="P18" s="1024"/>
      <c r="Q18" s="1024"/>
    </row>
    <row r="19" spans="2:17" s="101" customFormat="1" x14ac:dyDescent="0.25">
      <c r="B19" s="101" t="s">
        <v>4</v>
      </c>
      <c r="C19" s="1023">
        <v>8258</v>
      </c>
      <c r="D19" s="1023">
        <v>25531</v>
      </c>
      <c r="E19" s="1023" t="e">
        <v>#REF!</v>
      </c>
      <c r="F19" s="1023">
        <v>33789</v>
      </c>
      <c r="G19" s="129">
        <v>0.2443990647843973</v>
      </c>
      <c r="H19" s="129">
        <v>0.75560093521560268</v>
      </c>
      <c r="I19" s="129">
        <v>0.2682804221278649</v>
      </c>
      <c r="M19" s="1023"/>
      <c r="N19" s="1023"/>
      <c r="O19" s="1024"/>
      <c r="P19" s="1024"/>
      <c r="Q19" s="1024"/>
    </row>
    <row r="20" spans="2:17" s="101" customFormat="1" x14ac:dyDescent="0.25">
      <c r="B20" s="101" t="s">
        <v>40</v>
      </c>
      <c r="C20" s="1023">
        <v>4301</v>
      </c>
      <c r="D20" s="1023">
        <v>14780</v>
      </c>
      <c r="E20" s="1023" t="e">
        <v>#REF!</v>
      </c>
      <c r="F20" s="1023">
        <v>19081</v>
      </c>
      <c r="G20" s="129">
        <v>0.22540747340286149</v>
      </c>
      <c r="H20" s="129">
        <v>0.77459252659713851</v>
      </c>
      <c r="I20" s="129">
        <v>0.2682804221278649</v>
      </c>
      <c r="M20" s="1023"/>
      <c r="N20" s="1023"/>
      <c r="O20" s="1024"/>
      <c r="P20" s="1024"/>
      <c r="Q20" s="1024"/>
    </row>
    <row r="21" spans="2:17" s="101" customFormat="1" x14ac:dyDescent="0.25">
      <c r="B21" s="101" t="s">
        <v>41</v>
      </c>
      <c r="C21" s="1023">
        <v>43229</v>
      </c>
      <c r="D21" s="1023">
        <v>80093</v>
      </c>
      <c r="E21" s="1023" t="e">
        <v>#REF!</v>
      </c>
      <c r="F21" s="1023">
        <v>123322</v>
      </c>
      <c r="G21" s="129">
        <v>0.35053761697020808</v>
      </c>
      <c r="H21" s="129">
        <v>0.64946238302979198</v>
      </c>
      <c r="I21" s="129">
        <v>0.2682804221278649</v>
      </c>
      <c r="M21" s="1023"/>
      <c r="N21" s="1023"/>
      <c r="O21" s="1024"/>
      <c r="P21" s="1024"/>
      <c r="Q21" s="1024"/>
    </row>
    <row r="22" spans="2:17" s="101" customFormat="1" x14ac:dyDescent="0.25">
      <c r="B22" s="101" t="s">
        <v>3</v>
      </c>
      <c r="C22" s="1023">
        <v>27474</v>
      </c>
      <c r="D22" s="1023">
        <v>77814</v>
      </c>
      <c r="E22" s="1023" t="e">
        <v>#REF!</v>
      </c>
      <c r="F22" s="1023">
        <v>105288</v>
      </c>
      <c r="G22" s="129">
        <v>0.26094141782539321</v>
      </c>
      <c r="H22" s="129">
        <v>0.73905858217460674</v>
      </c>
      <c r="I22" s="129">
        <v>0.2682804221278649</v>
      </c>
      <c r="M22" s="1023"/>
      <c r="N22" s="1023"/>
      <c r="O22" s="1024"/>
      <c r="P22" s="1024"/>
      <c r="Q22" s="1024"/>
    </row>
    <row r="23" spans="2:17" s="101" customFormat="1" x14ac:dyDescent="0.25">
      <c r="B23" s="101" t="s">
        <v>2</v>
      </c>
      <c r="C23" s="1023">
        <v>1191</v>
      </c>
      <c r="D23" s="1023">
        <v>5313</v>
      </c>
      <c r="E23" s="1023" t="e">
        <v>#REF!</v>
      </c>
      <c r="F23" s="1023">
        <v>6504</v>
      </c>
      <c r="G23" s="129">
        <v>0.1831180811808118</v>
      </c>
      <c r="H23" s="129">
        <v>0.81688191881918815</v>
      </c>
      <c r="I23" s="129">
        <v>0.2682804221278649</v>
      </c>
      <c r="M23" s="1023"/>
      <c r="N23" s="1023"/>
      <c r="O23" s="1024"/>
      <c r="P23" s="1024"/>
      <c r="Q23" s="1024"/>
    </row>
    <row r="24" spans="2:17" s="101" customFormat="1" x14ac:dyDescent="0.25">
      <c r="B24" s="101" t="s">
        <v>35</v>
      </c>
      <c r="C24" s="1023">
        <v>2741</v>
      </c>
      <c r="D24" s="1023">
        <v>15279</v>
      </c>
      <c r="E24" s="1023" t="e">
        <v>#REF!</v>
      </c>
      <c r="F24" s="1023">
        <v>18020</v>
      </c>
      <c r="G24" s="129">
        <v>0.1521087680355161</v>
      </c>
      <c r="H24" s="129">
        <v>0.8478912319644839</v>
      </c>
      <c r="I24" s="129">
        <v>0.2682804221278649</v>
      </c>
      <c r="M24" s="1023"/>
      <c r="N24" s="1023"/>
      <c r="O24" s="1024"/>
      <c r="P24" s="1024"/>
      <c r="Q24" s="1024"/>
    </row>
    <row r="25" spans="2:17" s="101" customFormat="1" x14ac:dyDescent="0.25">
      <c r="B25" s="101" t="s">
        <v>42</v>
      </c>
      <c r="C25" s="1023">
        <v>12222</v>
      </c>
      <c r="D25" s="1023">
        <v>36702</v>
      </c>
      <c r="E25" s="1023" t="e">
        <v>#REF!</v>
      </c>
      <c r="F25" s="1023">
        <v>48924</v>
      </c>
      <c r="G25" s="129">
        <v>0.24981604120676967</v>
      </c>
      <c r="H25" s="129">
        <v>0.7501839587932303</v>
      </c>
      <c r="I25" s="129">
        <v>0.2682804221278649</v>
      </c>
      <c r="M25" s="1023"/>
      <c r="N25" s="1023"/>
      <c r="O25" s="1024"/>
      <c r="P25" s="1024"/>
      <c r="Q25" s="1024"/>
    </row>
    <row r="26" spans="2:17" s="101" customFormat="1" x14ac:dyDescent="0.25">
      <c r="B26" s="101" t="s">
        <v>43</v>
      </c>
      <c r="C26" s="1023">
        <v>7418</v>
      </c>
      <c r="D26" s="1023">
        <v>18401</v>
      </c>
      <c r="E26" s="1023" t="e">
        <v>#REF!</v>
      </c>
      <c r="F26" s="1023">
        <v>25819</v>
      </c>
      <c r="G26" s="129">
        <v>0.28730779658391109</v>
      </c>
      <c r="H26" s="129">
        <v>0.71269220341608897</v>
      </c>
      <c r="I26" s="129">
        <v>0.2682804221278649</v>
      </c>
      <c r="M26" s="1023"/>
      <c r="N26" s="1023"/>
      <c r="O26" s="1024"/>
      <c r="P26" s="1024"/>
      <c r="Q26" s="1024"/>
    </row>
    <row r="27" spans="2:17" s="101" customFormat="1" x14ac:dyDescent="0.25">
      <c r="B27" s="101" t="s">
        <v>44</v>
      </c>
      <c r="C27" s="1023">
        <v>2862</v>
      </c>
      <c r="D27" s="1023">
        <v>7389</v>
      </c>
      <c r="E27" s="1023" t="e">
        <v>#REF!</v>
      </c>
      <c r="F27" s="1023">
        <v>10251</v>
      </c>
      <c r="G27" s="129">
        <v>0.27919227392449519</v>
      </c>
      <c r="H27" s="129">
        <v>0.72080772607550481</v>
      </c>
      <c r="I27" s="129">
        <v>0.2682804221278649</v>
      </c>
      <c r="M27" s="1023"/>
      <c r="N27" s="1023"/>
      <c r="O27" s="1024"/>
      <c r="P27" s="1024"/>
      <c r="Q27" s="1024"/>
    </row>
    <row r="28" spans="2:17" s="101" customFormat="1" x14ac:dyDescent="0.25">
      <c r="B28" s="101" t="s">
        <v>45</v>
      </c>
      <c r="C28" s="1023">
        <v>12220</v>
      </c>
      <c r="D28" s="1023">
        <v>24316</v>
      </c>
      <c r="E28" s="1023" t="e">
        <v>#REF!</v>
      </c>
      <c r="F28" s="1023">
        <v>36536</v>
      </c>
      <c r="G28" s="129">
        <v>0.33446463761769213</v>
      </c>
      <c r="H28" s="129">
        <v>0.66553536238230782</v>
      </c>
      <c r="I28" s="129">
        <v>0.2682804221278649</v>
      </c>
      <c r="M28" s="1023"/>
      <c r="N28" s="1023"/>
      <c r="O28" s="1024"/>
      <c r="P28" s="1024"/>
      <c r="Q28" s="1024"/>
    </row>
    <row r="29" spans="2:17" s="101" customFormat="1" x14ac:dyDescent="0.25">
      <c r="B29" s="101" t="s">
        <v>46</v>
      </c>
      <c r="C29" s="1023">
        <v>359</v>
      </c>
      <c r="D29" s="1023">
        <v>862</v>
      </c>
      <c r="E29" s="1023" t="e">
        <v>#REF!</v>
      </c>
      <c r="F29" s="1023">
        <v>1221</v>
      </c>
      <c r="G29" s="129">
        <v>0.29402129402129401</v>
      </c>
      <c r="H29" s="129">
        <v>0.70597870597870593</v>
      </c>
      <c r="I29" s="129">
        <v>0.2682804221278649</v>
      </c>
      <c r="M29" s="1023"/>
      <c r="N29" s="1023"/>
      <c r="O29" s="1024"/>
      <c r="P29" s="1024"/>
      <c r="Q29" s="1024"/>
    </row>
    <row r="30" spans="2:17" s="101" customFormat="1" x14ac:dyDescent="0.25">
      <c r="B30" s="101" t="s">
        <v>39</v>
      </c>
      <c r="C30" s="1023">
        <v>142</v>
      </c>
      <c r="D30" s="1023">
        <v>700</v>
      </c>
      <c r="E30" s="1023" t="e">
        <v>#REF!</v>
      </c>
      <c r="F30" s="1023">
        <v>842</v>
      </c>
      <c r="G30" s="129">
        <v>0.16864608076009502</v>
      </c>
      <c r="H30" s="129">
        <v>0.83135391923990498</v>
      </c>
      <c r="I30" s="129">
        <v>0.2682804221278649</v>
      </c>
      <c r="M30" s="1023"/>
      <c r="N30" s="1023"/>
      <c r="O30" s="1024"/>
      <c r="P30" s="1024"/>
      <c r="Q30" s="1024"/>
    </row>
    <row r="31" spans="2:17" s="101" customFormat="1" x14ac:dyDescent="0.25">
      <c r="B31" s="101" t="s">
        <v>47</v>
      </c>
      <c r="C31" s="1023">
        <v>107</v>
      </c>
      <c r="D31" s="1023">
        <v>875</v>
      </c>
      <c r="E31" s="1023" t="e">
        <v>#REF!</v>
      </c>
      <c r="F31" s="1023">
        <v>982</v>
      </c>
      <c r="G31" s="129">
        <v>0.10896130346232179</v>
      </c>
      <c r="H31" s="129">
        <v>0.8910386965376782</v>
      </c>
      <c r="I31" s="129">
        <v>0.2682804221278649</v>
      </c>
      <c r="M31" s="1023"/>
      <c r="N31" s="1023"/>
      <c r="O31" s="1024"/>
      <c r="P31" s="1024"/>
      <c r="Q31" s="1024"/>
    </row>
    <row r="32" spans="2:17" s="101" customFormat="1" x14ac:dyDescent="0.25">
      <c r="B32" s="104" t="s">
        <v>0</v>
      </c>
      <c r="C32" s="105">
        <v>160106</v>
      </c>
      <c r="D32" s="105">
        <v>436680</v>
      </c>
      <c r="E32" s="105" t="e">
        <v>#REF!</v>
      </c>
      <c r="F32" s="105">
        <v>596786</v>
      </c>
      <c r="G32" s="1025">
        <v>0.2682804221278649</v>
      </c>
      <c r="H32" s="1025">
        <v>0.73171957787213504</v>
      </c>
      <c r="I32" s="129">
        <v>0.2682804221278649</v>
      </c>
      <c r="M32" s="1023"/>
      <c r="N32" s="1023"/>
      <c r="O32" s="1024"/>
      <c r="P32" s="1024"/>
      <c r="Q32" s="1024"/>
    </row>
    <row r="33" spans="13:16" s="101" customFormat="1" x14ac:dyDescent="0.25">
      <c r="M33" s="1023"/>
      <c r="N33" s="1023"/>
      <c r="O33" s="1024"/>
      <c r="P33" s="1024"/>
    </row>
    <row r="34" spans="13:16" s="101" customFormat="1" x14ac:dyDescent="0.25"/>
    <row r="35" spans="13:16" s="701" customFormat="1" x14ac:dyDescent="0.25"/>
    <row r="36" spans="13:16" s="701" customFormat="1" x14ac:dyDescent="0.25"/>
    <row r="37" spans="13:16" s="701" customFormat="1" x14ac:dyDescent="0.25"/>
    <row r="38" spans="13:16" s="701" customFormat="1" x14ac:dyDescent="0.25"/>
    <row r="39" spans="13:16" s="701" customFormat="1" x14ac:dyDescent="0.25"/>
    <row r="40" spans="13:16" s="701" customFormat="1" x14ac:dyDescent="0.25"/>
    <row r="41" spans="13:16" s="701" customFormat="1" x14ac:dyDescent="0.25"/>
    <row r="42" spans="13:16" s="701" customFormat="1" x14ac:dyDescent="0.25"/>
  </sheetData>
  <mergeCells count="3">
    <mergeCell ref="B6:N7"/>
    <mergeCell ref="B8:N8"/>
    <mergeCell ref="C11:E11"/>
  </mergeCells>
  <printOptions horizontalCentered="1"/>
  <pageMargins left="0" right="0" top="0.43307086614173229" bottom="0.43307086614173229" header="0" footer="0"/>
  <pageSetup paperSize="9" scale="92"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368</v>
      </c>
      <c r="C3" s="1362"/>
      <c r="D3" s="1362"/>
      <c r="E3" s="1362"/>
      <c r="F3" s="1362"/>
      <c r="G3" s="1362"/>
      <c r="H3" s="1362"/>
      <c r="I3" s="1362"/>
      <c r="J3" s="1362"/>
      <c r="K3" s="1362"/>
      <c r="L3" s="1362"/>
      <c r="M3" s="1362"/>
      <c r="N3" s="1362"/>
      <c r="O3" s="1362"/>
      <c r="P3" s="1362"/>
      <c r="Q3" s="1362"/>
      <c r="R3" s="1362"/>
      <c r="S3" s="1362"/>
      <c r="T3" s="1362"/>
      <c r="U3" s="1362"/>
      <c r="V3" s="1362"/>
      <c r="W3" s="1362"/>
      <c r="X3" s="1362"/>
    </row>
    <row r="5" spans="1:26" x14ac:dyDescent="0.2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2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45382</v>
      </c>
      <c r="X6" s="1370"/>
    </row>
    <row r="7" spans="1:26" x14ac:dyDescent="0.25">
      <c r="B7" s="225"/>
      <c r="C7" s="219"/>
      <c r="D7" s="226">
        <v>43465</v>
      </c>
      <c r="E7" s="227">
        <v>43830</v>
      </c>
      <c r="F7" s="228">
        <v>44196</v>
      </c>
      <c r="G7" s="228">
        <v>44561</v>
      </c>
      <c r="H7" s="228">
        <v>44926</v>
      </c>
      <c r="I7" s="228">
        <v>45291</v>
      </c>
      <c r="J7" s="228">
        <f>EVO!J7</f>
        <v>45382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287340</v>
      </c>
      <c r="E9" s="300">
        <v>294246</v>
      </c>
      <c r="F9" s="300">
        <v>285089</v>
      </c>
      <c r="G9" s="254">
        <v>295552</v>
      </c>
      <c r="H9" s="254">
        <v>307238</v>
      </c>
      <c r="I9" s="254">
        <v>322158</v>
      </c>
      <c r="J9" s="301">
        <v>313834</v>
      </c>
      <c r="K9" s="302"/>
      <c r="L9" s="222"/>
      <c r="M9" s="278">
        <v>2.4034245145124311E-2</v>
      </c>
      <c r="N9" s="279">
        <v>6906</v>
      </c>
      <c r="O9" s="280">
        <v>-3.1120219136368865E-2</v>
      </c>
      <c r="P9" s="279">
        <v>-9157</v>
      </c>
      <c r="Q9" s="280">
        <f t="shared" ref="Q9:Q27" si="0">G9/F9-1</f>
        <v>3.6700819744009738E-2</v>
      </c>
      <c r="R9" s="279">
        <f t="shared" ref="R9:R27" si="1">G9-F9</f>
        <v>10463</v>
      </c>
      <c r="S9" s="280">
        <f>H9/G9-1</f>
        <v>3.9539573408401862E-2</v>
      </c>
      <c r="T9" s="279">
        <f>H9-G9</f>
        <v>11686</v>
      </c>
      <c r="U9" s="280">
        <f>I9/H9-1</f>
        <v>4.8561701352046294E-2</v>
      </c>
      <c r="V9" s="279">
        <f>I9-H9</f>
        <v>14920</v>
      </c>
      <c r="W9" s="280">
        <v>1.5407413159393313E-2</v>
      </c>
      <c r="X9" s="279">
        <v>4762</v>
      </c>
    </row>
    <row r="10" spans="1:26" x14ac:dyDescent="0.25">
      <c r="B10" s="303" t="s">
        <v>7</v>
      </c>
      <c r="C10" s="219"/>
      <c r="D10" s="253">
        <v>35146</v>
      </c>
      <c r="E10" s="254">
        <v>39188</v>
      </c>
      <c r="F10" s="254">
        <v>36344</v>
      </c>
      <c r="G10" s="254">
        <v>37924</v>
      </c>
      <c r="H10" s="254">
        <v>39112</v>
      </c>
      <c r="I10" s="254">
        <v>40520</v>
      </c>
      <c r="J10" s="257">
        <v>40560</v>
      </c>
      <c r="K10" s="304"/>
      <c r="L10" s="219"/>
      <c r="M10" s="256">
        <v>0.11500597507539978</v>
      </c>
      <c r="N10" s="257">
        <v>4042</v>
      </c>
      <c r="O10" s="258">
        <v>-7.2573236705113842E-2</v>
      </c>
      <c r="P10" s="257">
        <v>-2844</v>
      </c>
      <c r="Q10" s="258">
        <f t="shared" si="0"/>
        <v>4.3473475676865547E-2</v>
      </c>
      <c r="R10" s="257">
        <f t="shared" si="1"/>
        <v>1580</v>
      </c>
      <c r="S10" s="258">
        <f t="shared" ref="S10:S27" si="2">H10/G10-1</f>
        <v>3.1325809513764291E-2</v>
      </c>
      <c r="T10" s="257">
        <f t="shared" ref="T10:T27" si="3">H10-G10</f>
        <v>1188</v>
      </c>
      <c r="U10" s="258">
        <f t="shared" ref="U10:U27" si="4">I10/H10-1</f>
        <v>3.5999181836776417E-2</v>
      </c>
      <c r="V10" s="257">
        <f t="shared" ref="V10:V27" si="5">I10-H10</f>
        <v>1408</v>
      </c>
      <c r="W10" s="258">
        <v>2.4190697439523179E-2</v>
      </c>
      <c r="X10" s="257">
        <v>958</v>
      </c>
    </row>
    <row r="11" spans="1:26" x14ac:dyDescent="0.25">
      <c r="B11" s="303" t="s">
        <v>37</v>
      </c>
      <c r="C11" s="219"/>
      <c r="D11" s="253">
        <v>25573</v>
      </c>
      <c r="E11" s="254">
        <v>26877</v>
      </c>
      <c r="F11" s="254">
        <v>27263</v>
      </c>
      <c r="G11" s="254">
        <v>29763</v>
      </c>
      <c r="H11" s="254">
        <v>31755</v>
      </c>
      <c r="I11" s="254">
        <v>32560</v>
      </c>
      <c r="J11" s="257">
        <v>32067</v>
      </c>
      <c r="L11" s="222"/>
      <c r="M11" s="256">
        <v>5.0991279865483019E-2</v>
      </c>
      <c r="N11" s="257">
        <v>1304</v>
      </c>
      <c r="O11" s="258">
        <v>1.436172191836893E-2</v>
      </c>
      <c r="P11" s="257">
        <v>386</v>
      </c>
      <c r="Q11" s="258">
        <f t="shared" si="0"/>
        <v>9.1699372776290256E-2</v>
      </c>
      <c r="R11" s="257">
        <f t="shared" si="1"/>
        <v>2500</v>
      </c>
      <c r="S11" s="258">
        <f t="shared" si="2"/>
        <v>6.6928737022477591E-2</v>
      </c>
      <c r="T11" s="257">
        <f t="shared" si="3"/>
        <v>1992</v>
      </c>
      <c r="U11" s="258">
        <f t="shared" si="4"/>
        <v>2.5350338529365413E-2</v>
      </c>
      <c r="V11" s="257">
        <f t="shared" si="5"/>
        <v>805</v>
      </c>
      <c r="W11" s="258">
        <v>6.9396470514351272E-3</v>
      </c>
      <c r="X11" s="257">
        <v>221</v>
      </c>
    </row>
    <row r="12" spans="1:26" x14ac:dyDescent="0.25">
      <c r="B12" s="303" t="s">
        <v>38</v>
      </c>
      <c r="C12" s="219"/>
      <c r="D12" s="253">
        <v>20139</v>
      </c>
      <c r="E12" s="254">
        <v>24991</v>
      </c>
      <c r="F12" s="254">
        <v>25528</v>
      </c>
      <c r="G12" s="254">
        <v>26990</v>
      </c>
      <c r="H12" s="254">
        <v>29491</v>
      </c>
      <c r="I12" s="254">
        <v>33350</v>
      </c>
      <c r="J12" s="257">
        <v>33747</v>
      </c>
      <c r="L12" s="222"/>
      <c r="M12" s="256">
        <v>0.24092556730721482</v>
      </c>
      <c r="N12" s="257">
        <v>4852</v>
      </c>
      <c r="O12" s="258">
        <v>2.148773558481043E-2</v>
      </c>
      <c r="P12" s="257">
        <v>537</v>
      </c>
      <c r="Q12" s="258">
        <f t="shared" si="0"/>
        <v>5.7270448135380736E-2</v>
      </c>
      <c r="R12" s="257">
        <f t="shared" si="1"/>
        <v>1462</v>
      </c>
      <c r="S12" s="258">
        <f t="shared" si="2"/>
        <v>9.2663949610967133E-2</v>
      </c>
      <c r="T12" s="257">
        <f t="shared" si="3"/>
        <v>2501</v>
      </c>
      <c r="U12" s="258">
        <f t="shared" si="4"/>
        <v>0.13085348072293246</v>
      </c>
      <c r="V12" s="257">
        <f t="shared" si="5"/>
        <v>3859</v>
      </c>
      <c r="W12" s="258">
        <v>0.11028129626583327</v>
      </c>
      <c r="X12" s="257">
        <v>3352</v>
      </c>
    </row>
    <row r="13" spans="1:26" x14ac:dyDescent="0.25">
      <c r="B13" s="303" t="s">
        <v>6</v>
      </c>
      <c r="C13" s="219"/>
      <c r="D13" s="253">
        <v>30594</v>
      </c>
      <c r="E13" s="254">
        <v>32430</v>
      </c>
      <c r="F13" s="254">
        <v>33152</v>
      </c>
      <c r="G13" s="254">
        <v>36737</v>
      </c>
      <c r="H13" s="254">
        <v>41768</v>
      </c>
      <c r="I13" s="254">
        <v>46523</v>
      </c>
      <c r="J13" s="257">
        <v>47187</v>
      </c>
      <c r="K13" s="304"/>
      <c r="L13" s="219"/>
      <c r="M13" s="256">
        <v>6.0011767013139927E-2</v>
      </c>
      <c r="N13" s="257">
        <v>1836</v>
      </c>
      <c r="O13" s="258">
        <v>2.2263336416898039E-2</v>
      </c>
      <c r="P13" s="257">
        <v>722</v>
      </c>
      <c r="Q13" s="258">
        <f t="shared" si="0"/>
        <v>0.10813827220077221</v>
      </c>
      <c r="R13" s="257">
        <f t="shared" si="1"/>
        <v>3585</v>
      </c>
      <c r="S13" s="258">
        <f t="shared" si="2"/>
        <v>0.13694640280915693</v>
      </c>
      <c r="T13" s="257">
        <f t="shared" si="3"/>
        <v>5031</v>
      </c>
      <c r="U13" s="258">
        <f t="shared" si="4"/>
        <v>0.11384313349932973</v>
      </c>
      <c r="V13" s="257">
        <f t="shared" si="5"/>
        <v>4755</v>
      </c>
      <c r="W13" s="258">
        <v>0.10275765365739664</v>
      </c>
      <c r="X13" s="257">
        <v>4397</v>
      </c>
      <c r="Z13" s="224"/>
    </row>
    <row r="14" spans="1:26" x14ac:dyDescent="0.25">
      <c r="B14" s="303" t="s">
        <v>5</v>
      </c>
      <c r="C14" s="219"/>
      <c r="D14" s="253">
        <v>20401</v>
      </c>
      <c r="E14" s="254">
        <v>21169</v>
      </c>
      <c r="F14" s="254">
        <v>21022</v>
      </c>
      <c r="G14" s="254">
        <v>18734</v>
      </c>
      <c r="H14" s="254">
        <v>18426</v>
      </c>
      <c r="I14" s="254">
        <v>18749</v>
      </c>
      <c r="J14" s="257">
        <v>18668</v>
      </c>
      <c r="L14" s="222"/>
      <c r="M14" s="256">
        <v>3.7645213469927885E-2</v>
      </c>
      <c r="N14" s="257">
        <v>768</v>
      </c>
      <c r="O14" s="258">
        <v>-6.9441163966177388E-3</v>
      </c>
      <c r="P14" s="257">
        <v>-147</v>
      </c>
      <c r="Q14" s="258">
        <f t="shared" si="0"/>
        <v>-0.10883835981352863</v>
      </c>
      <c r="R14" s="257">
        <f t="shared" si="1"/>
        <v>-2288</v>
      </c>
      <c r="S14" s="258">
        <f t="shared" si="2"/>
        <v>-1.644069606063836E-2</v>
      </c>
      <c r="T14" s="257">
        <f t="shared" si="3"/>
        <v>-308</v>
      </c>
      <c r="U14" s="258">
        <f t="shared" si="4"/>
        <v>1.7529577770541538E-2</v>
      </c>
      <c r="V14" s="257">
        <f t="shared" si="5"/>
        <v>323</v>
      </c>
      <c r="W14" s="258">
        <v>1.5021459227468892E-3</v>
      </c>
      <c r="X14" s="257">
        <v>28</v>
      </c>
      <c r="Z14" s="224"/>
    </row>
    <row r="15" spans="1:26" x14ac:dyDescent="0.25">
      <c r="B15" s="303" t="s">
        <v>4</v>
      </c>
      <c r="C15" s="219"/>
      <c r="D15" s="253">
        <v>94845</v>
      </c>
      <c r="E15" s="254">
        <v>106369</v>
      </c>
      <c r="F15" s="254">
        <v>105708</v>
      </c>
      <c r="G15" s="254">
        <v>108898</v>
      </c>
      <c r="H15" s="254">
        <v>114380</v>
      </c>
      <c r="I15" s="254">
        <v>122746</v>
      </c>
      <c r="J15" s="257">
        <v>124034</v>
      </c>
      <c r="L15" s="222"/>
      <c r="M15" s="256">
        <v>0.1215035057198588</v>
      </c>
      <c r="N15" s="257">
        <v>11524</v>
      </c>
      <c r="O15" s="258">
        <v>-6.2142165480544298E-3</v>
      </c>
      <c r="P15" s="257">
        <v>-661</v>
      </c>
      <c r="Q15" s="258">
        <f t="shared" si="0"/>
        <v>3.0177470011730323E-2</v>
      </c>
      <c r="R15" s="257">
        <f t="shared" si="1"/>
        <v>3190</v>
      </c>
      <c r="S15" s="258">
        <f t="shared" si="2"/>
        <v>5.0340685779353134E-2</v>
      </c>
      <c r="T15" s="257">
        <f t="shared" si="3"/>
        <v>5482</v>
      </c>
      <c r="U15" s="258">
        <f t="shared" si="4"/>
        <v>7.3142157719881196E-2</v>
      </c>
      <c r="V15" s="257">
        <f t="shared" si="5"/>
        <v>8366</v>
      </c>
      <c r="W15" s="258">
        <v>6.5712370903716844E-2</v>
      </c>
      <c r="X15" s="257">
        <v>7648</v>
      </c>
      <c r="Z15" s="224"/>
    </row>
    <row r="16" spans="1:26" x14ac:dyDescent="0.25">
      <c r="B16" s="303" t="s">
        <v>40</v>
      </c>
      <c r="C16" s="219"/>
      <c r="D16" s="253">
        <v>64964</v>
      </c>
      <c r="E16" s="254">
        <v>68077</v>
      </c>
      <c r="F16" s="254">
        <v>64772</v>
      </c>
      <c r="G16" s="254">
        <v>66829</v>
      </c>
      <c r="H16" s="254">
        <v>69929</v>
      </c>
      <c r="I16" s="254">
        <v>74835</v>
      </c>
      <c r="J16" s="257">
        <v>75876</v>
      </c>
      <c r="L16" s="222"/>
      <c r="M16" s="256">
        <v>4.7918847361615668E-2</v>
      </c>
      <c r="N16" s="257">
        <v>3113</v>
      </c>
      <c r="O16" s="258">
        <v>-4.8547967742409326E-2</v>
      </c>
      <c r="P16" s="257">
        <v>-3305</v>
      </c>
      <c r="Q16" s="258">
        <f t="shared" si="0"/>
        <v>3.1757549558451226E-2</v>
      </c>
      <c r="R16" s="257">
        <f t="shared" si="1"/>
        <v>2057</v>
      </c>
      <c r="S16" s="258">
        <f t="shared" si="2"/>
        <v>4.6387047539242054E-2</v>
      </c>
      <c r="T16" s="257">
        <f t="shared" si="3"/>
        <v>3100</v>
      </c>
      <c r="U16" s="258">
        <f t="shared" si="4"/>
        <v>7.0156873400162967E-2</v>
      </c>
      <c r="V16" s="257">
        <f t="shared" si="5"/>
        <v>4906</v>
      </c>
      <c r="W16" s="258">
        <v>5.9617076542796132E-2</v>
      </c>
      <c r="X16" s="257">
        <v>4269</v>
      </c>
      <c r="Z16" s="224"/>
    </row>
    <row r="17" spans="2:28" x14ac:dyDescent="0.25">
      <c r="B17" s="303" t="s">
        <v>41</v>
      </c>
      <c r="C17" s="219"/>
      <c r="D17" s="253">
        <v>230178</v>
      </c>
      <c r="E17" s="254">
        <v>239983</v>
      </c>
      <c r="F17" s="254">
        <v>230320</v>
      </c>
      <c r="G17" s="254">
        <v>245417</v>
      </c>
      <c r="H17" s="254">
        <v>257644</v>
      </c>
      <c r="I17" s="254">
        <v>250190</v>
      </c>
      <c r="J17" s="257">
        <v>253711</v>
      </c>
      <c r="L17" s="222"/>
      <c r="M17" s="256">
        <v>4.2597468046468467E-2</v>
      </c>
      <c r="N17" s="257">
        <v>9805</v>
      </c>
      <c r="O17" s="258">
        <v>-4.02653521291092E-2</v>
      </c>
      <c r="P17" s="257">
        <v>-9663</v>
      </c>
      <c r="Q17" s="258">
        <f t="shared" si="0"/>
        <v>6.5547933310177164E-2</v>
      </c>
      <c r="R17" s="257">
        <f t="shared" si="1"/>
        <v>15097</v>
      </c>
      <c r="S17" s="258">
        <f t="shared" si="2"/>
        <v>4.9821324521121202E-2</v>
      </c>
      <c r="T17" s="257">
        <f t="shared" si="3"/>
        <v>12227</v>
      </c>
      <c r="U17" s="258">
        <f t="shared" si="4"/>
        <v>-2.8931393706044028E-2</v>
      </c>
      <c r="V17" s="257">
        <f t="shared" si="5"/>
        <v>-7454</v>
      </c>
      <c r="W17" s="258">
        <v>-2.9299572634857274E-2</v>
      </c>
      <c r="X17" s="257">
        <v>-7658</v>
      </c>
      <c r="Z17" s="224"/>
    </row>
    <row r="18" spans="2:28" x14ac:dyDescent="0.25">
      <c r="B18" s="303" t="s">
        <v>3</v>
      </c>
      <c r="C18" s="219"/>
      <c r="D18" s="253">
        <v>85031</v>
      </c>
      <c r="E18" s="254">
        <v>103107</v>
      </c>
      <c r="F18" s="254">
        <v>115485</v>
      </c>
      <c r="G18" s="254">
        <v>129091</v>
      </c>
      <c r="H18" s="254">
        <v>144410</v>
      </c>
      <c r="I18" s="254">
        <v>161791</v>
      </c>
      <c r="J18" s="257">
        <v>163828</v>
      </c>
      <c r="L18" s="222"/>
      <c r="M18" s="256">
        <v>0.21258129388105518</v>
      </c>
      <c r="N18" s="257">
        <v>18076</v>
      </c>
      <c r="O18" s="258">
        <v>0.12005004509878092</v>
      </c>
      <c r="P18" s="257">
        <v>12378</v>
      </c>
      <c r="Q18" s="258">
        <f>G18/F18-1</f>
        <v>0.11781616660172323</v>
      </c>
      <c r="R18" s="257">
        <f>G18-F18</f>
        <v>13606</v>
      </c>
      <c r="S18" s="258">
        <f t="shared" si="2"/>
        <v>0.11866822628998142</v>
      </c>
      <c r="T18" s="257">
        <f t="shared" si="3"/>
        <v>15319</v>
      </c>
      <c r="U18" s="258">
        <f t="shared" si="4"/>
        <v>0.12035870092098877</v>
      </c>
      <c r="V18" s="257">
        <f t="shared" si="5"/>
        <v>17381</v>
      </c>
      <c r="W18" s="258">
        <v>0.10368708610386901</v>
      </c>
      <c r="X18" s="257">
        <v>15391</v>
      </c>
      <c r="Z18" s="224"/>
    </row>
    <row r="19" spans="2:28" x14ac:dyDescent="0.25">
      <c r="B19" s="303" t="s">
        <v>2</v>
      </c>
      <c r="C19" s="219"/>
      <c r="D19" s="253">
        <v>33341</v>
      </c>
      <c r="E19" s="254">
        <v>35443</v>
      </c>
      <c r="F19" s="254">
        <v>34750</v>
      </c>
      <c r="G19" s="254">
        <v>36342</v>
      </c>
      <c r="H19" s="254">
        <v>38917</v>
      </c>
      <c r="I19" s="254">
        <v>41046</v>
      </c>
      <c r="J19" s="257">
        <v>41095</v>
      </c>
      <c r="L19" s="222"/>
      <c r="M19" s="256">
        <v>6.3045499535106853E-2</v>
      </c>
      <c r="N19" s="257">
        <v>2102</v>
      </c>
      <c r="O19" s="258">
        <v>-1.9552520949129626E-2</v>
      </c>
      <c r="P19" s="257">
        <v>-693</v>
      </c>
      <c r="Q19" s="258">
        <f t="shared" si="0"/>
        <v>4.5812949640287703E-2</v>
      </c>
      <c r="R19" s="257">
        <f t="shared" si="1"/>
        <v>1592</v>
      </c>
      <c r="S19" s="258">
        <f t="shared" si="2"/>
        <v>7.0854658521820379E-2</v>
      </c>
      <c r="T19" s="257">
        <f t="shared" si="3"/>
        <v>2575</v>
      </c>
      <c r="U19" s="258">
        <f t="shared" si="4"/>
        <v>5.4706169540303717E-2</v>
      </c>
      <c r="V19" s="257">
        <f t="shared" si="5"/>
        <v>2129</v>
      </c>
      <c r="W19" s="258">
        <v>5.4204504643168727E-2</v>
      </c>
      <c r="X19" s="257">
        <v>2113</v>
      </c>
      <c r="Z19" s="224"/>
    </row>
    <row r="20" spans="2:28" x14ac:dyDescent="0.25">
      <c r="B20" s="303" t="s">
        <v>35</v>
      </c>
      <c r="C20" s="219"/>
      <c r="D20" s="253">
        <v>67903</v>
      </c>
      <c r="E20" s="254">
        <v>70092</v>
      </c>
      <c r="F20" s="254">
        <v>67467</v>
      </c>
      <c r="G20" s="254">
        <v>69079</v>
      </c>
      <c r="H20" s="254">
        <v>71374</v>
      </c>
      <c r="I20" s="254">
        <v>75584</v>
      </c>
      <c r="J20" s="257">
        <v>75478</v>
      </c>
      <c r="L20" s="222"/>
      <c r="M20" s="256">
        <v>3.2237161833792216E-2</v>
      </c>
      <c r="N20" s="257">
        <v>2189</v>
      </c>
      <c r="O20" s="258">
        <v>-3.7450778976202748E-2</v>
      </c>
      <c r="P20" s="257">
        <v>-2625</v>
      </c>
      <c r="Q20" s="258">
        <f t="shared" si="0"/>
        <v>2.3893162583188854E-2</v>
      </c>
      <c r="R20" s="257">
        <f t="shared" si="1"/>
        <v>1612</v>
      </c>
      <c r="S20" s="258">
        <f t="shared" si="2"/>
        <v>3.3222831830223454E-2</v>
      </c>
      <c r="T20" s="257">
        <f t="shared" si="3"/>
        <v>2295</v>
      </c>
      <c r="U20" s="258">
        <f t="shared" si="4"/>
        <v>5.8985064589346159E-2</v>
      </c>
      <c r="V20" s="257">
        <f t="shared" si="5"/>
        <v>4210</v>
      </c>
      <c r="W20" s="258">
        <v>4.1866243357029376E-2</v>
      </c>
      <c r="X20" s="257">
        <v>3033</v>
      </c>
      <c r="Z20" s="224"/>
    </row>
    <row r="21" spans="2:28" x14ac:dyDescent="0.25">
      <c r="B21" s="303" t="s">
        <v>42</v>
      </c>
      <c r="C21" s="219"/>
      <c r="D21" s="253">
        <v>161368</v>
      </c>
      <c r="E21" s="254">
        <v>171922</v>
      </c>
      <c r="F21" s="254">
        <v>161936</v>
      </c>
      <c r="G21" s="254">
        <v>163249</v>
      </c>
      <c r="H21" s="254">
        <v>173065</v>
      </c>
      <c r="I21" s="254">
        <v>185857</v>
      </c>
      <c r="J21" s="257">
        <v>193103</v>
      </c>
      <c r="L21" s="222"/>
      <c r="M21" s="256">
        <v>6.5403301769867639E-2</v>
      </c>
      <c r="N21" s="257">
        <v>10554</v>
      </c>
      <c r="O21" s="258">
        <v>-5.808448017124046E-2</v>
      </c>
      <c r="P21" s="257">
        <v>-9986</v>
      </c>
      <c r="Q21" s="258">
        <f t="shared" si="0"/>
        <v>8.108141487995324E-3</v>
      </c>
      <c r="R21" s="257">
        <f t="shared" si="1"/>
        <v>1313</v>
      </c>
      <c r="S21" s="258">
        <f t="shared" si="2"/>
        <v>6.0129005384412793E-2</v>
      </c>
      <c r="T21" s="257">
        <f t="shared" si="3"/>
        <v>9816</v>
      </c>
      <c r="U21" s="258">
        <f t="shared" si="4"/>
        <v>7.3914425215959367E-2</v>
      </c>
      <c r="V21" s="257">
        <f t="shared" si="5"/>
        <v>12792</v>
      </c>
      <c r="W21" s="258">
        <v>9.1686689091782902E-2</v>
      </c>
      <c r="X21" s="257">
        <v>16218</v>
      </c>
      <c r="Z21" s="224"/>
    </row>
    <row r="22" spans="2:28" x14ac:dyDescent="0.25">
      <c r="B22" s="303" t="s">
        <v>43</v>
      </c>
      <c r="C22" s="219"/>
      <c r="D22" s="253">
        <v>39429</v>
      </c>
      <c r="E22" s="254">
        <v>41312</v>
      </c>
      <c r="F22" s="254">
        <v>40012</v>
      </c>
      <c r="G22" s="254">
        <v>42082</v>
      </c>
      <c r="H22" s="254">
        <v>44287</v>
      </c>
      <c r="I22" s="254">
        <v>47580</v>
      </c>
      <c r="J22" s="257">
        <v>47776</v>
      </c>
      <c r="L22" s="222"/>
      <c r="M22" s="256">
        <v>4.7756727281949907E-2</v>
      </c>
      <c r="N22" s="257">
        <v>1883</v>
      </c>
      <c r="O22" s="258">
        <v>-3.1467854376452387E-2</v>
      </c>
      <c r="P22" s="257">
        <v>-1300</v>
      </c>
      <c r="Q22" s="258">
        <f t="shared" si="0"/>
        <v>5.1734479656103227E-2</v>
      </c>
      <c r="R22" s="257">
        <f t="shared" si="1"/>
        <v>2070</v>
      </c>
      <c r="S22" s="258">
        <f t="shared" si="2"/>
        <v>5.2397699729100244E-2</v>
      </c>
      <c r="T22" s="257">
        <f t="shared" si="3"/>
        <v>2205</v>
      </c>
      <c r="U22" s="258">
        <f t="shared" si="4"/>
        <v>7.4355905796283261E-2</v>
      </c>
      <c r="V22" s="257">
        <f t="shared" si="5"/>
        <v>3293</v>
      </c>
      <c r="W22" s="258">
        <v>5.7318638516354659E-2</v>
      </c>
      <c r="X22" s="257">
        <v>2590</v>
      </c>
      <c r="Z22" s="224"/>
    </row>
    <row r="23" spans="2:28" x14ac:dyDescent="0.25">
      <c r="B23" s="303" t="s">
        <v>44</v>
      </c>
      <c r="C23" s="219"/>
      <c r="D23" s="253">
        <v>15133</v>
      </c>
      <c r="E23" s="254">
        <v>14637</v>
      </c>
      <c r="F23" s="254">
        <v>14462</v>
      </c>
      <c r="G23" s="254">
        <v>15183</v>
      </c>
      <c r="H23" s="254">
        <v>16013</v>
      </c>
      <c r="I23" s="254">
        <v>16801</v>
      </c>
      <c r="J23" s="257">
        <v>16900</v>
      </c>
      <c r="K23" s="304"/>
      <c r="L23" s="219"/>
      <c r="M23" s="256">
        <v>-3.2776052335954486E-2</v>
      </c>
      <c r="N23" s="257">
        <v>-496</v>
      </c>
      <c r="O23" s="258">
        <v>-1.1956001912960312E-2</v>
      </c>
      <c r="P23" s="257">
        <v>-175</v>
      </c>
      <c r="Q23" s="258">
        <f t="shared" si="0"/>
        <v>4.9854791868344517E-2</v>
      </c>
      <c r="R23" s="257">
        <f t="shared" si="1"/>
        <v>721</v>
      </c>
      <c r="S23" s="258">
        <f t="shared" si="2"/>
        <v>5.4666403214121084E-2</v>
      </c>
      <c r="T23" s="257">
        <f t="shared" si="3"/>
        <v>830</v>
      </c>
      <c r="U23" s="258">
        <f t="shared" si="4"/>
        <v>4.921001686130011E-2</v>
      </c>
      <c r="V23" s="257">
        <f t="shared" si="5"/>
        <v>788</v>
      </c>
      <c r="W23" s="258">
        <v>5.0733648346182436E-2</v>
      </c>
      <c r="X23" s="257">
        <v>816</v>
      </c>
      <c r="Z23" s="224"/>
    </row>
    <row r="24" spans="2:28" x14ac:dyDescent="0.25">
      <c r="B24" s="303" t="s">
        <v>45</v>
      </c>
      <c r="C24" s="219"/>
      <c r="D24" s="253">
        <v>78811</v>
      </c>
      <c r="E24" s="254">
        <v>80742</v>
      </c>
      <c r="F24" s="254">
        <v>79315</v>
      </c>
      <c r="G24" s="254">
        <v>78831</v>
      </c>
      <c r="H24" s="254">
        <v>79067</v>
      </c>
      <c r="I24" s="254">
        <v>82443</v>
      </c>
      <c r="J24" s="257">
        <v>82765</v>
      </c>
      <c r="K24" s="304"/>
      <c r="L24" s="219"/>
      <c r="M24" s="256">
        <v>2.450165586022246E-2</v>
      </c>
      <c r="N24" s="257">
        <v>1931</v>
      </c>
      <c r="O24" s="258">
        <v>-1.767357756805632E-2</v>
      </c>
      <c r="P24" s="257">
        <v>-1427</v>
      </c>
      <c r="Q24" s="258">
        <f t="shared" si="0"/>
        <v>-6.1022505200781785E-3</v>
      </c>
      <c r="R24" s="257">
        <f t="shared" si="1"/>
        <v>-484</v>
      </c>
      <c r="S24" s="258">
        <f t="shared" si="2"/>
        <v>2.9937461151070544E-3</v>
      </c>
      <c r="T24" s="257">
        <f t="shared" si="3"/>
        <v>236</v>
      </c>
      <c r="U24" s="258">
        <f t="shared" si="4"/>
        <v>4.2697965017010953E-2</v>
      </c>
      <c r="V24" s="257">
        <f t="shared" si="5"/>
        <v>3376</v>
      </c>
      <c r="W24" s="258">
        <v>4.4498289983467831E-2</v>
      </c>
      <c r="X24" s="257">
        <v>3526</v>
      </c>
      <c r="Z24" s="224"/>
    </row>
    <row r="25" spans="2:28" x14ac:dyDescent="0.25">
      <c r="B25" s="303" t="s">
        <v>46</v>
      </c>
      <c r="C25" s="219"/>
      <c r="D25" s="253">
        <v>11167</v>
      </c>
      <c r="E25" s="254">
        <v>11398</v>
      </c>
      <c r="F25" s="254">
        <v>10806</v>
      </c>
      <c r="G25" s="254">
        <v>11690</v>
      </c>
      <c r="H25" s="254">
        <v>10545</v>
      </c>
      <c r="I25" s="254">
        <v>10646</v>
      </c>
      <c r="J25" s="257">
        <v>10475</v>
      </c>
      <c r="L25" s="222"/>
      <c r="M25" s="256">
        <v>2.0685949673144188E-2</v>
      </c>
      <c r="N25" s="257">
        <v>231</v>
      </c>
      <c r="O25" s="258">
        <v>-5.1938936655553603E-2</v>
      </c>
      <c r="P25" s="257">
        <v>-592</v>
      </c>
      <c r="Q25" s="258">
        <f t="shared" si="0"/>
        <v>8.180640384971305E-2</v>
      </c>
      <c r="R25" s="257">
        <f t="shared" si="1"/>
        <v>884</v>
      </c>
      <c r="S25" s="258">
        <f t="shared" si="2"/>
        <v>-9.7946963216424265E-2</v>
      </c>
      <c r="T25" s="257">
        <f t="shared" si="3"/>
        <v>-1145</v>
      </c>
      <c r="U25" s="258">
        <f t="shared" si="4"/>
        <v>9.577999051683328E-3</v>
      </c>
      <c r="V25" s="257">
        <f t="shared" si="5"/>
        <v>101</v>
      </c>
      <c r="W25" s="258">
        <v>-7.4853136251658015E-3</v>
      </c>
      <c r="X25" s="257">
        <v>-79</v>
      </c>
      <c r="Z25" s="224"/>
    </row>
    <row r="26" spans="2:28" x14ac:dyDescent="0.25">
      <c r="B26" s="305" t="s">
        <v>1</v>
      </c>
      <c r="C26" s="219"/>
      <c r="D26" s="260">
        <v>2949</v>
      </c>
      <c r="E26" s="261">
        <v>3054</v>
      </c>
      <c r="F26" s="261">
        <v>3042</v>
      </c>
      <c r="G26" s="261">
        <v>3187</v>
      </c>
      <c r="H26" s="261">
        <v>3439</v>
      </c>
      <c r="I26" s="261">
        <v>3728</v>
      </c>
      <c r="J26" s="265">
        <v>3839</v>
      </c>
      <c r="L26" s="222"/>
      <c r="M26" s="264">
        <v>3.560528992878953E-2</v>
      </c>
      <c r="N26" s="265">
        <v>105</v>
      </c>
      <c r="O26" s="266">
        <v>-3.9292730844793233E-3</v>
      </c>
      <c r="P26" s="265">
        <v>-12</v>
      </c>
      <c r="Q26" s="266">
        <f t="shared" si="0"/>
        <v>4.7666009204470727E-2</v>
      </c>
      <c r="R26" s="265">
        <f t="shared" si="1"/>
        <v>145</v>
      </c>
      <c r="S26" s="266">
        <f t="shared" si="2"/>
        <v>7.9071226859115162E-2</v>
      </c>
      <c r="T26" s="265">
        <f t="shared" si="3"/>
        <v>252</v>
      </c>
      <c r="U26" s="266">
        <f t="shared" si="4"/>
        <v>8.4036056993312069E-2</v>
      </c>
      <c r="V26" s="265">
        <f t="shared" si="5"/>
        <v>289</v>
      </c>
      <c r="W26" s="266">
        <v>8.5997171145685947E-2</v>
      </c>
      <c r="X26" s="265">
        <v>304</v>
      </c>
      <c r="Z26" s="224"/>
      <c r="AA26" s="224"/>
      <c r="AB26" s="286"/>
    </row>
    <row r="27" spans="2:28" x14ac:dyDescent="0.25">
      <c r="B27" s="235" t="s">
        <v>0</v>
      </c>
      <c r="C27" s="219"/>
      <c r="D27" s="1231">
        <f>SUM(D9:D26)</f>
        <v>1304312</v>
      </c>
      <c r="E27" s="306">
        <f>SUM(E9:E26)</f>
        <v>1385037</v>
      </c>
      <c r="F27" s="307">
        <f>SUM(F9:F26)</f>
        <v>1356473</v>
      </c>
      <c r="G27" s="306">
        <f>SUM(G9:G26)</f>
        <v>1415578</v>
      </c>
      <c r="H27" s="307">
        <v>1490860</v>
      </c>
      <c r="I27" s="306">
        <v>1567107</v>
      </c>
      <c r="J27" s="306">
        <f>SUM(J9:J26)</f>
        <v>1574943</v>
      </c>
      <c r="K27" s="308"/>
      <c r="L27" s="222"/>
      <c r="M27" s="240">
        <f>E27/D27-1</f>
        <v>6.1890866602469341E-2</v>
      </c>
      <c r="N27" s="241">
        <f>E27-D27</f>
        <v>80725</v>
      </c>
      <c r="O27" s="242">
        <f>F27/E27-1</f>
        <v>-2.0623275768084204E-2</v>
      </c>
      <c r="P27" s="243">
        <f>F27-E27</f>
        <v>-28564</v>
      </c>
      <c r="Q27" s="242">
        <f t="shared" si="0"/>
        <v>4.3572559129448241E-2</v>
      </c>
      <c r="R27" s="237">
        <f t="shared" si="1"/>
        <v>59105</v>
      </c>
      <c r="S27" s="242">
        <f t="shared" si="2"/>
        <v>5.3181103407936581E-2</v>
      </c>
      <c r="T27" s="243">
        <f t="shared" si="3"/>
        <v>75282</v>
      </c>
      <c r="U27" s="309">
        <f t="shared" si="4"/>
        <v>5.1142964463464002E-2</v>
      </c>
      <c r="V27" s="237">
        <f t="shared" si="5"/>
        <v>76247</v>
      </c>
      <c r="W27" s="242">
        <v>4.0903364982346924E-2</v>
      </c>
      <c r="X27" s="243">
        <f>SUM(X9:X26)</f>
        <v>61889</v>
      </c>
    </row>
    <row r="28" spans="2:28" x14ac:dyDescent="0.25">
      <c r="D28" s="296"/>
      <c r="F28" s="296"/>
      <c r="H28" s="296"/>
      <c r="I28" s="296"/>
      <c r="K28" s="296"/>
      <c r="L28" s="219"/>
    </row>
  </sheetData>
  <mergeCells count="9">
    <mergeCell ref="B3:X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K9</xm:sqref>
            </x14:sparkline>
            <x14:sparkline>
              <xm:f>EVO_derecho!D10:J10</xm:f>
              <xm:sqref>K10</xm:sqref>
            </x14:sparkline>
            <x14:sparkline>
              <xm:f>EVO_derecho!D11:J11</xm:f>
              <xm:sqref>K11</xm:sqref>
            </x14:sparkline>
            <x14:sparkline>
              <xm:f>EVO_derecho!D12:J12</xm:f>
              <xm:sqref>K12</xm:sqref>
            </x14:sparkline>
            <x14:sparkline>
              <xm:f>EVO_derecho!D13:J13</xm:f>
              <xm:sqref>K13</xm:sqref>
            </x14:sparkline>
            <x14:sparkline>
              <xm:f>EVO_derecho!D14:J14</xm:f>
              <xm:sqref>K14</xm:sqref>
            </x14:sparkline>
            <x14:sparkline>
              <xm:f>EVO_derecho!D15:J15</xm:f>
              <xm:sqref>K15</xm:sqref>
            </x14:sparkline>
            <x14:sparkline>
              <xm:f>EVO_derecho!D16:J16</xm:f>
              <xm:sqref>K16</xm:sqref>
            </x14:sparkline>
            <x14:sparkline>
              <xm:f>EVO_derecho!D17:J17</xm:f>
              <xm:sqref>K17</xm:sqref>
            </x14:sparkline>
            <x14:sparkline>
              <xm:f>EVO_derecho!D18:J18</xm:f>
              <xm:sqref>K18</xm:sqref>
            </x14:sparkline>
            <x14:sparkline>
              <xm:f>EVO_derecho!D19:J19</xm:f>
              <xm:sqref>K19</xm:sqref>
            </x14:sparkline>
            <x14:sparkline>
              <xm:f>EVO_derecho!D20:J20</xm:f>
              <xm:sqref>K20</xm:sqref>
            </x14:sparkline>
            <x14:sparkline>
              <xm:f>EVO_derecho!D21:J21</xm:f>
              <xm:sqref>K21</xm:sqref>
            </x14:sparkline>
            <x14:sparkline>
              <xm:f>EVO_derecho!D22:J22</xm:f>
              <xm:sqref>K22</xm:sqref>
            </x14:sparkline>
            <x14:sparkline>
              <xm:f>EVO_derecho!D23:J23</xm:f>
              <xm:sqref>K23</xm:sqref>
            </x14:sparkline>
            <x14:sparkline>
              <xm:f>EVO_derecho!D24:J24</xm:f>
              <xm:sqref>K24</xm:sqref>
            </x14:sparkline>
            <x14:sparkline>
              <xm:f>EVO_derecho!D25:J25</xm:f>
              <xm:sqref>K25</xm:sqref>
            </x14:sparkline>
            <x14:sparkline>
              <xm:f>EVO_derecho!D26:J26</xm:f>
              <xm:sqref>K26</xm:sqref>
            </x14:sparkline>
            <x14:sparkline>
              <xm:f>EVO_derecho!D27:J27</xm:f>
              <xm:sqref>K27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5.75" x14ac:dyDescent="0.25"/>
  <cols>
    <col min="1" max="1" width="1" style="1027" customWidth="1"/>
    <col min="2" max="2" width="30.28515625" style="1027" customWidth="1"/>
    <col min="3" max="3" width="11.28515625" style="1027" customWidth="1"/>
    <col min="4" max="4" width="0.85546875" style="1027" customWidth="1"/>
    <col min="5" max="5" width="17.7109375" style="1027" customWidth="1"/>
    <col min="6" max="6" width="0.7109375" style="1027" customWidth="1"/>
    <col min="7" max="7" width="17.7109375" style="1027" customWidth="1"/>
    <col min="8" max="8" width="0.7109375" style="1027" customWidth="1"/>
    <col min="9" max="9" width="17.7109375" style="1027" customWidth="1"/>
    <col min="10" max="10" width="0.7109375" style="1027" customWidth="1"/>
    <col min="11" max="11" width="17.7109375" style="1027" customWidth="1"/>
    <col min="12" max="12" width="0.7109375" style="1027" customWidth="1"/>
    <col min="13" max="13" width="17.7109375" style="1027" customWidth="1"/>
    <col min="14" max="16384" width="11.42578125" style="1027"/>
  </cols>
  <sheetData>
    <row r="1" spans="1:13" ht="9.75" customHeight="1" x14ac:dyDescent="0.25"/>
    <row r="2" spans="1:13" s="314" customFormat="1" ht="49.5" customHeight="1" x14ac:dyDescent="0.25">
      <c r="B2" s="1636"/>
      <c r="C2" s="1636"/>
      <c r="D2" s="1028"/>
      <c r="E2" s="1637"/>
      <c r="F2" s="1637"/>
      <c r="G2" s="1637"/>
      <c r="H2" s="1637"/>
      <c r="I2" s="1637"/>
    </row>
    <row r="3" spans="1:13" s="314" customFormat="1" ht="14.25" customHeight="1" x14ac:dyDescent="0.25">
      <c r="B3" s="1028"/>
      <c r="C3" s="1028"/>
      <c r="D3" s="1028"/>
      <c r="G3" s="1028"/>
      <c r="I3" s="1028"/>
      <c r="K3" s="1028"/>
      <c r="M3" s="1028"/>
    </row>
    <row r="4" spans="1:13" s="315" customFormat="1" ht="21.75" customHeight="1" x14ac:dyDescent="0.2">
      <c r="B4" s="1414" t="s">
        <v>446</v>
      </c>
      <c r="C4" s="1414"/>
      <c r="D4" s="1414"/>
      <c r="E4" s="1414"/>
      <c r="F4" s="1414"/>
      <c r="G4" s="1414"/>
      <c r="H4" s="1414"/>
      <c r="I4" s="1414"/>
      <c r="J4" s="1414"/>
      <c r="K4" s="1414"/>
      <c r="L4" s="1414"/>
      <c r="M4" s="1414"/>
    </row>
    <row r="5" spans="1:13" s="315" customFormat="1" ht="18.75" customHeight="1" x14ac:dyDescent="0.2">
      <c r="B5" s="1415" t="str">
        <f>porsaad!$B$6</f>
        <v>Situación a 31 de marzo de 2024</v>
      </c>
      <c r="C5" s="1415"/>
      <c r="D5" s="1415"/>
      <c r="E5" s="1415"/>
      <c r="F5" s="1415"/>
      <c r="G5" s="1415"/>
      <c r="H5" s="1415"/>
      <c r="I5" s="1415"/>
      <c r="J5" s="1415"/>
      <c r="K5" s="1415"/>
      <c r="L5" s="1415"/>
      <c r="M5" s="1415"/>
    </row>
    <row r="6" spans="1:13" s="315" customFormat="1" ht="4.5" customHeight="1" x14ac:dyDescent="0.2"/>
    <row r="7" spans="1:13" s="1032" customFormat="1" ht="15" customHeight="1" x14ac:dyDescent="0.2">
      <c r="A7" s="1029"/>
      <c r="B7" s="1638" t="s">
        <v>12</v>
      </c>
      <c r="C7" s="1331" t="s">
        <v>68</v>
      </c>
      <c r="D7" s="1030"/>
      <c r="E7" s="1333" t="s">
        <v>140</v>
      </c>
      <c r="F7" s="1031"/>
      <c r="G7" s="1333" t="s">
        <v>142</v>
      </c>
      <c r="H7" s="1031"/>
      <c r="I7" s="1333" t="s">
        <v>144</v>
      </c>
      <c r="J7" s="1031"/>
      <c r="K7" s="1333" t="s">
        <v>146</v>
      </c>
      <c r="L7" s="1031"/>
      <c r="M7" s="1333" t="s">
        <v>148</v>
      </c>
    </row>
    <row r="8" spans="1:13" s="1032" customFormat="1" ht="19.5" customHeight="1" x14ac:dyDescent="0.2">
      <c r="A8" s="1029"/>
      <c r="B8" s="1639"/>
      <c r="C8" s="1332" t="s">
        <v>28</v>
      </c>
      <c r="D8" s="1030"/>
      <c r="E8" s="1332" t="s">
        <v>28</v>
      </c>
      <c r="F8" s="1030"/>
      <c r="G8" s="1332" t="s">
        <v>28</v>
      </c>
      <c r="H8" s="1030"/>
      <c r="I8" s="1332" t="s">
        <v>28</v>
      </c>
      <c r="J8" s="1030"/>
      <c r="K8" s="1332" t="s">
        <v>28</v>
      </c>
      <c r="L8" s="1030"/>
      <c r="M8" s="1332" t="s">
        <v>28</v>
      </c>
    </row>
    <row r="9" spans="1:13" s="1032" customFormat="1" ht="6" customHeight="1" x14ac:dyDescent="0.2">
      <c r="A9" s="1029"/>
      <c r="B9" s="1033"/>
      <c r="C9" s="1033"/>
      <c r="D9" s="1033"/>
      <c r="E9" s="1033"/>
      <c r="F9" s="1033"/>
      <c r="G9" s="1033"/>
      <c r="H9" s="1033"/>
      <c r="I9" s="1033"/>
      <c r="J9" s="1033"/>
      <c r="K9" s="1033"/>
      <c r="L9" s="1033"/>
      <c r="M9" s="1033"/>
    </row>
    <row r="10" spans="1:13" s="1039" customFormat="1" ht="18" customHeight="1" x14ac:dyDescent="0.2">
      <c r="A10" s="1034"/>
      <c r="B10" s="1035" t="s">
        <v>8</v>
      </c>
      <c r="C10" s="1036">
        <f>M10+K10+I10+G10+E10</f>
        <v>100</v>
      </c>
      <c r="D10" s="1037"/>
      <c r="E10" s="1038">
        <v>38.345667536615302</v>
      </c>
      <c r="F10" s="1037"/>
      <c r="G10" s="1038">
        <v>45.311215187158126</v>
      </c>
      <c r="H10" s="1037"/>
      <c r="I10" s="1038">
        <v>13.645084790199375</v>
      </c>
      <c r="J10" s="1037"/>
      <c r="K10" s="1038">
        <v>2.4942499970207237</v>
      </c>
      <c r="L10" s="1037"/>
      <c r="M10" s="1038">
        <v>0.203782489006471</v>
      </c>
    </row>
    <row r="11" spans="1:13" s="1039" customFormat="1" ht="18" customHeight="1" x14ac:dyDescent="0.2">
      <c r="A11" s="1034"/>
      <c r="B11" s="1040" t="s">
        <v>7</v>
      </c>
      <c r="C11" s="1041">
        <f t="shared" ref="C11:C28" si="0">M11+K11+I11+G11+E11</f>
        <v>100</v>
      </c>
      <c r="D11" s="1037"/>
      <c r="E11" s="1042">
        <v>21.244781046703565</v>
      </c>
      <c r="F11" s="1037"/>
      <c r="G11" s="1042">
        <v>56.18021167103602</v>
      </c>
      <c r="H11" s="1037"/>
      <c r="I11" s="1042">
        <v>16.278279444606273</v>
      </c>
      <c r="J11" s="1037"/>
      <c r="K11" s="1042">
        <v>5.4568404699485384</v>
      </c>
      <c r="L11" s="1037"/>
      <c r="M11" s="1042">
        <v>0.83988736770560257</v>
      </c>
    </row>
    <row r="12" spans="1:13" s="1039" customFormat="1" ht="18" customHeight="1" x14ac:dyDescent="0.2">
      <c r="A12" s="1034"/>
      <c r="B12" s="1040" t="s">
        <v>37</v>
      </c>
      <c r="C12" s="1041">
        <f t="shared" si="0"/>
        <v>100</v>
      </c>
      <c r="D12" s="1037"/>
      <c r="E12" s="1042">
        <v>24.677558039552881</v>
      </c>
      <c r="F12" s="1037"/>
      <c r="G12" s="1042">
        <v>45.546001719690452</v>
      </c>
      <c r="H12" s="1037"/>
      <c r="I12" s="1042">
        <v>21.797076526225279</v>
      </c>
      <c r="J12" s="1037"/>
      <c r="K12" s="1042">
        <v>6.9303525365434213</v>
      </c>
      <c r="L12" s="1037"/>
      <c r="M12" s="1042">
        <v>1.0490111779879621</v>
      </c>
    </row>
    <row r="13" spans="1:13" s="1039" customFormat="1" ht="18" customHeight="1" x14ac:dyDescent="0.2">
      <c r="A13" s="1034"/>
      <c r="B13" s="1040" t="s">
        <v>38</v>
      </c>
      <c r="C13" s="1041">
        <f t="shared" si="0"/>
        <v>100</v>
      </c>
      <c r="D13" s="1037"/>
      <c r="E13" s="1042">
        <v>25.01944516463573</v>
      </c>
      <c r="F13" s="1037"/>
      <c r="G13" s="1042">
        <v>52.035260565206123</v>
      </c>
      <c r="H13" s="1037"/>
      <c r="I13" s="1042">
        <v>17.470400138276727</v>
      </c>
      <c r="J13" s="1037"/>
      <c r="K13" s="1042">
        <v>5.0038890329271455</v>
      </c>
      <c r="L13" s="1037"/>
      <c r="M13" s="1042">
        <v>0.47100509895428222</v>
      </c>
    </row>
    <row r="14" spans="1:13" s="1039" customFormat="1" ht="18" customHeight="1" x14ac:dyDescent="0.2">
      <c r="A14" s="1034"/>
      <c r="B14" s="1040" t="s">
        <v>6</v>
      </c>
      <c r="C14" s="1041">
        <f t="shared" si="0"/>
        <v>100</v>
      </c>
      <c r="D14" s="1037"/>
      <c r="E14" s="1042">
        <v>34.985371562317148</v>
      </c>
      <c r="F14" s="1037"/>
      <c r="G14" s="1042">
        <v>46.354593329432412</v>
      </c>
      <c r="H14" s="1037"/>
      <c r="I14" s="1042">
        <v>13.996489174956114</v>
      </c>
      <c r="J14" s="1037"/>
      <c r="K14" s="1042">
        <v>4.0433001755412521</v>
      </c>
      <c r="L14" s="1037"/>
      <c r="M14" s="1042">
        <v>0.620245757753072</v>
      </c>
    </row>
    <row r="15" spans="1:13" s="1039" customFormat="1" ht="18" customHeight="1" x14ac:dyDescent="0.2">
      <c r="A15" s="1034"/>
      <c r="B15" s="1040" t="s">
        <v>5</v>
      </c>
      <c r="C15" s="1041">
        <f t="shared" si="0"/>
        <v>100</v>
      </c>
      <c r="D15" s="1037"/>
      <c r="E15" s="1042">
        <v>22.325682113469032</v>
      </c>
      <c r="F15" s="1037"/>
      <c r="G15" s="1042">
        <v>47.704634040710268</v>
      </c>
      <c r="H15" s="1037"/>
      <c r="I15" s="1042">
        <v>21.177999133824166</v>
      </c>
      <c r="J15" s="1037"/>
      <c r="K15" s="1042">
        <v>7.4491121697704639</v>
      </c>
      <c r="L15" s="1037"/>
      <c r="M15" s="1042">
        <v>1.3425725422260719</v>
      </c>
    </row>
    <row r="16" spans="1:13" s="1039" customFormat="1" ht="18" customHeight="1" x14ac:dyDescent="0.2">
      <c r="A16" s="1034"/>
      <c r="B16" s="1040" t="s">
        <v>4</v>
      </c>
      <c r="C16" s="1041">
        <f t="shared" si="0"/>
        <v>100</v>
      </c>
      <c r="D16" s="1037"/>
      <c r="E16" s="1042">
        <v>24.931182477430813</v>
      </c>
      <c r="F16" s="1037"/>
      <c r="G16" s="1042">
        <v>52.283557791919492</v>
      </c>
      <c r="H16" s="1037"/>
      <c r="I16" s="1042">
        <v>18.253662868136747</v>
      </c>
      <c r="J16" s="1037"/>
      <c r="K16" s="1042">
        <v>4.2119283705786588</v>
      </c>
      <c r="L16" s="1037"/>
      <c r="M16" s="1042">
        <v>0.31966849193429037</v>
      </c>
    </row>
    <row r="17" spans="1:13" s="1039" customFormat="1" ht="18" customHeight="1" x14ac:dyDescent="0.2">
      <c r="A17" s="1034"/>
      <c r="B17" s="1040" t="s">
        <v>40</v>
      </c>
      <c r="C17" s="1041">
        <f t="shared" si="0"/>
        <v>100</v>
      </c>
      <c r="D17" s="1037"/>
      <c r="E17" s="1042">
        <v>31.927425716539577</v>
      </c>
      <c r="F17" s="1037"/>
      <c r="G17" s="1042">
        <v>47.536155666579013</v>
      </c>
      <c r="H17" s="1037"/>
      <c r="I17" s="1042">
        <v>14.904023139626609</v>
      </c>
      <c r="J17" s="1037"/>
      <c r="K17" s="1042">
        <v>4.6384433342098346</v>
      </c>
      <c r="L17" s="1037"/>
      <c r="M17" s="1042">
        <v>0.99395214304496449</v>
      </c>
    </row>
    <row r="18" spans="1:13" s="1039" customFormat="1" ht="18" customHeight="1" x14ac:dyDescent="0.2">
      <c r="A18" s="1034"/>
      <c r="B18" s="1040" t="s">
        <v>41</v>
      </c>
      <c r="C18" s="1041">
        <f t="shared" si="0"/>
        <v>100</v>
      </c>
      <c r="D18" s="1037"/>
      <c r="E18" s="1042">
        <v>22.542789667177949</v>
      </c>
      <c r="F18" s="1037"/>
      <c r="G18" s="1042">
        <v>42.192356698236473</v>
      </c>
      <c r="H18" s="1037"/>
      <c r="I18" s="1042">
        <v>22.480299304490376</v>
      </c>
      <c r="J18" s="1037"/>
      <c r="K18" s="1042">
        <v>11.057547943093192</v>
      </c>
      <c r="L18" s="1037"/>
      <c r="M18" s="1042">
        <v>1.7270063870020045</v>
      </c>
    </row>
    <row r="19" spans="1:13" s="1039" customFormat="1" ht="18" customHeight="1" x14ac:dyDescent="0.2">
      <c r="A19" s="1034"/>
      <c r="B19" s="1040" t="s">
        <v>3</v>
      </c>
      <c r="C19" s="1041">
        <f t="shared" si="0"/>
        <v>100</v>
      </c>
      <c r="D19" s="1037"/>
      <c r="E19" s="1042">
        <v>24.454028174900969</v>
      </c>
      <c r="F19" s="1037"/>
      <c r="G19" s="1042">
        <v>54.633279820653357</v>
      </c>
      <c r="H19" s="1037"/>
      <c r="I19" s="1042">
        <v>16.107949957728149</v>
      </c>
      <c r="J19" s="1037"/>
      <c r="K19" s="1042">
        <v>4.321228068508896</v>
      </c>
      <c r="L19" s="1037"/>
      <c r="M19" s="1042">
        <v>0.48351397820862346</v>
      </c>
    </row>
    <row r="20" spans="1:13" s="1039" customFormat="1" ht="18" customHeight="1" x14ac:dyDescent="0.2">
      <c r="A20" s="1034"/>
      <c r="B20" s="1040" t="s">
        <v>2</v>
      </c>
      <c r="C20" s="1041">
        <f t="shared" si="0"/>
        <v>100</v>
      </c>
      <c r="D20" s="1037"/>
      <c r="E20" s="1042">
        <v>36.629248039366445</v>
      </c>
      <c r="F20" s="1037"/>
      <c r="G20" s="1042">
        <v>45.37905582039059</v>
      </c>
      <c r="H20" s="1037"/>
      <c r="I20" s="1042">
        <v>15.469783176995232</v>
      </c>
      <c r="J20" s="1037"/>
      <c r="K20" s="1042">
        <v>2.3373827464247268</v>
      </c>
      <c r="L20" s="1037"/>
      <c r="M20" s="1042">
        <v>0.18453021682300474</v>
      </c>
    </row>
    <row r="21" spans="1:13" s="1039" customFormat="1" ht="18" customHeight="1" x14ac:dyDescent="0.2">
      <c r="A21" s="1034"/>
      <c r="B21" s="1040" t="s">
        <v>35</v>
      </c>
      <c r="C21" s="1041">
        <f t="shared" si="0"/>
        <v>100</v>
      </c>
      <c r="D21" s="1037"/>
      <c r="E21" s="1042">
        <v>39.685712699205958</v>
      </c>
      <c r="F21" s="1037"/>
      <c r="G21" s="1042">
        <v>45.221833527680602</v>
      </c>
      <c r="H21" s="1037"/>
      <c r="I21" s="1042">
        <v>12.51596424010217</v>
      </c>
      <c r="J21" s="1037"/>
      <c r="K21" s="1042">
        <v>2.2766394580487535</v>
      </c>
      <c r="L21" s="1037"/>
      <c r="M21" s="1042">
        <v>0.29985007496251875</v>
      </c>
    </row>
    <row r="22" spans="1:13" s="1039" customFormat="1" ht="18" customHeight="1" x14ac:dyDescent="0.2">
      <c r="A22" s="1034"/>
      <c r="B22" s="1040" t="s">
        <v>42</v>
      </c>
      <c r="C22" s="1041">
        <f t="shared" si="0"/>
        <v>100</v>
      </c>
      <c r="D22" s="1037"/>
      <c r="E22" s="1042">
        <v>37.160380251456608</v>
      </c>
      <c r="F22" s="1037"/>
      <c r="G22" s="1042">
        <v>41.228661964632522</v>
      </c>
      <c r="H22" s="1037"/>
      <c r="I22" s="1042">
        <v>16.64724522130226</v>
      </c>
      <c r="J22" s="1037"/>
      <c r="K22" s="1042">
        <v>4.4771542471634467</v>
      </c>
      <c r="L22" s="1037"/>
      <c r="M22" s="1042">
        <v>0.48655831544515998</v>
      </c>
    </row>
    <row r="23" spans="1:13" s="1039" customFormat="1" ht="18" customHeight="1" x14ac:dyDescent="0.2">
      <c r="A23" s="1034">
        <v>47094</v>
      </c>
      <c r="B23" s="1040" t="s">
        <v>43</v>
      </c>
      <c r="C23" s="1041">
        <f t="shared" si="0"/>
        <v>100</v>
      </c>
      <c r="D23" s="1037"/>
      <c r="E23" s="1042">
        <v>34.909936083672285</v>
      </c>
      <c r="F23" s="1037"/>
      <c r="G23" s="1042">
        <v>43.788495061011041</v>
      </c>
      <c r="H23" s="1037"/>
      <c r="I23" s="1042">
        <v>14.859577764865389</v>
      </c>
      <c r="J23" s="1037"/>
      <c r="K23" s="1042">
        <v>5.7059848925043584</v>
      </c>
      <c r="L23" s="1037"/>
      <c r="M23" s="1042">
        <v>0.73600619794693012</v>
      </c>
    </row>
    <row r="24" spans="1:13" s="1039" customFormat="1" ht="18" customHeight="1" x14ac:dyDescent="0.2">
      <c r="B24" s="1040" t="s">
        <v>44</v>
      </c>
      <c r="C24" s="1041">
        <f t="shared" si="0"/>
        <v>100</v>
      </c>
      <c r="D24" s="1037"/>
      <c r="E24" s="1042">
        <v>20.140515222482435</v>
      </c>
      <c r="F24" s="1037"/>
      <c r="G24" s="1042">
        <v>54.420374707259953</v>
      </c>
      <c r="H24" s="1037"/>
      <c r="I24" s="1042">
        <v>17.242388758782202</v>
      </c>
      <c r="J24" s="1037"/>
      <c r="K24" s="1042">
        <v>7.2599531615925059</v>
      </c>
      <c r="L24" s="1037"/>
      <c r="M24" s="1042">
        <v>0.93676814988290402</v>
      </c>
    </row>
    <row r="25" spans="1:13" s="1039" customFormat="1" ht="18" customHeight="1" x14ac:dyDescent="0.2">
      <c r="B25" s="1040" t="s">
        <v>45</v>
      </c>
      <c r="C25" s="1041">
        <f t="shared" si="0"/>
        <v>100</v>
      </c>
      <c r="D25" s="1037"/>
      <c r="E25" s="1042">
        <v>20.176399693217924</v>
      </c>
      <c r="F25" s="1037"/>
      <c r="G25" s="1042">
        <v>42.330448120959794</v>
      </c>
      <c r="H25" s="1037"/>
      <c r="I25" s="1042">
        <v>22.162265804755123</v>
      </c>
      <c r="J25" s="1037"/>
      <c r="K25" s="1042">
        <v>13.0683685767503</v>
      </c>
      <c r="L25" s="1037"/>
      <c r="M25" s="1042">
        <v>2.2625178043168619</v>
      </c>
    </row>
    <row r="26" spans="1:13" s="1039" customFormat="1" ht="18" customHeight="1" x14ac:dyDescent="0.2">
      <c r="B26" s="1040" t="s">
        <v>46</v>
      </c>
      <c r="C26" s="1041">
        <f t="shared" si="0"/>
        <v>100</v>
      </c>
      <c r="D26" s="1037"/>
      <c r="E26" s="1042">
        <v>21.703521703521702</v>
      </c>
      <c r="F26" s="1037"/>
      <c r="G26" s="1042">
        <v>35.217035217035217</v>
      </c>
      <c r="H26" s="1037"/>
      <c r="I26" s="1042">
        <v>24.078624078624077</v>
      </c>
      <c r="J26" s="1037"/>
      <c r="K26" s="1042">
        <v>16.789516789516789</v>
      </c>
      <c r="L26" s="1037"/>
      <c r="M26" s="1042">
        <v>2.2113022113022112</v>
      </c>
    </row>
    <row r="27" spans="1:13" s="1039" customFormat="1" ht="18" customHeight="1" x14ac:dyDescent="0.2">
      <c r="B27" s="1043" t="s">
        <v>1</v>
      </c>
      <c r="C27" s="1044">
        <f t="shared" si="0"/>
        <v>100</v>
      </c>
      <c r="D27" s="1037"/>
      <c r="E27" s="1045">
        <v>64.30921052631578</v>
      </c>
      <c r="F27" s="1037"/>
      <c r="G27" s="1045">
        <v>28.947368421052634</v>
      </c>
      <c r="H27" s="1037"/>
      <c r="I27" s="1045">
        <v>5.5921052631578947</v>
      </c>
      <c r="J27" s="1037"/>
      <c r="K27" s="1045">
        <v>0.8771929824561403</v>
      </c>
      <c r="L27" s="1037"/>
      <c r="M27" s="1045">
        <v>0.27412280701754382</v>
      </c>
    </row>
    <row r="28" spans="1:13" s="1303" customFormat="1" ht="18" customHeight="1" x14ac:dyDescent="0.2">
      <c r="B28" s="1304" t="s">
        <v>0</v>
      </c>
      <c r="C28" s="1305">
        <f t="shared" si="0"/>
        <v>100</v>
      </c>
      <c r="D28" s="1306"/>
      <c r="E28" s="1305">
        <v>28.333965385893258</v>
      </c>
      <c r="F28" s="1306"/>
      <c r="G28" s="1307">
        <v>46.987961915756905</v>
      </c>
      <c r="H28" s="1308"/>
      <c r="I28" s="1305">
        <v>17.599028093337942</v>
      </c>
      <c r="J28" s="1306"/>
      <c r="K28" s="1305">
        <v>6.2086578895261617</v>
      </c>
      <c r="L28" s="1306"/>
      <c r="M28" s="1305">
        <v>0.8703867154857351</v>
      </c>
    </row>
    <row r="29" spans="1:13" s="1026" customFormat="1" ht="6.75" customHeight="1" x14ac:dyDescent="0.2">
      <c r="B29" s="1635"/>
      <c r="C29" s="1635"/>
      <c r="D29" s="1046"/>
    </row>
    <row r="30" spans="1:13" x14ac:dyDescent="0.25">
      <c r="E30" s="1047"/>
    </row>
    <row r="31" spans="1:13" x14ac:dyDescent="0.25">
      <c r="E31" s="1047"/>
      <c r="G31" s="1047"/>
    </row>
    <row r="32" spans="1:13" x14ac:dyDescent="0.25">
      <c r="B32" s="1047"/>
      <c r="G32" s="1047"/>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election activeCell="C10" sqref="C10"/>
    </sheetView>
  </sheetViews>
  <sheetFormatPr baseColWidth="10" defaultColWidth="11.42578125" defaultRowHeight="15" x14ac:dyDescent="0.25"/>
  <cols>
    <col min="1" max="1" width="1" style="751" customWidth="1"/>
    <col min="2" max="2" width="30.28515625" style="751" customWidth="1"/>
    <col min="3" max="3" width="11.28515625" style="751" customWidth="1"/>
    <col min="4" max="4" width="0.85546875" style="751" customWidth="1"/>
    <col min="5" max="5" width="10" style="751" customWidth="1"/>
    <col min="6" max="6" width="0.7109375" style="751" customWidth="1"/>
    <col min="7" max="7" width="10" style="751" customWidth="1"/>
    <col min="8" max="8" width="0.7109375" style="751" customWidth="1"/>
    <col min="9" max="9" width="10" style="751" customWidth="1"/>
    <col min="10" max="10" width="0.7109375" style="751" customWidth="1"/>
    <col min="11" max="11" width="11.85546875" style="751" customWidth="1"/>
    <col min="12" max="12" width="0.7109375" style="751" customWidth="1"/>
    <col min="13" max="13" width="10" style="751" customWidth="1"/>
    <col min="14" max="14" width="0.7109375" style="751" customWidth="1"/>
    <col min="15" max="15" width="13.85546875" style="751" bestFit="1" customWidth="1"/>
    <col min="16" max="16" width="0.7109375" style="751" customWidth="1"/>
    <col min="17" max="17" width="8.140625" style="751" bestFit="1" customWidth="1"/>
    <col min="18" max="18" width="0.7109375" style="751" customWidth="1"/>
    <col min="19" max="19" width="14.42578125" style="751" bestFit="1" customWidth="1"/>
    <col min="20" max="20" width="0.7109375" style="751" customWidth="1"/>
    <col min="21" max="21" width="11.140625" style="751" customWidth="1"/>
    <col min="22" max="16384" width="11.42578125" style="751"/>
  </cols>
  <sheetData>
    <row r="1" spans="1:21" ht="9.75" customHeight="1" x14ac:dyDescent="0.25"/>
    <row r="2" spans="1:21" s="343" customFormat="1" ht="49.5" customHeight="1" x14ac:dyDescent="0.25">
      <c r="B2" s="1387"/>
      <c r="C2" s="1387"/>
      <c r="D2" s="344"/>
      <c r="E2" s="1585"/>
      <c r="F2" s="1585"/>
      <c r="G2" s="1585"/>
      <c r="H2" s="1585"/>
      <c r="I2" s="1585"/>
    </row>
    <row r="3" spans="1:21" s="343" customFormat="1" ht="14.25" customHeight="1" x14ac:dyDescent="0.25">
      <c r="B3" s="344"/>
      <c r="C3" s="344"/>
      <c r="D3" s="344"/>
      <c r="G3" s="344"/>
      <c r="I3" s="344"/>
      <c r="K3" s="344"/>
      <c r="M3" s="344"/>
      <c r="O3" s="344"/>
      <c r="Q3" s="344"/>
      <c r="S3" s="344"/>
      <c r="U3" s="344"/>
    </row>
    <row r="4" spans="1:21" s="345" customFormat="1" ht="21.75" customHeight="1" x14ac:dyDescent="0.2">
      <c r="B4" s="1414" t="s">
        <v>445</v>
      </c>
      <c r="C4" s="1414"/>
      <c r="D4" s="1414"/>
      <c r="E4" s="1414"/>
      <c r="F4" s="1414"/>
      <c r="G4" s="1414"/>
      <c r="H4" s="1414"/>
      <c r="I4" s="1414"/>
      <c r="J4" s="1414"/>
      <c r="K4" s="1414"/>
      <c r="L4" s="1414"/>
      <c r="M4" s="1414"/>
      <c r="N4" s="1414"/>
      <c r="O4" s="1414"/>
      <c r="P4" s="1414"/>
      <c r="Q4" s="1414"/>
      <c r="R4" s="1414"/>
      <c r="S4" s="1414"/>
      <c r="T4" s="1414"/>
      <c r="U4" s="1414"/>
    </row>
    <row r="5" spans="1:21" s="345" customFormat="1" ht="18.75" customHeight="1" x14ac:dyDescent="0.2">
      <c r="B5" s="1415" t="str">
        <f>porsaad!$B$6</f>
        <v>Situación a 31 de marzo de 2024</v>
      </c>
      <c r="C5" s="1415"/>
      <c r="D5" s="1415"/>
      <c r="E5" s="1415"/>
      <c r="F5" s="1415"/>
      <c r="G5" s="1415"/>
      <c r="H5" s="1415"/>
      <c r="I5" s="1415"/>
      <c r="J5" s="1415"/>
      <c r="K5" s="1415"/>
      <c r="L5" s="1415"/>
      <c r="M5" s="1415"/>
      <c r="N5" s="1415"/>
      <c r="O5" s="1415"/>
      <c r="P5" s="1415"/>
      <c r="Q5" s="1415"/>
      <c r="R5" s="1415"/>
      <c r="S5" s="1415"/>
      <c r="T5" s="1415"/>
      <c r="U5" s="1415"/>
    </row>
    <row r="6" spans="1:21" s="345" customFormat="1" ht="4.5" customHeight="1" x14ac:dyDescent="0.2"/>
    <row r="7" spans="1:21" s="322" customFormat="1" ht="15" customHeight="1" x14ac:dyDescent="0.2">
      <c r="A7" s="316"/>
      <c r="B7" s="1640" t="s">
        <v>12</v>
      </c>
      <c r="C7" s="1334" t="s">
        <v>68</v>
      </c>
      <c r="D7" s="924"/>
      <c r="E7" s="1329" t="s">
        <v>139</v>
      </c>
      <c r="F7" s="925"/>
      <c r="G7" s="1329" t="s">
        <v>143</v>
      </c>
      <c r="H7" s="925"/>
      <c r="I7" s="1329" t="s">
        <v>141</v>
      </c>
      <c r="J7" s="925"/>
      <c r="K7" s="1329" t="s">
        <v>147</v>
      </c>
      <c r="L7" s="925"/>
      <c r="M7" s="1329" t="s">
        <v>145</v>
      </c>
      <c r="N7" s="925"/>
      <c r="O7" s="1329" t="s">
        <v>151</v>
      </c>
      <c r="P7" s="925"/>
      <c r="Q7" s="1329" t="s">
        <v>149</v>
      </c>
      <c r="R7" s="925"/>
      <c r="S7" s="1329" t="s">
        <v>191</v>
      </c>
      <c r="T7" s="925"/>
      <c r="U7" s="1329" t="s">
        <v>150</v>
      </c>
    </row>
    <row r="8" spans="1:21" s="322" customFormat="1" ht="19.5" customHeight="1" x14ac:dyDescent="0.2">
      <c r="A8" s="316"/>
      <c r="B8" s="1641"/>
      <c r="C8" s="1335" t="s">
        <v>28</v>
      </c>
      <c r="D8" s="924"/>
      <c r="E8" s="1335" t="s">
        <v>28</v>
      </c>
      <c r="F8" s="924"/>
      <c r="G8" s="1335" t="s">
        <v>28</v>
      </c>
      <c r="H8" s="924"/>
      <c r="I8" s="1335" t="s">
        <v>28</v>
      </c>
      <c r="J8" s="924"/>
      <c r="K8" s="1335" t="s">
        <v>28</v>
      </c>
      <c r="L8" s="924"/>
      <c r="M8" s="1335" t="s">
        <v>28</v>
      </c>
      <c r="N8" s="924"/>
      <c r="O8" s="1335" t="s">
        <v>28</v>
      </c>
      <c r="P8" s="924"/>
      <c r="Q8" s="1335" t="s">
        <v>28</v>
      </c>
      <c r="R8" s="924"/>
      <c r="S8" s="1335" t="s">
        <v>28</v>
      </c>
      <c r="T8" s="924"/>
      <c r="U8" s="1335" t="s">
        <v>28</v>
      </c>
    </row>
    <row r="9" spans="1:21" s="322" customFormat="1" ht="6" customHeight="1" x14ac:dyDescent="0.2">
      <c r="A9" s="316"/>
      <c r="B9" s="927"/>
      <c r="C9" s="1347"/>
      <c r="D9" s="927"/>
      <c r="E9" s="927"/>
      <c r="F9" s="927"/>
      <c r="G9" s="927"/>
      <c r="H9" s="927"/>
      <c r="I9" s="927"/>
      <c r="J9" s="927"/>
      <c r="K9" s="927"/>
      <c r="L9" s="927"/>
      <c r="M9" s="927"/>
      <c r="N9" s="927"/>
      <c r="O9" s="927"/>
      <c r="P9" s="927"/>
      <c r="Q9" s="927"/>
      <c r="R9" s="927"/>
      <c r="S9" s="927"/>
      <c r="T9" s="927"/>
      <c r="U9" s="927"/>
    </row>
    <row r="10" spans="1:21" s="331" customFormat="1" ht="18" customHeight="1" x14ac:dyDescent="0.2">
      <c r="A10" s="330"/>
      <c r="B10" s="930" t="s">
        <v>8</v>
      </c>
      <c r="C10" s="1049">
        <f>K10+M10+G10+I10+E10+S10+O10+U10+Q10</f>
        <v>100.00000000000003</v>
      </c>
      <c r="D10" s="934"/>
      <c r="E10" s="1048">
        <v>23.14580286111805</v>
      </c>
      <c r="F10" s="934"/>
      <c r="G10" s="1048">
        <v>42.37927056948854</v>
      </c>
      <c r="H10" s="934"/>
      <c r="I10" s="1048">
        <v>18.055010524062645</v>
      </c>
      <c r="J10" s="934"/>
      <c r="K10" s="1048">
        <v>5.2881928341241249</v>
      </c>
      <c r="L10" s="934"/>
      <c r="M10" s="1048">
        <v>4.0074679224192264</v>
      </c>
      <c r="N10" s="934"/>
      <c r="O10" s="1048">
        <v>0.87284316173760013</v>
      </c>
      <c r="P10" s="934"/>
      <c r="Q10" s="1048">
        <v>0.78603450941219843</v>
      </c>
      <c r="R10" s="934"/>
      <c r="S10" s="1048">
        <v>0.3020465437075619</v>
      </c>
      <c r="T10" s="934"/>
      <c r="U10" s="1048">
        <v>5.1633310739300535</v>
      </c>
    </row>
    <row r="11" spans="1:21" s="331" customFormat="1" ht="18" customHeight="1" x14ac:dyDescent="0.2">
      <c r="A11" s="330"/>
      <c r="B11" s="935" t="s">
        <v>7</v>
      </c>
      <c r="C11" s="1049">
        <f t="shared" ref="C11:C27" si="0">K11+M11+G11+I11+E11+S11+O11+U11+Q11</f>
        <v>100</v>
      </c>
      <c r="D11" s="934"/>
      <c r="E11" s="1049">
        <v>10.340024973585631</v>
      </c>
      <c r="F11" s="934"/>
      <c r="G11" s="1049">
        <v>6.5411583901642496</v>
      </c>
      <c r="H11" s="934"/>
      <c r="I11" s="1049">
        <v>15.507636154067814</v>
      </c>
      <c r="J11" s="934"/>
      <c r="K11" s="1049">
        <v>2.0315051387955045</v>
      </c>
      <c r="L11" s="934"/>
      <c r="M11" s="1049">
        <v>0.89328594755547008</v>
      </c>
      <c r="N11" s="934"/>
      <c r="O11" s="1049">
        <v>0.45624819902026703</v>
      </c>
      <c r="P11" s="934"/>
      <c r="Q11" s="1049">
        <v>0.12967054077418114</v>
      </c>
      <c r="R11" s="934"/>
      <c r="S11" s="1049">
        <v>0.13447315339544713</v>
      </c>
      <c r="T11" s="934"/>
      <c r="U11" s="1049">
        <v>63.965997502641436</v>
      </c>
    </row>
    <row r="12" spans="1:21" s="331" customFormat="1" ht="18" customHeight="1" x14ac:dyDescent="0.2">
      <c r="A12" s="330"/>
      <c r="B12" s="935" t="s">
        <v>37</v>
      </c>
      <c r="C12" s="1049">
        <f t="shared" si="0"/>
        <v>100</v>
      </c>
      <c r="D12" s="934"/>
      <c r="E12" s="1049">
        <v>36.916573203347426</v>
      </c>
      <c r="F12" s="934"/>
      <c r="G12" s="1049">
        <v>22.077473902165472</v>
      </c>
      <c r="H12" s="934"/>
      <c r="I12" s="1049">
        <v>24.08765421447675</v>
      </c>
      <c r="J12" s="934"/>
      <c r="K12" s="1049">
        <v>4.7623155896816494</v>
      </c>
      <c r="L12" s="934"/>
      <c r="M12" s="1049">
        <v>2.6744888275386076</v>
      </c>
      <c r="N12" s="934"/>
      <c r="O12" s="1049">
        <v>2.7521352773703733</v>
      </c>
      <c r="P12" s="934"/>
      <c r="Q12" s="1049">
        <v>1.6478302130963678</v>
      </c>
      <c r="R12" s="934"/>
      <c r="S12" s="1049">
        <v>0.21568458286601674</v>
      </c>
      <c r="T12" s="934"/>
      <c r="U12" s="1049">
        <v>4.8658441894573379</v>
      </c>
    </row>
    <row r="13" spans="1:21" s="331" customFormat="1" ht="18" customHeight="1" x14ac:dyDescent="0.2">
      <c r="A13" s="330"/>
      <c r="B13" s="935" t="s">
        <v>38</v>
      </c>
      <c r="C13" s="1049">
        <f t="shared" si="0"/>
        <v>99.999999999999986</v>
      </c>
      <c r="D13" s="934"/>
      <c r="E13" s="1049">
        <v>48.684664481628424</v>
      </c>
      <c r="F13" s="934"/>
      <c r="G13" s="1049">
        <v>15.607210626185958</v>
      </c>
      <c r="H13" s="934"/>
      <c r="I13" s="1049">
        <v>16.292910125927204</v>
      </c>
      <c r="J13" s="934"/>
      <c r="K13" s="1049">
        <v>5.3820941866482661</v>
      </c>
      <c r="L13" s="934"/>
      <c r="M13" s="1049">
        <v>2.6091081593927896</v>
      </c>
      <c r="N13" s="934"/>
      <c r="O13" s="1049">
        <v>1.8759703294807659</v>
      </c>
      <c r="P13" s="934"/>
      <c r="Q13" s="1049">
        <v>1.2549594617905815</v>
      </c>
      <c r="R13" s="934"/>
      <c r="S13" s="1049">
        <v>0.85820251854407448</v>
      </c>
      <c r="T13" s="934"/>
      <c r="U13" s="1049">
        <v>7.4348801104019326</v>
      </c>
    </row>
    <row r="14" spans="1:21" s="331" customFormat="1" ht="18" customHeight="1" x14ac:dyDescent="0.2">
      <c r="A14" s="330"/>
      <c r="B14" s="935" t="s">
        <v>6</v>
      </c>
      <c r="C14" s="1049">
        <f t="shared" si="0"/>
        <v>100</v>
      </c>
      <c r="D14" s="934"/>
      <c r="E14" s="1049">
        <v>31.395280754142512</v>
      </c>
      <c r="F14" s="934"/>
      <c r="G14" s="1049">
        <v>37.642719128754607</v>
      </c>
      <c r="H14" s="934"/>
      <c r="I14" s="1049">
        <v>13.53709233561684</v>
      </c>
      <c r="J14" s="934"/>
      <c r="K14" s="1049">
        <v>6.5343404180572637</v>
      </c>
      <c r="L14" s="934"/>
      <c r="M14" s="1049">
        <v>3.9580771707945432</v>
      </c>
      <c r="N14" s="934"/>
      <c r="O14" s="1049">
        <v>1.0012295801861935</v>
      </c>
      <c r="P14" s="934"/>
      <c r="Q14" s="1049">
        <v>1.1358978862931084</v>
      </c>
      <c r="R14" s="934"/>
      <c r="S14" s="1049">
        <v>0.29861233093272443</v>
      </c>
      <c r="T14" s="934"/>
      <c r="U14" s="1049">
        <v>4.496750395222203</v>
      </c>
    </row>
    <row r="15" spans="1:21" s="331" customFormat="1" ht="18" customHeight="1" x14ac:dyDescent="0.2">
      <c r="A15" s="330"/>
      <c r="B15" s="935" t="s">
        <v>5</v>
      </c>
      <c r="C15" s="1049">
        <f t="shared" si="0"/>
        <v>100</v>
      </c>
      <c r="D15" s="934"/>
      <c r="E15" s="1049">
        <v>41.50064963187527</v>
      </c>
      <c r="F15" s="934"/>
      <c r="G15" s="1049">
        <v>16.56561281940234</v>
      </c>
      <c r="H15" s="934"/>
      <c r="I15" s="1049">
        <v>25.097444781290601</v>
      </c>
      <c r="J15" s="934"/>
      <c r="K15" s="1049">
        <v>4.9047206582936331</v>
      </c>
      <c r="L15" s="934"/>
      <c r="M15" s="1049">
        <v>1.5915980944131658</v>
      </c>
      <c r="N15" s="934"/>
      <c r="O15" s="1049">
        <v>2.2845387613685579</v>
      </c>
      <c r="P15" s="934"/>
      <c r="Q15" s="1049">
        <v>2.2520571676050238</v>
      </c>
      <c r="R15" s="934"/>
      <c r="S15" s="1049">
        <v>0.57384148982243399</v>
      </c>
      <c r="T15" s="934"/>
      <c r="U15" s="1049">
        <v>5.2295365959289732</v>
      </c>
    </row>
    <row r="16" spans="1:21" s="331" customFormat="1" ht="18" customHeight="1" x14ac:dyDescent="0.2">
      <c r="A16" s="330"/>
      <c r="B16" s="935" t="s">
        <v>4</v>
      </c>
      <c r="C16" s="1049">
        <f t="shared" si="0"/>
        <v>100</v>
      </c>
      <c r="D16" s="934"/>
      <c r="E16" s="1049">
        <v>45.311945069255358</v>
      </c>
      <c r="F16" s="934"/>
      <c r="G16" s="1049">
        <v>18.619036344264238</v>
      </c>
      <c r="H16" s="934"/>
      <c r="I16" s="1049">
        <v>19.536521842074109</v>
      </c>
      <c r="J16" s="934"/>
      <c r="K16" s="1049">
        <v>5.2533443826210489</v>
      </c>
      <c r="L16" s="934"/>
      <c r="M16" s="1049">
        <v>2.1753285190008289</v>
      </c>
      <c r="N16" s="934"/>
      <c r="O16" s="1049">
        <v>1.9000828696578667</v>
      </c>
      <c r="P16" s="934"/>
      <c r="Q16" s="1049">
        <v>0.91452586717177697</v>
      </c>
      <c r="R16" s="934"/>
      <c r="S16" s="1049">
        <v>0.94116254291464418</v>
      </c>
      <c r="T16" s="934"/>
      <c r="U16" s="1049">
        <v>5.3480525630401328</v>
      </c>
    </row>
    <row r="17" spans="1:21" s="331" customFormat="1" ht="18" customHeight="1" x14ac:dyDescent="0.2">
      <c r="A17" s="330"/>
      <c r="B17" s="935" t="s">
        <v>40</v>
      </c>
      <c r="C17" s="1049">
        <f t="shared" si="0"/>
        <v>100</v>
      </c>
      <c r="D17" s="934"/>
      <c r="E17" s="1049">
        <v>33.450445726271631</v>
      </c>
      <c r="F17" s="934"/>
      <c r="G17" s="1049">
        <v>35.500786575773468</v>
      </c>
      <c r="H17" s="934"/>
      <c r="I17" s="1049">
        <v>13.366544310435238</v>
      </c>
      <c r="J17" s="934"/>
      <c r="K17" s="1049">
        <v>5.7420031463030936</v>
      </c>
      <c r="L17" s="934"/>
      <c r="M17" s="1049">
        <v>5.1022548505506036</v>
      </c>
      <c r="N17" s="934"/>
      <c r="O17" s="1049">
        <v>1.5102254850550603</v>
      </c>
      <c r="P17" s="934"/>
      <c r="Q17" s="1049">
        <v>0.62926061877294182</v>
      </c>
      <c r="R17" s="934"/>
      <c r="S17" s="1049">
        <v>0.20450970110120606</v>
      </c>
      <c r="T17" s="934"/>
      <c r="U17" s="1049">
        <v>4.4939695857367594</v>
      </c>
    </row>
    <row r="18" spans="1:21" s="331" customFormat="1" ht="18" customHeight="1" x14ac:dyDescent="0.2">
      <c r="A18" s="330"/>
      <c r="B18" s="935" t="s">
        <v>41</v>
      </c>
      <c r="C18" s="1049">
        <f t="shared" si="0"/>
        <v>100.00000000000001</v>
      </c>
      <c r="D18" s="934"/>
      <c r="E18" s="1049">
        <v>34.917323505775585</v>
      </c>
      <c r="F18" s="934"/>
      <c r="G18" s="1049">
        <v>19.504671607503795</v>
      </c>
      <c r="H18" s="934"/>
      <c r="I18" s="1049">
        <v>31.654098107816321</v>
      </c>
      <c r="J18" s="934"/>
      <c r="K18" s="1049">
        <v>3.9337289250026379</v>
      </c>
      <c r="L18" s="934"/>
      <c r="M18" s="1049">
        <v>3.2680958836278626</v>
      </c>
      <c r="N18" s="934"/>
      <c r="O18" s="1049">
        <v>1.4489694864072862</v>
      </c>
      <c r="P18" s="934"/>
      <c r="Q18" s="1049">
        <v>2.5496992475099645</v>
      </c>
      <c r="R18" s="934"/>
      <c r="S18" s="1049">
        <v>0</v>
      </c>
      <c r="T18" s="934"/>
      <c r="U18" s="1049">
        <v>2.723413236356552</v>
      </c>
    </row>
    <row r="19" spans="1:21" s="331" customFormat="1" ht="18" customHeight="1" x14ac:dyDescent="0.2">
      <c r="A19" s="330"/>
      <c r="B19" s="935" t="s">
        <v>3</v>
      </c>
      <c r="C19" s="1049">
        <f t="shared" si="0"/>
        <v>100</v>
      </c>
      <c r="D19" s="934"/>
      <c r="E19" s="1049">
        <v>46.459536195430552</v>
      </c>
      <c r="F19" s="934"/>
      <c r="G19" s="1049">
        <v>11.53794851273843</v>
      </c>
      <c r="H19" s="934"/>
      <c r="I19" s="1049">
        <v>13.361535090226567</v>
      </c>
      <c r="J19" s="934"/>
      <c r="K19" s="1049">
        <v>4.5103755788029503</v>
      </c>
      <c r="L19" s="934"/>
      <c r="M19" s="1049">
        <v>1.9893671754416051</v>
      </c>
      <c r="N19" s="934"/>
      <c r="O19" s="1049">
        <v>3.1183902132281482</v>
      </c>
      <c r="P19" s="934"/>
      <c r="Q19" s="1049">
        <v>2.6601116637131041</v>
      </c>
      <c r="R19" s="934"/>
      <c r="S19" s="1049">
        <v>0</v>
      </c>
      <c r="T19" s="934"/>
      <c r="U19" s="1049">
        <v>16.362735570418643</v>
      </c>
    </row>
    <row r="20" spans="1:21" s="331" customFormat="1" ht="18" customHeight="1" x14ac:dyDescent="0.2">
      <c r="A20" s="330"/>
      <c r="B20" s="935" t="s">
        <v>2</v>
      </c>
      <c r="C20" s="1049">
        <f t="shared" si="0"/>
        <v>100</v>
      </c>
      <c r="D20" s="934"/>
      <c r="E20" s="1049">
        <v>25.473004153207203</v>
      </c>
      <c r="F20" s="934"/>
      <c r="G20" s="1049">
        <v>37.040455314566991</v>
      </c>
      <c r="H20" s="934"/>
      <c r="I20" s="1049">
        <v>21.412090447623441</v>
      </c>
      <c r="J20" s="934"/>
      <c r="K20" s="1049">
        <v>5.5837563451776653</v>
      </c>
      <c r="L20" s="934"/>
      <c r="M20" s="1049">
        <v>4.4608521765882179</v>
      </c>
      <c r="N20" s="934"/>
      <c r="O20" s="1049">
        <v>1.4766958929395477</v>
      </c>
      <c r="P20" s="934"/>
      <c r="Q20" s="1049">
        <v>0.9229349330872173</v>
      </c>
      <c r="R20" s="934"/>
      <c r="S20" s="1049">
        <v>0.2153514843870174</v>
      </c>
      <c r="T20" s="934"/>
      <c r="U20" s="1049">
        <v>3.4148592524227044</v>
      </c>
    </row>
    <row r="21" spans="1:21" s="331" customFormat="1" ht="18" customHeight="1" x14ac:dyDescent="0.2">
      <c r="A21" s="330"/>
      <c r="B21" s="935" t="s">
        <v>35</v>
      </c>
      <c r="C21" s="1049">
        <f t="shared" si="0"/>
        <v>100</v>
      </c>
      <c r="D21" s="934"/>
      <c r="E21" s="1049">
        <v>28.448035664530508</v>
      </c>
      <c r="F21" s="934"/>
      <c r="G21" s="1049">
        <v>38.300362217887987</v>
      </c>
      <c r="H21" s="934"/>
      <c r="I21" s="1049">
        <v>10.838673725271663</v>
      </c>
      <c r="J21" s="934"/>
      <c r="K21" s="1049">
        <v>5.3831150738367235</v>
      </c>
      <c r="L21" s="934"/>
      <c r="M21" s="1049">
        <v>4.7199777096684308</v>
      </c>
      <c r="N21" s="934"/>
      <c r="O21" s="1049">
        <v>3.4494288102535529</v>
      </c>
      <c r="P21" s="934"/>
      <c r="Q21" s="1049">
        <v>1.3541376427974368</v>
      </c>
      <c r="R21" s="934"/>
      <c r="S21" s="1049">
        <v>0</v>
      </c>
      <c r="T21" s="934"/>
      <c r="U21" s="1049">
        <v>7.5062691557536922</v>
      </c>
    </row>
    <row r="22" spans="1:21" s="331" customFormat="1" ht="18" customHeight="1" x14ac:dyDescent="0.2">
      <c r="A22" s="330"/>
      <c r="B22" s="935" t="s">
        <v>42</v>
      </c>
      <c r="C22" s="1049">
        <f t="shared" si="0"/>
        <v>100</v>
      </c>
      <c r="D22" s="934"/>
      <c r="E22" s="1049">
        <v>24.749601406320267</v>
      </c>
      <c r="F22" s="934"/>
      <c r="G22" s="1049">
        <v>37.766240137361514</v>
      </c>
      <c r="H22" s="934"/>
      <c r="I22" s="1049">
        <v>25.579493888230243</v>
      </c>
      <c r="J22" s="934"/>
      <c r="K22" s="1049">
        <v>1.6802256653448346</v>
      </c>
      <c r="L22" s="934"/>
      <c r="M22" s="1049">
        <v>5.7949388823024401</v>
      </c>
      <c r="N22" s="934"/>
      <c r="O22" s="1049">
        <v>0.57438371284902501</v>
      </c>
      <c r="P22" s="934"/>
      <c r="Q22" s="1049">
        <v>0.81762806099505336</v>
      </c>
      <c r="R22" s="934"/>
      <c r="S22" s="1049">
        <v>0</v>
      </c>
      <c r="T22" s="934"/>
      <c r="U22" s="1049">
        <v>3.0374882465966233</v>
      </c>
    </row>
    <row r="23" spans="1:21" s="331" customFormat="1" ht="18" customHeight="1" x14ac:dyDescent="0.2">
      <c r="A23" s="330">
        <v>47094</v>
      </c>
      <c r="B23" s="935" t="s">
        <v>43</v>
      </c>
      <c r="C23" s="1049">
        <f t="shared" si="0"/>
        <v>100.00000000000001</v>
      </c>
      <c r="D23" s="934"/>
      <c r="E23" s="1049">
        <v>37.340718075835625</v>
      </c>
      <c r="F23" s="934"/>
      <c r="G23" s="1049">
        <v>24.745342577171851</v>
      </c>
      <c r="H23" s="934"/>
      <c r="I23" s="1049">
        <v>20.868352763468764</v>
      </c>
      <c r="J23" s="934"/>
      <c r="K23" s="1049">
        <v>4.4811960184360355</v>
      </c>
      <c r="L23" s="934"/>
      <c r="M23" s="1049">
        <v>2.9822998566946821</v>
      </c>
      <c r="N23" s="934"/>
      <c r="O23" s="1049">
        <v>2.1844378171114296</v>
      </c>
      <c r="P23" s="934"/>
      <c r="Q23" s="1049">
        <v>3.8150199465509895</v>
      </c>
      <c r="R23" s="934"/>
      <c r="S23" s="1049">
        <v>7.7462333940121622E-3</v>
      </c>
      <c r="T23" s="934"/>
      <c r="U23" s="1049">
        <v>3.5748867113366125</v>
      </c>
    </row>
    <row r="24" spans="1:21" s="331" customFormat="1" ht="18" customHeight="1" x14ac:dyDescent="0.2">
      <c r="B24" s="935" t="s">
        <v>44</v>
      </c>
      <c r="C24" s="1049">
        <f t="shared" si="0"/>
        <v>100</v>
      </c>
      <c r="D24" s="934"/>
      <c r="E24" s="1049">
        <v>47.044407411038137</v>
      </c>
      <c r="F24" s="934"/>
      <c r="G24" s="1049">
        <v>13.577100284285853</v>
      </c>
      <c r="H24" s="934"/>
      <c r="I24" s="1049">
        <v>15.62591902754632</v>
      </c>
      <c r="J24" s="934"/>
      <c r="K24" s="1049">
        <v>5.9896088618762864</v>
      </c>
      <c r="L24" s="934"/>
      <c r="M24" s="1049">
        <v>2.3429075580825409</v>
      </c>
      <c r="N24" s="934"/>
      <c r="O24" s="1049">
        <v>2.2252720321537103</v>
      </c>
      <c r="P24" s="934"/>
      <c r="Q24" s="1049">
        <v>1.0587197333594744</v>
      </c>
      <c r="R24" s="934"/>
      <c r="S24" s="1049">
        <v>0.13724144691696891</v>
      </c>
      <c r="T24" s="934"/>
      <c r="U24" s="1049">
        <v>11.998823644740712</v>
      </c>
    </row>
    <row r="25" spans="1:21" s="331" customFormat="1" ht="18" customHeight="1" x14ac:dyDescent="0.2">
      <c r="B25" s="935" t="s">
        <v>45</v>
      </c>
      <c r="C25" s="1049">
        <f t="shared" si="0"/>
        <v>100</v>
      </c>
      <c r="D25" s="934"/>
      <c r="E25" s="1049">
        <v>32.750266896608359</v>
      </c>
      <c r="F25" s="934"/>
      <c r="G25" s="1049">
        <v>21.020503134324272</v>
      </c>
      <c r="H25" s="934"/>
      <c r="I25" s="1049">
        <v>12.290930990117982</v>
      </c>
      <c r="J25" s="934"/>
      <c r="K25" s="1049">
        <v>4.4209027948865343</v>
      </c>
      <c r="L25" s="934"/>
      <c r="M25" s="1049">
        <v>3.9336453970600309</v>
      </c>
      <c r="N25" s="934"/>
      <c r="O25" s="1049">
        <v>1.1004352467767102</v>
      </c>
      <c r="P25" s="934"/>
      <c r="Q25" s="1049">
        <v>1.7273001012838411</v>
      </c>
      <c r="R25" s="934"/>
      <c r="S25" s="1049">
        <v>20.412800087596835</v>
      </c>
      <c r="T25" s="934"/>
      <c r="U25" s="1049">
        <v>2.3432153513454326</v>
      </c>
    </row>
    <row r="26" spans="1:21" s="331" customFormat="1" ht="18" customHeight="1" x14ac:dyDescent="0.2">
      <c r="B26" s="935" t="s">
        <v>46</v>
      </c>
      <c r="C26" s="1049">
        <f t="shared" si="0"/>
        <v>99.999999999999986</v>
      </c>
      <c r="D26" s="934"/>
      <c r="E26" s="1049">
        <v>23.341523341523342</v>
      </c>
      <c r="F26" s="934"/>
      <c r="G26" s="1049">
        <v>27.846027846027848</v>
      </c>
      <c r="H26" s="934"/>
      <c r="I26" s="1049">
        <v>34.643734643734639</v>
      </c>
      <c r="J26" s="934"/>
      <c r="K26" s="1049">
        <v>6.8796068796068797</v>
      </c>
      <c r="L26" s="934"/>
      <c r="M26" s="1049">
        <v>3.1122031122031122</v>
      </c>
      <c r="N26" s="934"/>
      <c r="O26" s="1049">
        <v>0.98280098280098283</v>
      </c>
      <c r="P26" s="934"/>
      <c r="Q26" s="1049">
        <v>0.65520065520065529</v>
      </c>
      <c r="R26" s="934"/>
      <c r="S26" s="1049">
        <v>0</v>
      </c>
      <c r="T26" s="934"/>
      <c r="U26" s="1049">
        <v>2.5389025389025388</v>
      </c>
    </row>
    <row r="27" spans="1:21" s="331" customFormat="1" ht="18" customHeight="1" x14ac:dyDescent="0.2">
      <c r="B27" s="957" t="s">
        <v>1</v>
      </c>
      <c r="C27" s="1050">
        <f t="shared" si="0"/>
        <v>100</v>
      </c>
      <c r="D27" s="934"/>
      <c r="E27" s="1050">
        <v>6.5825562260010972</v>
      </c>
      <c r="F27" s="934"/>
      <c r="G27" s="1050">
        <v>71.146461876028525</v>
      </c>
      <c r="H27" s="934"/>
      <c r="I27" s="1050">
        <v>4.3335161821173891</v>
      </c>
      <c r="J27" s="934"/>
      <c r="K27" s="1050">
        <v>4.2786615469007128</v>
      </c>
      <c r="L27" s="934"/>
      <c r="M27" s="1050">
        <v>10.093252879868349</v>
      </c>
      <c r="N27" s="934"/>
      <c r="O27" s="1050">
        <v>0.54854635216675807</v>
      </c>
      <c r="P27" s="934"/>
      <c r="Q27" s="1050">
        <v>0.54854635216675807</v>
      </c>
      <c r="R27" s="934"/>
      <c r="S27" s="1050">
        <v>5.4854635216675815E-2</v>
      </c>
      <c r="T27" s="934"/>
      <c r="U27" s="1050">
        <v>2.4136039495337358</v>
      </c>
    </row>
    <row r="28" spans="1:21" s="319" customFormat="1" ht="18" customHeight="1" x14ac:dyDescent="0.2">
      <c r="B28" s="1294" t="s">
        <v>0</v>
      </c>
      <c r="C28" s="1309">
        <f>K28+M28+G28+I28+E28+S28+O28+U28+Q28</f>
        <v>100</v>
      </c>
      <c r="D28" s="1287"/>
      <c r="E28" s="1309">
        <v>34.485275487894704</v>
      </c>
      <c r="F28" s="1287"/>
      <c r="G28" s="1309">
        <v>24.360422095409401</v>
      </c>
      <c r="H28" s="1287"/>
      <c r="I28" s="1309">
        <v>20.068827928500838</v>
      </c>
      <c r="J28" s="1287"/>
      <c r="K28" s="1309">
        <v>4.4271694136873947</v>
      </c>
      <c r="L28" s="1287"/>
      <c r="M28" s="1309">
        <v>3.3148819002011818</v>
      </c>
      <c r="N28" s="1287"/>
      <c r="O28" s="1309">
        <v>1.7054292181435924</v>
      </c>
      <c r="P28" s="1287"/>
      <c r="Q28" s="1309">
        <v>1.7415043147493452</v>
      </c>
      <c r="R28" s="1287"/>
      <c r="S28" s="1309">
        <v>1.4186741479146079</v>
      </c>
      <c r="T28" s="1287"/>
      <c r="U28" s="1309">
        <v>8.477815493498932</v>
      </c>
    </row>
    <row r="29" spans="1:21" s="328" customFormat="1" ht="6.75" customHeight="1" x14ac:dyDescent="0.2">
      <c r="B29" s="1612"/>
      <c r="C29" s="1612"/>
      <c r="D29" s="782"/>
    </row>
    <row r="30" spans="1:21" x14ac:dyDescent="0.25">
      <c r="E30" s="939"/>
    </row>
    <row r="31" spans="1:21" x14ac:dyDescent="0.25">
      <c r="E31" s="939"/>
      <c r="G31" s="939"/>
    </row>
    <row r="32" spans="1:21" x14ac:dyDescent="0.25">
      <c r="B32" s="939"/>
      <c r="G32" s="939"/>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20"/>
  <sheetViews>
    <sheetView topLeftCell="A7" zoomScaleNormal="100" workbookViewId="0">
      <selection activeCell="O19" sqref="O19:R19"/>
    </sheetView>
  </sheetViews>
  <sheetFormatPr baseColWidth="10" defaultColWidth="11.42578125" defaultRowHeight="15" x14ac:dyDescent="0.25"/>
  <cols>
    <col min="1" max="1" width="2" style="667" customWidth="1"/>
    <col min="2" max="2" width="12" style="667" customWidth="1"/>
    <col min="3" max="3" width="9.28515625" style="667" customWidth="1"/>
    <col min="4" max="4" width="9.42578125" style="667" bestFit="1" customWidth="1"/>
    <col min="5" max="5" width="10" style="667" bestFit="1" customWidth="1"/>
    <col min="6" max="6" width="7.140625" style="667" bestFit="1" customWidth="1"/>
    <col min="7" max="7" width="5.5703125" style="667" customWidth="1"/>
    <col min="8" max="8" width="11.42578125" style="667"/>
    <col min="9" max="12" width="10.42578125" style="667" customWidth="1"/>
    <col min="13" max="13" width="4.85546875" style="667" customWidth="1"/>
    <col min="14" max="14" width="11.42578125" style="667"/>
    <col min="15" max="15" width="8.85546875" style="667" bestFit="1" customWidth="1"/>
    <col min="16" max="16" width="9.42578125" style="667" bestFit="1" customWidth="1"/>
    <col min="17" max="17" width="10" style="667" bestFit="1" customWidth="1"/>
    <col min="18" max="18" width="8.7109375" style="667" customWidth="1"/>
    <col min="19" max="19" width="5.28515625" style="667" customWidth="1"/>
    <col min="20" max="16384" width="11.42578125" style="667"/>
  </cols>
  <sheetData>
    <row r="1" spans="2:18" s="1051" customFormat="1" x14ac:dyDescent="0.25">
      <c r="B1" s="1051" t="s">
        <v>79</v>
      </c>
      <c r="C1" s="1051" t="s">
        <v>80</v>
      </c>
      <c r="J1" s="1051" t="s">
        <v>79</v>
      </c>
      <c r="K1" s="1051" t="s">
        <v>67</v>
      </c>
      <c r="R1" s="1051" t="s">
        <v>81</v>
      </c>
    </row>
    <row r="2" spans="2:18" s="614" customFormat="1" ht="15" customHeight="1" x14ac:dyDescent="0.2"/>
    <row r="3" spans="2:18" s="620" customFormat="1" ht="38.25" customHeight="1" x14ac:dyDescent="0.25">
      <c r="B3" s="1476"/>
      <c r="C3" s="1476"/>
      <c r="D3" s="1476"/>
    </row>
    <row r="4" spans="2:18" s="622" customFormat="1" ht="23.25" customHeight="1" x14ac:dyDescent="0.2">
      <c r="B4" s="1478" t="s">
        <v>329</v>
      </c>
      <c r="C4" s="1478"/>
      <c r="D4" s="1478"/>
      <c r="E4" s="1478"/>
      <c r="F4" s="1478"/>
      <c r="G4" s="1478"/>
      <c r="H4" s="1478"/>
      <c r="I4" s="1478"/>
      <c r="J4" s="1478"/>
      <c r="K4" s="1478"/>
      <c r="L4" s="1478"/>
      <c r="M4" s="1478"/>
      <c r="N4" s="1478"/>
      <c r="O4" s="1478"/>
      <c r="P4" s="1478"/>
      <c r="Q4" s="1478"/>
      <c r="R4" s="1478"/>
    </row>
    <row r="5" spans="2:18" s="622" customFormat="1" ht="15.75" customHeight="1" x14ac:dyDescent="0.2">
      <c r="B5" s="1633" t="str">
        <f>porsaad!$B$6</f>
        <v>Situación a 31 de marzo de 2024</v>
      </c>
      <c r="C5" s="1633"/>
      <c r="D5" s="1633"/>
      <c r="E5" s="1633"/>
      <c r="F5" s="1633"/>
      <c r="G5" s="1633"/>
      <c r="H5" s="1633"/>
      <c r="I5" s="1633"/>
      <c r="J5" s="1633"/>
      <c r="K5" s="1633"/>
      <c r="L5" s="1633"/>
      <c r="M5" s="1633"/>
      <c r="N5" s="1633"/>
      <c r="O5" s="1633"/>
      <c r="P5" s="1633"/>
      <c r="Q5" s="1633"/>
      <c r="R5" s="1633"/>
    </row>
    <row r="7" spans="2:18" ht="16.5" customHeight="1" x14ac:dyDescent="0.25">
      <c r="B7" s="1642" t="s">
        <v>82</v>
      </c>
      <c r="C7" s="1643"/>
      <c r="D7" s="1643"/>
      <c r="E7" s="1643"/>
      <c r="F7" s="1644"/>
      <c r="G7" s="1052"/>
      <c r="H7" s="1642" t="s">
        <v>83</v>
      </c>
      <c r="I7" s="1643"/>
      <c r="J7" s="1643"/>
      <c r="K7" s="1643"/>
      <c r="L7" s="1644"/>
      <c r="M7" s="1052"/>
      <c r="N7" s="1642" t="s">
        <v>84</v>
      </c>
      <c r="O7" s="1643"/>
      <c r="P7" s="1643"/>
      <c r="Q7" s="1643"/>
      <c r="R7" s="1644"/>
    </row>
    <row r="8" spans="2:18" ht="16.5" customHeight="1" x14ac:dyDescent="0.25">
      <c r="B8" s="1067" t="s">
        <v>85</v>
      </c>
      <c r="C8" s="1068" t="s">
        <v>48</v>
      </c>
      <c r="D8" s="1068" t="s">
        <v>33</v>
      </c>
      <c r="E8" s="1066" t="s">
        <v>32</v>
      </c>
      <c r="F8" s="1069" t="s">
        <v>0</v>
      </c>
      <c r="G8" s="1052"/>
      <c r="H8" s="1067" t="s">
        <v>85</v>
      </c>
      <c r="I8" s="1068" t="s">
        <v>48</v>
      </c>
      <c r="J8" s="1068" t="s">
        <v>33</v>
      </c>
      <c r="K8" s="1066" t="s">
        <v>32</v>
      </c>
      <c r="L8" s="1069" t="s">
        <v>0</v>
      </c>
      <c r="M8" s="1052"/>
      <c r="N8" s="1067" t="s">
        <v>85</v>
      </c>
      <c r="O8" s="1068" t="s">
        <v>48</v>
      </c>
      <c r="P8" s="1068" t="s">
        <v>33</v>
      </c>
      <c r="Q8" s="1066" t="s">
        <v>32</v>
      </c>
      <c r="R8" s="1069" t="s">
        <v>0</v>
      </c>
    </row>
    <row r="9" spans="2:18" ht="6.75" customHeight="1" x14ac:dyDescent="0.25"/>
    <row r="10" spans="2:18" ht="16.5" customHeight="1" x14ac:dyDescent="0.25">
      <c r="B10" s="1053" t="s">
        <v>86</v>
      </c>
      <c r="C10" s="1054">
        <v>2.8987146674962177E-3</v>
      </c>
      <c r="D10" s="1054">
        <v>1.7735849056603773E-3</v>
      </c>
      <c r="E10" s="1054">
        <v>1.1922889074036831E-3</v>
      </c>
      <c r="F10" s="1055">
        <v>2.1190140763077928E-3</v>
      </c>
      <c r="G10" s="1056"/>
      <c r="H10" s="1053" t="s">
        <v>86</v>
      </c>
      <c r="I10" s="1054">
        <v>4.3616934274732166E-4</v>
      </c>
      <c r="J10" s="1054">
        <v>0</v>
      </c>
      <c r="K10" s="1054">
        <v>0</v>
      </c>
      <c r="L10" s="1055">
        <v>2.3611357062747182E-4</v>
      </c>
      <c r="M10" s="113"/>
      <c r="N10" s="1053" t="s">
        <v>86</v>
      </c>
      <c r="O10" s="1054">
        <v>2.3913372964416229E-3</v>
      </c>
      <c r="P10" s="1054">
        <v>1.5487425528549585E-3</v>
      </c>
      <c r="Q10" s="1054">
        <v>1.0184798880899207E-3</v>
      </c>
      <c r="R10" s="1055">
        <v>1.8085776169072837E-3</v>
      </c>
    </row>
    <row r="11" spans="2:18" ht="16.5" customHeight="1" x14ac:dyDescent="0.25">
      <c r="B11" s="1057" t="s">
        <v>87</v>
      </c>
      <c r="C11" s="1058">
        <v>0.37952659040454745</v>
      </c>
      <c r="D11" s="1058">
        <v>1.7049056603773587E-2</v>
      </c>
      <c r="E11" s="1058">
        <v>6.7658804263510215E-3</v>
      </c>
      <c r="F11" s="1059">
        <v>0.16419739431126221</v>
      </c>
      <c r="G11" s="1056"/>
      <c r="H11" s="1057" t="s">
        <v>87</v>
      </c>
      <c r="I11" s="1058">
        <v>1.9682141591472888E-2</v>
      </c>
      <c r="J11" s="1058">
        <v>3.1219106092928871E-4</v>
      </c>
      <c r="K11" s="1058">
        <v>0</v>
      </c>
      <c r="L11" s="1059">
        <v>1.0743167463549967E-2</v>
      </c>
      <c r="M11" s="113"/>
      <c r="N11" s="1057" t="s">
        <v>87</v>
      </c>
      <c r="O11" s="1058">
        <v>0.30538949046552488</v>
      </c>
      <c r="P11" s="1058">
        <v>1.4927242051985026E-2</v>
      </c>
      <c r="Q11" s="1058">
        <v>5.7795665938596705E-3</v>
      </c>
      <c r="R11" s="1059">
        <v>0.13889827480170064</v>
      </c>
    </row>
    <row r="12" spans="2:18" ht="16.5" customHeight="1" x14ac:dyDescent="0.25">
      <c r="B12" s="1060" t="s">
        <v>88</v>
      </c>
      <c r="C12" s="1061">
        <v>7.8696568204635109E-2</v>
      </c>
      <c r="D12" s="1061">
        <v>5.5358490566037734E-2</v>
      </c>
      <c r="E12" s="1061">
        <v>1.3517395926106818E-2</v>
      </c>
      <c r="F12" s="1062">
        <v>5.6488607388606227E-2</v>
      </c>
      <c r="G12" s="1056"/>
      <c r="H12" s="1060" t="s">
        <v>88</v>
      </c>
      <c r="I12" s="1061">
        <v>7.970994738707303E-2</v>
      </c>
      <c r="J12" s="1061">
        <v>7.2844580883500698E-4</v>
      </c>
      <c r="K12" s="1061">
        <v>2.5290844714213456E-4</v>
      </c>
      <c r="L12" s="1062">
        <v>4.3400625700962162E-2</v>
      </c>
      <c r="M12" s="113"/>
      <c r="N12" s="1060" t="s">
        <v>88</v>
      </c>
      <c r="O12" s="1061">
        <v>7.8897290379077487E-2</v>
      </c>
      <c r="P12" s="1061">
        <v>4.8432804344387619E-2</v>
      </c>
      <c r="Q12" s="1061">
        <v>1.15836748717697E-2</v>
      </c>
      <c r="R12" s="1062">
        <v>5.4325393256241902E-2</v>
      </c>
    </row>
    <row r="13" spans="2:18" ht="16.5" customHeight="1" x14ac:dyDescent="0.25">
      <c r="B13" s="1057" t="s">
        <v>89</v>
      </c>
      <c r="C13" s="1058">
        <v>0.43665954949732044</v>
      </c>
      <c r="D13" s="1058">
        <v>1.3064150943396226E-2</v>
      </c>
      <c r="E13" s="1058">
        <v>2.572758353204815E-2</v>
      </c>
      <c r="F13" s="1059">
        <v>0.19002433373307409</v>
      </c>
      <c r="G13" s="1056"/>
      <c r="H13" s="1057" t="s">
        <v>89</v>
      </c>
      <c r="I13" s="1058">
        <v>0.66518550827358724</v>
      </c>
      <c r="J13" s="1058">
        <v>1.6129871481346585E-2</v>
      </c>
      <c r="K13" s="1058">
        <v>7.2500421514078567E-3</v>
      </c>
      <c r="L13" s="1059">
        <v>0.36593176317808868</v>
      </c>
      <c r="M13" s="113"/>
      <c r="N13" s="1057" t="s">
        <v>89</v>
      </c>
      <c r="O13" s="1058">
        <v>0.48367322881056229</v>
      </c>
      <c r="P13" s="1058">
        <v>1.3450993831391363E-2</v>
      </c>
      <c r="Q13" s="1058">
        <v>2.3032370481262426E-2</v>
      </c>
      <c r="R13" s="1059">
        <v>0.21897645202772181</v>
      </c>
    </row>
    <row r="14" spans="2:18" ht="16.5" customHeight="1" x14ac:dyDescent="0.25">
      <c r="B14" s="1060" t="s">
        <v>90</v>
      </c>
      <c r="C14" s="1061">
        <v>8.8757229111579308E-2</v>
      </c>
      <c r="D14" s="1061">
        <v>0.15941886792452831</v>
      </c>
      <c r="E14" s="1061">
        <v>0.15789927313471427</v>
      </c>
      <c r="F14" s="1062">
        <v>0.13001956012993515</v>
      </c>
      <c r="G14" s="1056"/>
      <c r="H14" s="1060" t="s">
        <v>90</v>
      </c>
      <c r="I14" s="1061">
        <v>0.20499959109124116</v>
      </c>
      <c r="J14" s="1061">
        <v>6.8109683126073156E-2</v>
      </c>
      <c r="K14" s="1061">
        <v>6.1541055471252739E-3</v>
      </c>
      <c r="L14" s="1062">
        <v>0.13136768785785963</v>
      </c>
      <c r="M14" s="113"/>
      <c r="N14" s="1060" t="s">
        <v>90</v>
      </c>
      <c r="O14" s="1061">
        <v>0.11268475326002145</v>
      </c>
      <c r="P14" s="1061">
        <v>0.14783571466230822</v>
      </c>
      <c r="Q14" s="1061">
        <v>0.13577686700861413</v>
      </c>
      <c r="R14" s="1062">
        <v>0.13022488106900551</v>
      </c>
    </row>
    <row r="15" spans="2:18" ht="16.5" customHeight="1" x14ac:dyDescent="0.25">
      <c r="B15" s="1057" t="s">
        <v>91</v>
      </c>
      <c r="C15" s="1058">
        <v>1.1743329421246871E-2</v>
      </c>
      <c r="D15" s="1058">
        <v>0.64400754716981135</v>
      </c>
      <c r="E15" s="1058">
        <v>2.3343005717240784E-2</v>
      </c>
      <c r="F15" s="1059">
        <v>0.25794048131891162</v>
      </c>
      <c r="G15" s="1056"/>
      <c r="H15" s="1057" t="s">
        <v>91</v>
      </c>
      <c r="I15" s="1058">
        <v>1.6001962762042361E-2</v>
      </c>
      <c r="J15" s="1058">
        <v>0.69811124408137781</v>
      </c>
      <c r="K15" s="1058">
        <v>1.3319844882819086E-2</v>
      </c>
      <c r="L15" s="1059">
        <v>0.20899002420164098</v>
      </c>
      <c r="M15" s="113"/>
      <c r="N15" s="1057" t="s">
        <v>91</v>
      </c>
      <c r="O15" s="1058">
        <v>1.2619075686386779E-2</v>
      </c>
      <c r="P15" s="1058">
        <v>0.6507882111034955</v>
      </c>
      <c r="Q15" s="1058">
        <v>2.1878911330895527E-2</v>
      </c>
      <c r="R15" s="1059">
        <v>0.24984381570983025</v>
      </c>
    </row>
    <row r="16" spans="2:18" ht="16.5" customHeight="1" x14ac:dyDescent="0.25">
      <c r="B16" s="1060" t="s">
        <v>92</v>
      </c>
      <c r="C16" s="1061">
        <v>6.575133270174347E-4</v>
      </c>
      <c r="D16" s="1061">
        <v>7.1773584905660381E-2</v>
      </c>
      <c r="E16" s="1061">
        <v>9.2194098888154677E-2</v>
      </c>
      <c r="F16" s="1062">
        <v>4.6632863346877947E-2</v>
      </c>
      <c r="G16" s="1056"/>
      <c r="H16" s="1060" t="s">
        <v>92</v>
      </c>
      <c r="I16" s="1061">
        <v>1.6356350353024561E-4</v>
      </c>
      <c r="J16" s="1061">
        <v>0.16015401425672512</v>
      </c>
      <c r="K16" s="1061">
        <v>3.1529253077052774E-2</v>
      </c>
      <c r="L16" s="1062">
        <v>5.1030045451862349E-2</v>
      </c>
      <c r="M16" s="113"/>
      <c r="N16" s="1060" t="s">
        <v>92</v>
      </c>
      <c r="O16" s="1061">
        <v>5.5573331537023631E-4</v>
      </c>
      <c r="P16" s="1061">
        <v>8.2959877682290295E-2</v>
      </c>
      <c r="Q16" s="1061">
        <v>8.3343559035020984E-2</v>
      </c>
      <c r="R16" s="1062">
        <v>4.7351187365237878E-2</v>
      </c>
    </row>
    <row r="17" spans="2:18" ht="16.5" customHeight="1" x14ac:dyDescent="0.25">
      <c r="B17" s="1057" t="s">
        <v>93</v>
      </c>
      <c r="C17" s="1058">
        <v>4.3127218223724213E-4</v>
      </c>
      <c r="D17" s="1058">
        <v>3.5781132075471699E-2</v>
      </c>
      <c r="E17" s="1058">
        <v>8.4350848967161773E-2</v>
      </c>
      <c r="F17" s="1059">
        <v>3.1069170673776618E-2</v>
      </c>
      <c r="G17" s="1056"/>
      <c r="H17" s="1057" t="s">
        <v>93</v>
      </c>
      <c r="I17" s="1058">
        <v>4.2799116757080936E-3</v>
      </c>
      <c r="J17" s="1058">
        <v>2.3050106665279152E-2</v>
      </c>
      <c r="K17" s="1058">
        <v>0.16582363850952622</v>
      </c>
      <c r="L17" s="1059">
        <v>3.7881470987545011E-2</v>
      </c>
      <c r="M17" s="113"/>
      <c r="N17" s="1057" t="s">
        <v>93</v>
      </c>
      <c r="O17" s="1058">
        <v>1.2237359873809243E-3</v>
      </c>
      <c r="P17" s="1058">
        <v>3.4164601676596192E-2</v>
      </c>
      <c r="Q17" s="1058">
        <v>9.6191130635384203E-2</v>
      </c>
      <c r="R17" s="1059">
        <v>3.2187333636383528E-2</v>
      </c>
    </row>
    <row r="18" spans="2:18" ht="16.5" customHeight="1" x14ac:dyDescent="0.25">
      <c r="B18" s="1060" t="s">
        <v>94</v>
      </c>
      <c r="C18" s="1061">
        <v>2.4038121632895463E-4</v>
      </c>
      <c r="D18" s="1061">
        <v>5.4339622641509438E-4</v>
      </c>
      <c r="E18" s="1061">
        <v>0.47172982446059702</v>
      </c>
      <c r="F18" s="1062">
        <v>9.5894119153791521E-2</v>
      </c>
      <c r="G18" s="1056"/>
      <c r="H18" s="1060" t="s">
        <v>94</v>
      </c>
      <c r="I18" s="1061">
        <v>1.3630291960853801E-4</v>
      </c>
      <c r="J18" s="1061">
        <v>2.6015921744107392E-4</v>
      </c>
      <c r="K18" s="1061">
        <v>0.56019221041982803</v>
      </c>
      <c r="L18" s="1062">
        <v>9.8208488282864062E-2</v>
      </c>
      <c r="M18" s="113"/>
      <c r="N18" s="1060" t="s">
        <v>94</v>
      </c>
      <c r="O18" s="1061">
        <v>2.1892524544888094E-4</v>
      </c>
      <c r="P18" s="1061">
        <v>5.0746032582907157E-4</v>
      </c>
      <c r="Q18" s="1061">
        <v>0.48450192652219798</v>
      </c>
      <c r="R18" s="1062">
        <v>9.626300219022639E-2</v>
      </c>
    </row>
    <row r="19" spans="2:18" ht="16.5" customHeight="1" x14ac:dyDescent="0.25">
      <c r="B19" s="1063" t="s">
        <v>95</v>
      </c>
      <c r="C19" s="1064">
        <v>3.8885196759095599E-4</v>
      </c>
      <c r="D19" s="1064">
        <v>1.230188679245283E-3</v>
      </c>
      <c r="E19" s="1064">
        <v>0.12327980004022179</v>
      </c>
      <c r="F19" s="1065">
        <v>2.5614455867456833E-2</v>
      </c>
      <c r="G19" s="1056"/>
      <c r="H19" s="1063" t="s">
        <v>95</v>
      </c>
      <c r="I19" s="1064">
        <v>9.4049014529891239E-3</v>
      </c>
      <c r="J19" s="1064">
        <v>3.3144284301992823E-2</v>
      </c>
      <c r="K19" s="1064">
        <v>0.21547799696509864</v>
      </c>
      <c r="L19" s="1065">
        <v>5.2210613304999702E-2</v>
      </c>
      <c r="M19" s="113"/>
      <c r="N19" s="1063" t="s">
        <v>95</v>
      </c>
      <c r="O19" s="1064">
        <v>2.3464295537854421E-3</v>
      </c>
      <c r="P19" s="1064">
        <v>5.3843517688617068E-3</v>
      </c>
      <c r="Q19" s="1064">
        <v>0.1368935136329055</v>
      </c>
      <c r="R19" s="1065">
        <v>3.0121082326744826E-2</v>
      </c>
    </row>
    <row r="20" spans="2:18" ht="16.5" customHeight="1" x14ac:dyDescent="0.25">
      <c r="B20" s="1310" t="s">
        <v>0</v>
      </c>
      <c r="C20" s="1311">
        <f>SUM(C10:C19)</f>
        <v>1</v>
      </c>
      <c r="D20" s="1311">
        <f>SUM(D10:D19)</f>
        <v>1</v>
      </c>
      <c r="E20" s="1311">
        <f>SUM(E10:E19)</f>
        <v>1</v>
      </c>
      <c r="F20" s="1312">
        <f>SUM(F10:F19)</f>
        <v>1.0000000000000002</v>
      </c>
      <c r="G20" s="113"/>
      <c r="H20" s="1310" t="s">
        <v>0</v>
      </c>
      <c r="I20" s="1311">
        <f>SUM(I10:I19)</f>
        <v>0.99999999999999989</v>
      </c>
      <c r="J20" s="1311">
        <f>SUM(J10:J19)</f>
        <v>1</v>
      </c>
      <c r="K20" s="1311">
        <f>SUM(K10:K19)</f>
        <v>1</v>
      </c>
      <c r="L20" s="1312">
        <f>SUM(L10:L19)</f>
        <v>1</v>
      </c>
      <c r="M20" s="113"/>
      <c r="N20" s="1310" t="s">
        <v>0</v>
      </c>
      <c r="O20" s="1311">
        <f>SUM(O10:O19)</f>
        <v>1</v>
      </c>
      <c r="P20" s="1311">
        <f>SUM(P10:P19)</f>
        <v>1</v>
      </c>
      <c r="Q20" s="1311">
        <f>SUM(Q10:Q19)</f>
        <v>1</v>
      </c>
      <c r="R20" s="1312">
        <f>SUM(R10:R19)</f>
        <v>1.0000000000000002</v>
      </c>
    </row>
  </sheetData>
  <mergeCells count="6">
    <mergeCell ref="B3:D3"/>
    <mergeCell ref="B4:R4"/>
    <mergeCell ref="B5:R5"/>
    <mergeCell ref="B7:F7"/>
    <mergeCell ref="H7:L7"/>
    <mergeCell ref="N7:R7"/>
  </mergeCells>
  <conditionalFormatting sqref="C10:C19">
    <cfRule type="colorScale" priority="7">
      <colorScale>
        <cfvo type="min"/>
        <cfvo type="max"/>
        <color rgb="FFFCFCFF"/>
        <color theme="4"/>
      </colorScale>
    </cfRule>
  </conditionalFormatting>
  <conditionalFormatting sqref="D10:D19">
    <cfRule type="colorScale" priority="8">
      <colorScale>
        <cfvo type="min"/>
        <cfvo type="max"/>
        <color rgb="FFFCFCFF"/>
        <color theme="4"/>
      </colorScale>
    </cfRule>
  </conditionalFormatting>
  <conditionalFormatting sqref="E10:E19">
    <cfRule type="colorScale" priority="9">
      <colorScale>
        <cfvo type="min"/>
        <cfvo type="max"/>
        <color rgb="FFFCFCFF"/>
        <color theme="4"/>
      </colorScale>
    </cfRule>
  </conditionalFormatting>
  <conditionalFormatting sqref="I10:I19">
    <cfRule type="colorScale" priority="4">
      <colorScale>
        <cfvo type="min"/>
        <cfvo type="max"/>
        <color rgb="FFFCFCFF"/>
        <color theme="4"/>
      </colorScale>
    </cfRule>
  </conditionalFormatting>
  <conditionalFormatting sqref="J10:J19">
    <cfRule type="colorScale" priority="5">
      <colorScale>
        <cfvo type="min"/>
        <cfvo type="max"/>
        <color rgb="FFFCFCFF"/>
        <color theme="4"/>
      </colorScale>
    </cfRule>
  </conditionalFormatting>
  <conditionalFormatting sqref="K10:K19">
    <cfRule type="colorScale" priority="6">
      <colorScale>
        <cfvo type="min"/>
        <cfvo type="max"/>
        <color rgb="FFFCFCFF"/>
        <color theme="4"/>
      </colorScale>
    </cfRule>
  </conditionalFormatting>
  <conditionalFormatting sqref="O10:O19">
    <cfRule type="colorScale" priority="1">
      <colorScale>
        <cfvo type="min"/>
        <cfvo type="max"/>
        <color rgb="FFFCFCFF"/>
        <color theme="4"/>
      </colorScale>
    </cfRule>
  </conditionalFormatting>
  <conditionalFormatting sqref="P10:P19">
    <cfRule type="colorScale" priority="2">
      <colorScale>
        <cfvo type="min"/>
        <cfvo type="max"/>
        <color rgb="FFFCFCFF"/>
        <color theme="4"/>
      </colorScale>
    </cfRule>
  </conditionalFormatting>
  <conditionalFormatting sqref="Q10:Q19">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8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U33"/>
  <sheetViews>
    <sheetView topLeftCell="A8" zoomScaleNormal="100" workbookViewId="0">
      <selection activeCell="D30" sqref="D30:H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56</v>
      </c>
      <c r="C1" s="701" t="s">
        <v>67</v>
      </c>
      <c r="F1" s="701" t="s">
        <v>67</v>
      </c>
      <c r="I1" s="701" t="s">
        <v>67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9"/>
      <c r="B6" s="1494" t="s">
        <v>450</v>
      </c>
      <c r="C6" s="1494"/>
      <c r="D6" s="1494"/>
      <c r="E6" s="1494"/>
      <c r="F6" s="1494"/>
      <c r="G6" s="1494"/>
      <c r="H6" s="1494"/>
      <c r="I6" s="1494"/>
      <c r="J6" s="1494"/>
      <c r="K6" s="1494"/>
      <c r="L6" s="1494"/>
      <c r="M6" s="1020"/>
      <c r="N6" s="1020"/>
      <c r="O6" s="1020"/>
      <c r="P6" s="1071"/>
      <c r="Q6" s="1071"/>
      <c r="R6" s="1071"/>
      <c r="S6" s="1071"/>
      <c r="T6" s="1071"/>
      <c r="U6" s="1071"/>
    </row>
    <row r="7" spans="1:21" s="622" customFormat="1" ht="15.75" customHeight="1" x14ac:dyDescent="0.2">
      <c r="A7" s="1019"/>
      <c r="B7" s="1633" t="str">
        <f>porsaad!$B$6</f>
        <v>Situación a 31 de marzo de 2024</v>
      </c>
      <c r="C7" s="1633"/>
      <c r="D7" s="1633"/>
      <c r="E7" s="1633"/>
      <c r="F7" s="1633"/>
      <c r="G7" s="1633"/>
      <c r="H7" s="1633"/>
      <c r="I7" s="1633"/>
      <c r="J7" s="1633"/>
      <c r="K7" s="1633"/>
      <c r="L7" s="1633"/>
      <c r="M7" s="1072"/>
      <c r="N7" s="1072"/>
      <c r="O7" s="1072"/>
      <c r="P7" s="1073"/>
      <c r="Q7" s="1073"/>
      <c r="R7" s="1073"/>
      <c r="S7" s="1073"/>
      <c r="T7" s="1073"/>
      <c r="U7" s="1073"/>
    </row>
    <row r="8" spans="1:21" s="701" customFormat="1" ht="6" customHeight="1" x14ac:dyDescent="0.25">
      <c r="A8" s="1022"/>
      <c r="B8" s="1022"/>
      <c r="C8" s="1022"/>
      <c r="D8" s="1022"/>
      <c r="E8" s="1022"/>
      <c r="F8" s="1022"/>
      <c r="G8" s="1022"/>
      <c r="H8" s="1022"/>
      <c r="I8" s="1022"/>
      <c r="J8" s="1022"/>
      <c r="K8" s="1022"/>
      <c r="L8" s="1022"/>
      <c r="M8" s="1022"/>
      <c r="N8" s="1022"/>
      <c r="O8" s="1022"/>
    </row>
    <row r="9" spans="1:21" x14ac:dyDescent="0.25">
      <c r="B9" s="1646" t="s">
        <v>12</v>
      </c>
      <c r="C9" s="1074"/>
      <c r="D9" s="1648" t="s">
        <v>48</v>
      </c>
      <c r="E9" s="1648"/>
      <c r="F9" s="1074"/>
      <c r="G9" s="1649" t="s">
        <v>33</v>
      </c>
      <c r="H9" s="1650"/>
      <c r="I9" s="1074"/>
      <c r="J9" s="1651" t="s">
        <v>32</v>
      </c>
      <c r="K9" s="1652"/>
      <c r="L9" s="1074"/>
      <c r="M9" s="1074"/>
      <c r="N9" s="1074"/>
      <c r="O9" s="1074"/>
      <c r="P9" s="1074"/>
      <c r="Q9" s="1074"/>
      <c r="R9" s="1074"/>
    </row>
    <row r="10" spans="1:21" ht="46.5" customHeight="1" x14ac:dyDescent="0.25">
      <c r="B10" s="1647"/>
      <c r="C10" s="1074"/>
      <c r="D10" s="1070" t="s">
        <v>131</v>
      </c>
      <c r="E10" s="863" t="s">
        <v>484</v>
      </c>
      <c r="F10" s="1074"/>
      <c r="G10" s="1070" t="s">
        <v>131</v>
      </c>
      <c r="H10" s="821" t="s">
        <v>484</v>
      </c>
      <c r="I10" s="1074"/>
      <c r="J10" s="821" t="s">
        <v>131</v>
      </c>
      <c r="K10" s="822" t="s">
        <v>484</v>
      </c>
      <c r="L10" s="1074"/>
      <c r="M10" s="1074"/>
      <c r="N10" s="1074"/>
      <c r="O10" s="1074"/>
      <c r="P10" s="1074"/>
      <c r="Q10" s="1074"/>
      <c r="R10" s="1074"/>
    </row>
    <row r="11" spans="1:21" ht="6.75" customHeight="1" x14ac:dyDescent="0.25">
      <c r="B11" s="1074"/>
      <c r="C11" s="1074"/>
      <c r="D11" s="1074"/>
      <c r="E11" s="1074"/>
      <c r="F11" s="1074"/>
      <c r="G11" s="1074"/>
      <c r="H11" s="1074"/>
      <c r="I11" s="1074"/>
      <c r="J11" s="1074"/>
      <c r="K11" s="1074"/>
      <c r="L11" s="1074"/>
      <c r="M11" s="1074"/>
      <c r="N11" s="1074"/>
      <c r="O11" s="1074"/>
      <c r="P11" s="1074"/>
      <c r="Q11" s="1074"/>
      <c r="R11" s="1074"/>
    </row>
    <row r="12" spans="1:21" ht="15" customHeight="1" x14ac:dyDescent="0.25">
      <c r="B12" s="1075" t="s">
        <v>8</v>
      </c>
      <c r="C12" s="1074"/>
      <c r="D12" s="1076">
        <v>11.853354649243228</v>
      </c>
      <c r="E12" s="1077">
        <v>0.36364980529394114</v>
      </c>
      <c r="F12" s="1074"/>
      <c r="G12" s="1076">
        <v>41.894282475365522</v>
      </c>
      <c r="H12" s="1077">
        <v>0.2282796773475301</v>
      </c>
      <c r="I12" s="1074"/>
      <c r="J12" s="1076">
        <v>63.999599959995997</v>
      </c>
      <c r="K12" s="1077">
        <v>0.27717512059077082</v>
      </c>
      <c r="L12" s="1074"/>
      <c r="M12" s="1074"/>
      <c r="N12" s="1074"/>
      <c r="O12" s="1074"/>
      <c r="P12" s="1074"/>
      <c r="Q12" s="1074"/>
      <c r="R12" s="1074"/>
    </row>
    <row r="13" spans="1:21" ht="15" customHeight="1" x14ac:dyDescent="0.25">
      <c r="B13" s="1078" t="s">
        <v>7</v>
      </c>
      <c r="C13" s="1074"/>
      <c r="D13" s="1079">
        <v>10.202269043760129</v>
      </c>
      <c r="E13" s="1080">
        <v>0.36050979540724432</v>
      </c>
      <c r="F13" s="1074"/>
      <c r="G13" s="1079">
        <v>22.659003831417625</v>
      </c>
      <c r="H13" s="1080">
        <v>0.26200278602804628</v>
      </c>
      <c r="I13" s="1074"/>
      <c r="J13" s="1079">
        <v>47.271604938271608</v>
      </c>
      <c r="K13" s="1080">
        <v>0.1251264864444358</v>
      </c>
      <c r="L13" s="1074"/>
      <c r="M13" s="1074"/>
      <c r="N13" s="1074"/>
      <c r="O13" s="1074"/>
      <c r="P13" s="1074"/>
      <c r="Q13" s="1074"/>
      <c r="R13" s="1074"/>
    </row>
    <row r="14" spans="1:21" ht="15" customHeight="1" x14ac:dyDescent="0.25">
      <c r="B14" s="1078" t="s">
        <v>37</v>
      </c>
      <c r="C14" s="1074"/>
      <c r="D14" s="1079">
        <v>21.278234530506275</v>
      </c>
      <c r="E14" s="1080">
        <v>0.21671533562359019</v>
      </c>
      <c r="F14" s="1074"/>
      <c r="G14" s="1079">
        <v>43.875375375375377</v>
      </c>
      <c r="H14" s="1080">
        <v>0.14312493971517351</v>
      </c>
      <c r="I14" s="1074"/>
      <c r="J14" s="1079">
        <v>70.013592233009703</v>
      </c>
      <c r="K14" s="1080">
        <v>0.11257658509318817</v>
      </c>
      <c r="L14" s="1074"/>
      <c r="M14" s="1074"/>
      <c r="N14" s="1074"/>
      <c r="O14" s="1074"/>
      <c r="P14" s="1074"/>
      <c r="Q14" s="1074"/>
      <c r="R14" s="1074"/>
    </row>
    <row r="15" spans="1:21" ht="15" customHeight="1" x14ac:dyDescent="0.25">
      <c r="B15" s="1078" t="s">
        <v>38</v>
      </c>
      <c r="C15" s="1074"/>
      <c r="D15" s="1079">
        <v>18.632958801498127</v>
      </c>
      <c r="E15" s="1080">
        <v>0.25047646598759726</v>
      </c>
      <c r="F15" s="1074"/>
      <c r="G15" s="1079">
        <v>28.111256544502616</v>
      </c>
      <c r="H15" s="1080">
        <v>0.40753370056459581</v>
      </c>
      <c r="I15" s="1074"/>
      <c r="J15" s="1079">
        <v>33.363360323886639</v>
      </c>
      <c r="K15" s="1080">
        <v>0.57985851154702339</v>
      </c>
      <c r="L15" s="1074"/>
      <c r="M15" s="1074"/>
      <c r="N15" s="1074"/>
      <c r="O15" s="1074"/>
      <c r="P15" s="1074"/>
      <c r="Q15" s="1074"/>
      <c r="R15" s="1074"/>
    </row>
    <row r="16" spans="1:21" ht="15" customHeight="1" x14ac:dyDescent="0.25">
      <c r="B16" s="1078" t="s">
        <v>6</v>
      </c>
      <c r="C16" s="1074"/>
      <c r="D16" s="1079">
        <v>20.192324465765374</v>
      </c>
      <c r="E16" s="1080">
        <v>9.3159668051053801E-2</v>
      </c>
      <c r="F16" s="1074"/>
      <c r="G16" s="1079">
        <v>43.32072691552063</v>
      </c>
      <c r="H16" s="1080">
        <v>0.13782352506908604</v>
      </c>
      <c r="I16" s="1074"/>
      <c r="J16" s="1079">
        <v>67.879151291512912</v>
      </c>
      <c r="K16" s="1080">
        <v>0.15672524149872727</v>
      </c>
      <c r="L16" s="1074"/>
      <c r="M16" s="1074"/>
      <c r="N16" s="1074"/>
      <c r="O16" s="1074"/>
      <c r="P16" s="1074"/>
      <c r="Q16" s="1074"/>
      <c r="R16" s="1074"/>
    </row>
    <row r="17" spans="1:18" ht="15" customHeight="1" x14ac:dyDescent="0.25">
      <c r="B17" s="1078" t="s">
        <v>5</v>
      </c>
      <c r="C17" s="1074"/>
      <c r="D17" s="1079">
        <v>20.953838383838384</v>
      </c>
      <c r="E17" s="1080">
        <v>0.61090036965251526</v>
      </c>
      <c r="F17" s="1074"/>
      <c r="G17" s="1079">
        <v>34.921793893129774</v>
      </c>
      <c r="H17" s="1080">
        <v>0.37551721161861934</v>
      </c>
      <c r="I17" s="1074"/>
      <c r="J17" s="1079">
        <v>43.665666666666667</v>
      </c>
      <c r="K17" s="1080">
        <v>0.4727181503013218</v>
      </c>
      <c r="L17" s="1074"/>
      <c r="M17" s="1074"/>
      <c r="N17" s="1074"/>
      <c r="O17" s="1074"/>
      <c r="P17" s="1074"/>
      <c r="Q17" s="1074"/>
      <c r="R17" s="1074"/>
    </row>
    <row r="18" spans="1:18" ht="15" customHeight="1" x14ac:dyDescent="0.25">
      <c r="B18" s="1078" t="s">
        <v>4</v>
      </c>
      <c r="C18" s="1074"/>
      <c r="D18" s="1079">
        <v>21.910809451985923</v>
      </c>
      <c r="E18" s="1080">
        <v>0.20318010082446539</v>
      </c>
      <c r="F18" s="1074"/>
      <c r="G18" s="1079">
        <v>45.350079077123453</v>
      </c>
      <c r="H18" s="1080">
        <v>0.17582793403606251</v>
      </c>
      <c r="I18" s="1074"/>
      <c r="J18" s="1079">
        <v>72.528437724981998</v>
      </c>
      <c r="K18" s="1080">
        <v>0.14209764456042864</v>
      </c>
      <c r="L18" s="1074"/>
      <c r="M18" s="1074"/>
      <c r="N18" s="1074"/>
      <c r="O18" s="1074"/>
      <c r="P18" s="1074"/>
      <c r="Q18" s="1074"/>
      <c r="R18" s="1074"/>
    </row>
    <row r="19" spans="1:18" ht="15" customHeight="1" x14ac:dyDescent="0.25">
      <c r="B19" s="1078" t="s">
        <v>40</v>
      </c>
      <c r="C19" s="1074"/>
      <c r="D19" s="1079">
        <v>17.957960253330423</v>
      </c>
      <c r="E19" s="1080">
        <v>0.32835676628640337</v>
      </c>
      <c r="F19" s="1074"/>
      <c r="G19" s="1079">
        <v>30.243949453844508</v>
      </c>
      <c r="H19" s="1080">
        <v>0.48124222749272388</v>
      </c>
      <c r="I19" s="1074"/>
      <c r="J19" s="1079">
        <v>40.318115942028989</v>
      </c>
      <c r="K19" s="1080">
        <v>0.55162413958541068</v>
      </c>
      <c r="L19" s="1074"/>
      <c r="M19" s="1074"/>
      <c r="N19" s="1074"/>
      <c r="O19" s="1074"/>
      <c r="P19" s="1074"/>
      <c r="Q19" s="1074"/>
      <c r="R19" s="1074"/>
    </row>
    <row r="20" spans="1:18" ht="15" customHeight="1" x14ac:dyDescent="0.25">
      <c r="B20" s="1078" t="s">
        <v>41</v>
      </c>
      <c r="C20" s="1074"/>
      <c r="D20" s="1079">
        <v>16.760902501945047</v>
      </c>
      <c r="E20" s="1080">
        <v>0.27109913846345973</v>
      </c>
      <c r="F20" s="1074"/>
      <c r="G20" s="1079">
        <v>26.112056213017752</v>
      </c>
      <c r="H20" s="1080">
        <v>0.49479051743969465</v>
      </c>
      <c r="I20" s="1074"/>
      <c r="J20" s="1079">
        <v>34.968767223957379</v>
      </c>
      <c r="K20" s="1080">
        <v>0.58017324779667012</v>
      </c>
      <c r="L20" s="1074"/>
      <c r="M20" s="1074"/>
      <c r="N20" s="1074"/>
      <c r="O20" s="1074"/>
      <c r="P20" s="1074"/>
      <c r="Q20" s="1074"/>
      <c r="R20" s="1074"/>
    </row>
    <row r="21" spans="1:18" ht="15" customHeight="1" x14ac:dyDescent="0.25">
      <c r="B21" s="1078" t="s">
        <v>3</v>
      </c>
      <c r="C21" s="1074"/>
      <c r="D21" s="1079">
        <v>20.206410670108639</v>
      </c>
      <c r="E21" s="1080">
        <v>0.10844020003920113</v>
      </c>
      <c r="F21" s="1074"/>
      <c r="G21" s="1079">
        <v>31.789616990379379</v>
      </c>
      <c r="H21" s="1080">
        <v>0.14169275897831118</v>
      </c>
      <c r="I21" s="1074"/>
      <c r="J21" s="1079">
        <v>56.057258958256369</v>
      </c>
      <c r="K21" s="1080">
        <v>0.13235466694910331</v>
      </c>
      <c r="L21" s="1074"/>
      <c r="M21" s="1074"/>
      <c r="N21" s="1074"/>
      <c r="O21" s="1074"/>
      <c r="P21" s="1074"/>
      <c r="Q21" s="1074"/>
      <c r="R21" s="1074"/>
    </row>
    <row r="22" spans="1:18" ht="15" customHeight="1" x14ac:dyDescent="0.25">
      <c r="B22" s="1078" t="s">
        <v>2</v>
      </c>
      <c r="C22" s="1074"/>
      <c r="D22" s="1079">
        <v>19.977154870357392</v>
      </c>
      <c r="E22" s="1080">
        <v>0.11818212998252614</v>
      </c>
      <c r="F22" s="1074"/>
      <c r="G22" s="1079">
        <v>43.554853273137695</v>
      </c>
      <c r="H22" s="1080">
        <v>0.15811841847451746</v>
      </c>
      <c r="I22" s="1074"/>
      <c r="J22" s="1079">
        <v>68.76204055766793</v>
      </c>
      <c r="K22" s="1080">
        <v>0.15202198646061024</v>
      </c>
      <c r="L22" s="1074"/>
      <c r="M22" s="1074"/>
      <c r="N22" s="1074"/>
      <c r="O22" s="1074"/>
      <c r="P22" s="1074"/>
      <c r="Q22" s="1074"/>
      <c r="R22" s="1074"/>
    </row>
    <row r="23" spans="1:18" ht="15" customHeight="1" x14ac:dyDescent="0.25">
      <c r="B23" s="1078" t="s">
        <v>35</v>
      </c>
      <c r="C23" s="1074"/>
      <c r="D23" s="1079">
        <v>20.310846701370444</v>
      </c>
      <c r="E23" s="1080">
        <v>0.15669530127815878</v>
      </c>
      <c r="F23" s="1074"/>
      <c r="G23" s="1079">
        <v>44.624078365283339</v>
      </c>
      <c r="H23" s="1080">
        <v>0.11822688010798262</v>
      </c>
      <c r="I23" s="1074"/>
      <c r="J23" s="1079">
        <v>69.519228685949514</v>
      </c>
      <c r="K23" s="1080">
        <v>0.12429970437048143</v>
      </c>
      <c r="L23" s="1074"/>
      <c r="M23" s="1074"/>
      <c r="N23" s="1074"/>
      <c r="O23" s="1074"/>
      <c r="P23" s="1074"/>
      <c r="Q23" s="1074"/>
      <c r="R23" s="1074"/>
    </row>
    <row r="24" spans="1:18" ht="15" customHeight="1" x14ac:dyDescent="0.25">
      <c r="B24" s="1078" t="s">
        <v>42</v>
      </c>
      <c r="C24" s="1074"/>
      <c r="D24" s="1079">
        <v>20.778170626240016</v>
      </c>
      <c r="E24" s="1080">
        <v>0.14693090196069292</v>
      </c>
      <c r="F24" s="1074"/>
      <c r="G24" s="1079">
        <v>36.416986405191608</v>
      </c>
      <c r="H24" s="1080">
        <v>0.33913200174967123</v>
      </c>
      <c r="I24" s="1074"/>
      <c r="J24" s="1079">
        <v>55.346647548818787</v>
      </c>
      <c r="K24" s="1080">
        <v>0.3735376108496864</v>
      </c>
      <c r="L24" s="1074"/>
      <c r="M24" s="1074"/>
      <c r="N24" s="1074"/>
      <c r="O24" s="1074"/>
      <c r="P24" s="1074"/>
      <c r="Q24" s="1074"/>
      <c r="R24" s="1074"/>
    </row>
    <row r="25" spans="1:18" ht="15" customHeight="1" x14ac:dyDescent="0.25">
      <c r="B25" s="1078" t="s">
        <v>43</v>
      </c>
      <c r="C25" s="1074"/>
      <c r="D25" s="1079">
        <v>19.639420589756856</v>
      </c>
      <c r="E25" s="1080">
        <v>0.3142207775802176</v>
      </c>
      <c r="F25" s="1074"/>
      <c r="G25" s="1079">
        <v>37.675754625121712</v>
      </c>
      <c r="H25" s="1080">
        <v>0.30191631001646119</v>
      </c>
      <c r="I25" s="1074"/>
      <c r="J25" s="1079">
        <v>64.25165562913908</v>
      </c>
      <c r="K25" s="1080">
        <v>0.21224088111448999</v>
      </c>
      <c r="L25" s="1074"/>
      <c r="M25" s="1074"/>
      <c r="N25" s="1074"/>
      <c r="O25" s="1074"/>
      <c r="P25" s="1074"/>
      <c r="Q25" s="1074"/>
      <c r="R25" s="1074"/>
    </row>
    <row r="26" spans="1:18" ht="15" customHeight="1" x14ac:dyDescent="0.25">
      <c r="B26" s="1078" t="s">
        <v>44</v>
      </c>
      <c r="C26" s="1074"/>
      <c r="D26" s="1079">
        <v>56.714159292035397</v>
      </c>
      <c r="E26" s="1080">
        <v>0.99733397019167214</v>
      </c>
      <c r="F26" s="1074"/>
      <c r="G26" s="1079">
        <v>94.72351694915254</v>
      </c>
      <c r="H26" s="1080">
        <v>0.64305932347303141</v>
      </c>
      <c r="I26" s="1074"/>
      <c r="J26" s="1079">
        <v>100.88149350649351</v>
      </c>
      <c r="K26" s="1080">
        <v>0.5763633981875802</v>
      </c>
      <c r="L26" s="1074"/>
      <c r="M26" s="1074"/>
      <c r="N26" s="1074"/>
      <c r="O26" s="1074"/>
      <c r="P26" s="1074"/>
      <c r="Q26" s="1074"/>
      <c r="R26" s="1074"/>
    </row>
    <row r="27" spans="1:18" ht="15" customHeight="1" x14ac:dyDescent="0.25">
      <c r="B27" s="1078" t="s">
        <v>45</v>
      </c>
      <c r="C27" s="1074"/>
      <c r="D27" s="1079">
        <v>20.232556693489389</v>
      </c>
      <c r="E27" s="1080">
        <v>0.69099365830616832</v>
      </c>
      <c r="F27" s="1074"/>
      <c r="G27" s="1079">
        <v>26.878099547511276</v>
      </c>
      <c r="H27" s="1080">
        <v>0.66311984266249668</v>
      </c>
      <c r="I27" s="1074"/>
      <c r="J27" s="1079">
        <v>33.139333333333326</v>
      </c>
      <c r="K27" s="1080">
        <v>0.6753737505050772</v>
      </c>
      <c r="L27" s="1074"/>
      <c r="M27" s="1074"/>
      <c r="N27" s="1074"/>
      <c r="O27" s="1074"/>
      <c r="P27" s="1074"/>
      <c r="Q27" s="1074"/>
      <c r="R27" s="1074"/>
    </row>
    <row r="28" spans="1:18" ht="15" customHeight="1" x14ac:dyDescent="0.25">
      <c r="B28" s="1078" t="s">
        <v>46</v>
      </c>
      <c r="C28" s="1074"/>
      <c r="D28" s="1079">
        <v>17.56524620060792</v>
      </c>
      <c r="E28" s="1080">
        <v>0.35291375276723591</v>
      </c>
      <c r="F28" s="1074"/>
      <c r="G28" s="1079">
        <v>27.397145938173939</v>
      </c>
      <c r="H28" s="1080">
        <v>0.47912479318571954</v>
      </c>
      <c r="I28" s="1074"/>
      <c r="J28" s="1079">
        <v>37.129942279942291</v>
      </c>
      <c r="K28" s="1080">
        <v>0.47952214006704991</v>
      </c>
      <c r="L28" s="1074"/>
      <c r="M28" s="1074"/>
      <c r="N28" s="1074"/>
      <c r="O28" s="1074"/>
      <c r="P28" s="1074"/>
      <c r="Q28" s="1074"/>
      <c r="R28" s="1074"/>
    </row>
    <row r="29" spans="1:18" ht="15" customHeight="1" x14ac:dyDescent="0.25">
      <c r="B29" s="1081" t="s">
        <v>1</v>
      </c>
      <c r="C29" s="1074"/>
      <c r="D29" s="1082">
        <v>20.356394129979037</v>
      </c>
      <c r="E29" s="1083">
        <v>9.1167460968373318E-2</v>
      </c>
      <c r="F29" s="1074"/>
      <c r="G29" s="1082">
        <v>45.025316455696199</v>
      </c>
      <c r="H29" s="1083">
        <v>2.6234723071203409E-2</v>
      </c>
      <c r="I29" s="1074"/>
      <c r="J29" s="1082">
        <v>70.327327327327325</v>
      </c>
      <c r="K29" s="1083">
        <v>4.5217161836142362E-2</v>
      </c>
      <c r="L29" s="1074"/>
      <c r="M29" s="1074"/>
      <c r="N29" s="1074"/>
      <c r="O29" s="1074"/>
      <c r="P29" s="1074"/>
      <c r="Q29" s="1074"/>
      <c r="R29" s="1074"/>
    </row>
    <row r="30" spans="1:18" ht="15" customHeight="1" x14ac:dyDescent="0.25">
      <c r="B30" s="1313" t="s">
        <v>0</v>
      </c>
      <c r="C30" s="673"/>
      <c r="D30" s="1314">
        <v>17.22101176140351</v>
      </c>
      <c r="E30" s="1315">
        <v>0.47398047312959674</v>
      </c>
      <c r="F30" s="673"/>
      <c r="G30" s="1314">
        <v>39.22764077010789</v>
      </c>
      <c r="H30" s="1315">
        <v>0.34217644560038452</v>
      </c>
      <c r="I30" s="673"/>
      <c r="J30" s="1314">
        <v>60.221693750306834</v>
      </c>
      <c r="K30" s="1315">
        <v>0.34466665790561946</v>
      </c>
      <c r="L30" s="673"/>
      <c r="M30" s="673"/>
      <c r="N30" s="673"/>
      <c r="O30" s="673"/>
      <c r="P30" s="673"/>
      <c r="Q30" s="673"/>
      <c r="R30" s="673"/>
    </row>
    <row r="31" spans="1:18" x14ac:dyDescent="0.25">
      <c r="A31" s="1074"/>
      <c r="B31" s="1074"/>
      <c r="C31" s="1074"/>
      <c r="D31" s="1074"/>
      <c r="E31" s="1074"/>
      <c r="F31" s="1074"/>
      <c r="G31" s="1074"/>
      <c r="H31" s="1074"/>
      <c r="I31" s="1074"/>
      <c r="J31" s="1074"/>
      <c r="K31" s="1074"/>
      <c r="L31" s="1074"/>
      <c r="M31" s="1074"/>
      <c r="N31" s="1074"/>
      <c r="O31" s="1074"/>
      <c r="P31" s="1074"/>
      <c r="Q31" s="1074"/>
      <c r="R31" s="1074"/>
    </row>
    <row r="32" spans="1:18" ht="12.75" customHeight="1" x14ac:dyDescent="0.25">
      <c r="B32" s="1084" t="s">
        <v>189</v>
      </c>
      <c r="C32" s="1085"/>
      <c r="D32" s="1084"/>
      <c r="E32" s="1084"/>
      <c r="F32" s="1085"/>
      <c r="G32" s="1084"/>
      <c r="H32" s="1084"/>
      <c r="I32" s="1085"/>
      <c r="J32" s="1084"/>
      <c r="K32" s="1084"/>
      <c r="L32" s="1085"/>
      <c r="M32" s="1085"/>
      <c r="N32" s="1085"/>
      <c r="O32" s="1085"/>
      <c r="P32" s="1085"/>
      <c r="Q32" s="1085"/>
      <c r="R32" s="1085"/>
    </row>
    <row r="33" spans="2:11" ht="47.45" customHeight="1" x14ac:dyDescent="0.25">
      <c r="B33" s="1645" t="s">
        <v>288</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56</v>
      </c>
      <c r="C1" s="701" t="s">
        <v>67</v>
      </c>
      <c r="F1" s="701" t="s">
        <v>67</v>
      </c>
      <c r="I1" s="701" t="s">
        <v>67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9"/>
      <c r="B6" s="1494" t="s">
        <v>449</v>
      </c>
      <c r="C6" s="1494"/>
      <c r="D6" s="1494"/>
      <c r="E6" s="1494"/>
      <c r="F6" s="1494"/>
      <c r="G6" s="1494"/>
      <c r="H6" s="1494"/>
      <c r="I6" s="1494"/>
      <c r="J6" s="1494"/>
      <c r="K6" s="1494"/>
      <c r="L6" s="1494"/>
      <c r="M6" s="1020"/>
      <c r="N6" s="1020"/>
      <c r="O6" s="1020"/>
      <c r="P6" s="1071"/>
      <c r="Q6" s="1071"/>
      <c r="R6" s="1071"/>
      <c r="S6" s="1071"/>
      <c r="T6" s="1071"/>
      <c r="U6" s="1071"/>
    </row>
    <row r="7" spans="1:21" s="622" customFormat="1" ht="15.75" customHeight="1" x14ac:dyDescent="0.2">
      <c r="A7" s="1019"/>
      <c r="B7" s="1633" t="str">
        <f>porsaad!$B$6</f>
        <v>Situación a 31 de marzo de 2024</v>
      </c>
      <c r="C7" s="1633"/>
      <c r="D7" s="1633"/>
      <c r="E7" s="1633"/>
      <c r="F7" s="1633"/>
      <c r="G7" s="1633"/>
      <c r="H7" s="1633"/>
      <c r="I7" s="1633"/>
      <c r="J7" s="1633"/>
      <c r="K7" s="1633"/>
      <c r="L7" s="1633"/>
      <c r="M7" s="1072"/>
      <c r="N7" s="1072"/>
      <c r="O7" s="1072"/>
      <c r="P7" s="1073"/>
      <c r="Q7" s="1073"/>
      <c r="R7" s="1073"/>
      <c r="S7" s="1073"/>
      <c r="T7" s="1073"/>
      <c r="U7" s="1073"/>
    </row>
    <row r="8" spans="1:21" s="701" customFormat="1" ht="6" customHeight="1" x14ac:dyDescent="0.25">
      <c r="A8" s="1022"/>
      <c r="B8" s="1022"/>
      <c r="C8" s="1022"/>
      <c r="D8" s="1022"/>
      <c r="E8" s="1022"/>
      <c r="F8" s="1022"/>
      <c r="G8" s="1022"/>
      <c r="H8" s="1022"/>
      <c r="I8" s="1022"/>
      <c r="J8" s="1022"/>
      <c r="K8" s="1022"/>
      <c r="L8" s="1022"/>
      <c r="M8" s="1022"/>
      <c r="N8" s="1022"/>
      <c r="O8" s="1022"/>
    </row>
    <row r="9" spans="1:21" x14ac:dyDescent="0.25">
      <c r="B9" s="1646" t="s">
        <v>12</v>
      </c>
      <c r="C9" s="1074"/>
      <c r="D9" s="1648" t="s">
        <v>48</v>
      </c>
      <c r="E9" s="1648"/>
      <c r="F9" s="1074"/>
      <c r="G9" s="1649" t="s">
        <v>33</v>
      </c>
      <c r="H9" s="1650"/>
      <c r="I9" s="1074"/>
      <c r="J9" s="1651" t="s">
        <v>32</v>
      </c>
      <c r="K9" s="1652"/>
      <c r="L9" s="1074"/>
      <c r="M9" s="1074"/>
      <c r="N9" s="1074"/>
      <c r="O9" s="1074"/>
      <c r="P9" s="1074"/>
      <c r="Q9" s="1074"/>
      <c r="R9" s="1074"/>
    </row>
    <row r="10" spans="1:21" ht="46.5" customHeight="1" x14ac:dyDescent="0.25">
      <c r="B10" s="1647"/>
      <c r="C10" s="1074"/>
      <c r="D10" s="1070" t="s">
        <v>131</v>
      </c>
      <c r="E10" s="863" t="s">
        <v>157</v>
      </c>
      <c r="F10" s="1074"/>
      <c r="G10" s="1070" t="s">
        <v>131</v>
      </c>
      <c r="H10" s="821" t="s">
        <v>157</v>
      </c>
      <c r="I10" s="1074"/>
      <c r="J10" s="821" t="s">
        <v>131</v>
      </c>
      <c r="K10" s="822" t="s">
        <v>157</v>
      </c>
      <c r="L10" s="1074"/>
      <c r="M10" s="1074"/>
      <c r="N10" s="1074"/>
      <c r="O10" s="1074"/>
      <c r="P10" s="1074"/>
      <c r="Q10" s="1074"/>
      <c r="R10" s="1074"/>
    </row>
    <row r="11" spans="1:21" ht="6.75" customHeight="1" x14ac:dyDescent="0.25">
      <c r="B11" s="1074"/>
      <c r="C11" s="1074"/>
      <c r="D11" s="1074"/>
      <c r="E11" s="1074"/>
      <c r="F11" s="1074"/>
      <c r="G11" s="1074"/>
      <c r="H11" s="1074"/>
      <c r="I11" s="1074"/>
      <c r="J11" s="1074"/>
      <c r="K11" s="1074"/>
      <c r="L11" s="1074"/>
      <c r="M11" s="1074"/>
      <c r="N11" s="1074"/>
      <c r="O11" s="1074"/>
      <c r="P11" s="1074"/>
      <c r="Q11" s="1074"/>
      <c r="R11" s="1074"/>
    </row>
    <row r="12" spans="1:21" ht="15" customHeight="1" x14ac:dyDescent="0.25">
      <c r="B12" s="1075" t="s">
        <v>8</v>
      </c>
      <c r="C12" s="1074"/>
      <c r="D12" s="1076">
        <v>11.853354649243228</v>
      </c>
      <c r="E12" s="1077">
        <v>0.36364980529394114</v>
      </c>
      <c r="F12" s="1074"/>
      <c r="G12" s="1076">
        <v>41.894282475365522</v>
      </c>
      <c r="H12" s="1077">
        <v>0.2282796773475301</v>
      </c>
      <c r="I12" s="1074"/>
      <c r="J12" s="1076">
        <v>63.999599959995997</v>
      </c>
      <c r="K12" s="1077">
        <v>0.27717512059077082</v>
      </c>
      <c r="L12" s="1074"/>
      <c r="M12" s="1074"/>
      <c r="N12" s="1074"/>
      <c r="O12" s="1074"/>
      <c r="P12" s="1074"/>
      <c r="Q12" s="1074"/>
      <c r="R12" s="1074"/>
    </row>
    <row r="13" spans="1:21" ht="15" customHeight="1" x14ac:dyDescent="0.25">
      <c r="B13" s="1078" t="s">
        <v>7</v>
      </c>
      <c r="C13" s="1074"/>
      <c r="D13" s="1079">
        <v>10.193642555951994</v>
      </c>
      <c r="E13" s="1080">
        <v>0.35913495197612649</v>
      </c>
      <c r="F13" s="1074"/>
      <c r="G13" s="1079">
        <v>22.663258785942492</v>
      </c>
      <c r="H13" s="1080">
        <v>0.26193191069093064</v>
      </c>
      <c r="I13" s="1074"/>
      <c r="J13" s="1079">
        <v>47.273570324574962</v>
      </c>
      <c r="K13" s="1080">
        <v>0.12521361062828867</v>
      </c>
      <c r="L13" s="1074"/>
      <c r="M13" s="1074"/>
      <c r="N13" s="1074"/>
      <c r="O13" s="1074"/>
      <c r="P13" s="1074"/>
      <c r="Q13" s="1074"/>
      <c r="R13" s="1074"/>
    </row>
    <row r="14" spans="1:21" ht="15" customHeight="1" x14ac:dyDescent="0.25">
      <c r="B14" s="1078" t="s">
        <v>37</v>
      </c>
      <c r="C14" s="1074"/>
      <c r="D14" s="1079">
        <v>21.301503094606542</v>
      </c>
      <c r="E14" s="1080">
        <v>0.2184642302583639</v>
      </c>
      <c r="F14" s="1074"/>
      <c r="G14" s="1079">
        <v>43.829242819843344</v>
      </c>
      <c r="H14" s="1080">
        <v>0.14623501250418791</v>
      </c>
      <c r="I14" s="1074"/>
      <c r="J14" s="1079">
        <v>70.014629049111804</v>
      </c>
      <c r="K14" s="1080">
        <v>0.1167939458533442</v>
      </c>
      <c r="L14" s="1074"/>
      <c r="M14" s="1074"/>
      <c r="N14" s="1074"/>
      <c r="O14" s="1074"/>
      <c r="P14" s="1074"/>
      <c r="Q14" s="1074"/>
      <c r="R14" s="1074"/>
    </row>
    <row r="15" spans="1:21" ht="15" customHeight="1" x14ac:dyDescent="0.25">
      <c r="B15" s="1078" t="s">
        <v>38</v>
      </c>
      <c r="C15" s="1074"/>
      <c r="D15" s="1079">
        <v>18.632958801498127</v>
      </c>
      <c r="E15" s="1080">
        <v>0.25047646598759726</v>
      </c>
      <c r="F15" s="1074"/>
      <c r="G15" s="1079">
        <v>28.111256544502616</v>
      </c>
      <c r="H15" s="1080">
        <v>0.40753370056459581</v>
      </c>
      <c r="I15" s="1074"/>
      <c r="J15" s="1079">
        <v>33.363360323886639</v>
      </c>
      <c r="K15" s="1080">
        <v>0.57985851154702339</v>
      </c>
      <c r="L15" s="1074"/>
      <c r="M15" s="1074"/>
      <c r="N15" s="1074"/>
      <c r="O15" s="1074"/>
      <c r="P15" s="1074"/>
      <c r="Q15" s="1074"/>
      <c r="R15" s="1074"/>
    </row>
    <row r="16" spans="1:21" ht="15" customHeight="1" x14ac:dyDescent="0.25">
      <c r="B16" s="1078" t="s">
        <v>6</v>
      </c>
      <c r="C16" s="1074"/>
      <c r="D16" s="1079">
        <v>18.682730923694781</v>
      </c>
      <c r="E16" s="1080">
        <v>0.2112206245137643</v>
      </c>
      <c r="F16" s="1074"/>
      <c r="G16" s="1079">
        <v>35.602272727272727</v>
      </c>
      <c r="H16" s="1080">
        <v>0.31415758566931934</v>
      </c>
      <c r="I16" s="1074"/>
      <c r="J16" s="1079">
        <v>61.769230769230766</v>
      </c>
      <c r="K16" s="1080">
        <v>0.1755869149011694</v>
      </c>
      <c r="L16" s="1074"/>
      <c r="M16" s="1074"/>
      <c r="N16" s="1074"/>
      <c r="O16" s="1074"/>
      <c r="P16" s="1074"/>
      <c r="Q16" s="1074"/>
      <c r="R16" s="1074"/>
    </row>
    <row r="17" spans="1:18" ht="15" customHeight="1" x14ac:dyDescent="0.25">
      <c r="B17" s="1078" t="s">
        <v>5</v>
      </c>
      <c r="C17" s="1074"/>
      <c r="D17" s="1079">
        <v>20.953838383838384</v>
      </c>
      <c r="E17" s="1080">
        <v>0.61090036965251526</v>
      </c>
      <c r="F17" s="1074"/>
      <c r="G17" s="1079">
        <v>34.921793893129774</v>
      </c>
      <c r="H17" s="1080">
        <v>0.37551721161861934</v>
      </c>
      <c r="I17" s="1074"/>
      <c r="J17" s="1079">
        <v>43.665666666666667</v>
      </c>
      <c r="K17" s="1080">
        <v>0.4727181503013218</v>
      </c>
      <c r="L17" s="1074"/>
      <c r="M17" s="1074"/>
      <c r="N17" s="1074"/>
      <c r="O17" s="1074"/>
      <c r="P17" s="1074"/>
      <c r="Q17" s="1074"/>
      <c r="R17" s="1074"/>
    </row>
    <row r="18" spans="1:18" ht="15" customHeight="1" x14ac:dyDescent="0.25">
      <c r="B18" s="1078" t="s">
        <v>4</v>
      </c>
      <c r="C18" s="1074"/>
      <c r="D18" s="1079">
        <v>21.725953455446422</v>
      </c>
      <c r="E18" s="1080">
        <v>0.23790739168976102</v>
      </c>
      <c r="F18" s="1074"/>
      <c r="G18" s="1079">
        <v>44.847706422018348</v>
      </c>
      <c r="H18" s="1080">
        <v>0.19584830222194127</v>
      </c>
      <c r="I18" s="1074"/>
      <c r="J18" s="1079">
        <v>72.654105736782896</v>
      </c>
      <c r="K18" s="1080">
        <v>0.14741504505437028</v>
      </c>
      <c r="L18" s="1074"/>
      <c r="M18" s="1074"/>
      <c r="N18" s="1074"/>
      <c r="O18" s="1074"/>
      <c r="P18" s="1074"/>
      <c r="Q18" s="1074"/>
      <c r="R18" s="1074"/>
    </row>
    <row r="19" spans="1:18" ht="15" customHeight="1" x14ac:dyDescent="0.25">
      <c r="B19" s="1078" t="s">
        <v>40</v>
      </c>
      <c r="C19" s="1074"/>
      <c r="D19" s="1079">
        <v>17.914740387966081</v>
      </c>
      <c r="E19" s="1080">
        <v>0.33311995000714001</v>
      </c>
      <c r="F19" s="1074"/>
      <c r="G19" s="1079">
        <v>30.003857499432719</v>
      </c>
      <c r="H19" s="1080">
        <v>0.48793331099530424</v>
      </c>
      <c r="I19" s="1074"/>
      <c r="J19" s="1079">
        <v>39.543361473522637</v>
      </c>
      <c r="K19" s="1080">
        <v>0.55907878849218628</v>
      </c>
      <c r="L19" s="1074"/>
      <c r="M19" s="1074"/>
      <c r="N19" s="1074"/>
      <c r="O19" s="1074"/>
      <c r="P19" s="1074"/>
      <c r="Q19" s="1074"/>
      <c r="R19" s="1074"/>
    </row>
    <row r="20" spans="1:18" ht="15" customHeight="1" x14ac:dyDescent="0.25">
      <c r="B20" s="1078" t="s">
        <v>41</v>
      </c>
      <c r="C20" s="1074"/>
      <c r="D20" s="1079">
        <v>17.094150066019864</v>
      </c>
      <c r="E20" s="1080">
        <v>0.26681635065609582</v>
      </c>
      <c r="F20" s="1074"/>
      <c r="G20" s="1079">
        <v>24.728855068660895</v>
      </c>
      <c r="H20" s="1080">
        <v>0.51605635783990678</v>
      </c>
      <c r="I20" s="1074"/>
      <c r="J20" s="1079">
        <v>31.245530145530147</v>
      </c>
      <c r="K20" s="1080">
        <v>0.5809432598184141</v>
      </c>
      <c r="L20" s="1074"/>
      <c r="M20" s="1074"/>
      <c r="N20" s="1074"/>
      <c r="O20" s="1074"/>
      <c r="P20" s="1074"/>
      <c r="Q20" s="1074"/>
      <c r="R20" s="1074"/>
    </row>
    <row r="21" spans="1:18" ht="15" customHeight="1" x14ac:dyDescent="0.25">
      <c r="B21" s="1078" t="s">
        <v>3</v>
      </c>
      <c r="C21" s="1074"/>
      <c r="D21" s="1079">
        <v>20.167000000000002</v>
      </c>
      <c r="E21" s="1080">
        <v>0.10049953819919538</v>
      </c>
      <c r="F21" s="1074"/>
      <c r="G21" s="1079">
        <v>31.842381786339754</v>
      </c>
      <c r="H21" s="1080">
        <v>0.15383863580380519</v>
      </c>
      <c r="I21" s="1074"/>
      <c r="J21" s="1079">
        <v>55.901201602136183</v>
      </c>
      <c r="K21" s="1080">
        <v>0.1552857539826579</v>
      </c>
      <c r="L21" s="1074"/>
      <c r="M21" s="1074"/>
      <c r="N21" s="1074"/>
      <c r="O21" s="1074"/>
      <c r="P21" s="1074"/>
      <c r="Q21" s="1074"/>
      <c r="R21" s="1074"/>
    </row>
    <row r="22" spans="1:18" ht="15" customHeight="1" x14ac:dyDescent="0.25">
      <c r="B22" s="1078" t="s">
        <v>2</v>
      </c>
      <c r="C22" s="1074"/>
      <c r="D22" s="1079">
        <v>20.178571428571427</v>
      </c>
      <c r="E22" s="1080">
        <v>0.2255175754906234</v>
      </c>
      <c r="F22" s="1074"/>
      <c r="G22" s="1079">
        <v>44.010380622837367</v>
      </c>
      <c r="H22" s="1080">
        <v>0.29400084871376853</v>
      </c>
      <c r="I22" s="1074"/>
      <c r="J22" s="1079">
        <v>72.83552631578948</v>
      </c>
      <c r="K22" s="1080">
        <v>0.42986560821999681</v>
      </c>
      <c r="L22" s="1074"/>
      <c r="M22" s="1074"/>
      <c r="N22" s="1074"/>
      <c r="O22" s="1074"/>
      <c r="P22" s="1074"/>
      <c r="Q22" s="1074"/>
      <c r="R22" s="1074"/>
    </row>
    <row r="23" spans="1:18" ht="15" customHeight="1" x14ac:dyDescent="0.25">
      <c r="B23" s="1078" t="s">
        <v>35</v>
      </c>
      <c r="C23" s="1074"/>
      <c r="D23" s="1079">
        <v>20.191870126549915</v>
      </c>
      <c r="E23" s="1080">
        <v>0.15085027719491675</v>
      </c>
      <c r="F23" s="1074"/>
      <c r="G23" s="1079">
        <v>44.547396071265418</v>
      </c>
      <c r="H23" s="1080">
        <v>0.11859436795855524</v>
      </c>
      <c r="I23" s="1074"/>
      <c r="J23" s="1079">
        <v>69.478838080108929</v>
      </c>
      <c r="K23" s="1080">
        <v>0.12591284972239497</v>
      </c>
      <c r="L23" s="1074"/>
      <c r="M23" s="1074"/>
      <c r="N23" s="1074"/>
      <c r="O23" s="1074"/>
      <c r="P23" s="1074"/>
      <c r="Q23" s="1074"/>
      <c r="R23" s="1074"/>
    </row>
    <row r="24" spans="1:18" ht="15" customHeight="1" x14ac:dyDescent="0.25">
      <c r="B24" s="1078" t="s">
        <v>42</v>
      </c>
      <c r="C24" s="1074"/>
      <c r="D24" s="1079">
        <v>20.56597315797984</v>
      </c>
      <c r="E24" s="1080">
        <v>0.11629461705578158</v>
      </c>
      <c r="F24" s="1074"/>
      <c r="G24" s="1079">
        <v>35.754405940594062</v>
      </c>
      <c r="H24" s="1080">
        <v>0.33749433964199727</v>
      </c>
      <c r="I24" s="1074"/>
      <c r="J24" s="1079">
        <v>53.313640765849662</v>
      </c>
      <c r="K24" s="1080">
        <v>0.37770027042158533</v>
      </c>
      <c r="L24" s="1074"/>
      <c r="M24" s="1074"/>
      <c r="N24" s="1074"/>
      <c r="O24" s="1074"/>
      <c r="P24" s="1074"/>
      <c r="Q24" s="1074"/>
      <c r="R24" s="1074"/>
    </row>
    <row r="25" spans="1:18" ht="15" customHeight="1" x14ac:dyDescent="0.25">
      <c r="B25" s="1078" t="s">
        <v>43</v>
      </c>
      <c r="C25" s="1074"/>
      <c r="D25" s="1079">
        <v>19.63389121338912</v>
      </c>
      <c r="E25" s="1080">
        <v>0.31408846224425607</v>
      </c>
      <c r="F25" s="1074"/>
      <c r="G25" s="1079">
        <v>37.738188976377955</v>
      </c>
      <c r="H25" s="1080">
        <v>0.30204801300636575</v>
      </c>
      <c r="I25" s="1074"/>
      <c r="J25" s="1079">
        <v>64.248337028824835</v>
      </c>
      <c r="K25" s="1080">
        <v>0.21265828962919575</v>
      </c>
      <c r="L25" s="1074"/>
      <c r="M25" s="1074"/>
      <c r="N25" s="1074"/>
      <c r="O25" s="1074"/>
      <c r="P25" s="1074"/>
      <c r="Q25" s="1074"/>
      <c r="R25" s="1074"/>
    </row>
    <row r="26" spans="1:18" ht="15" customHeight="1" x14ac:dyDescent="0.25">
      <c r="B26" s="1078" t="s">
        <v>44</v>
      </c>
      <c r="C26" s="1074"/>
      <c r="D26" s="1079">
        <v>14.6484375</v>
      </c>
      <c r="E26" s="1080">
        <v>0.60067223326046948</v>
      </c>
      <c r="F26" s="1074"/>
      <c r="G26" s="1079">
        <v>17.899328859060404</v>
      </c>
      <c r="H26" s="1080">
        <v>0.62923307457724353</v>
      </c>
      <c r="I26" s="1074"/>
      <c r="J26" s="1079">
        <v>22.191616766467067</v>
      </c>
      <c r="K26" s="1080">
        <v>0.6393230904819005</v>
      </c>
      <c r="L26" s="1074"/>
      <c r="M26" s="1074"/>
      <c r="N26" s="1074"/>
      <c r="O26" s="1074"/>
      <c r="P26" s="1074"/>
      <c r="Q26" s="1074"/>
      <c r="R26" s="1074"/>
    </row>
    <row r="27" spans="1:18" ht="15" customHeight="1" x14ac:dyDescent="0.25">
      <c r="B27" s="1078" t="s">
        <v>45</v>
      </c>
      <c r="C27" s="1074"/>
      <c r="D27" s="1079">
        <v>20.232556693489389</v>
      </c>
      <c r="E27" s="1080">
        <v>0.69099365830616832</v>
      </c>
      <c r="F27" s="1074"/>
      <c r="G27" s="1079">
        <v>26.878099547511276</v>
      </c>
      <c r="H27" s="1080">
        <v>0.66311984266249668</v>
      </c>
      <c r="I27" s="1074"/>
      <c r="J27" s="1079">
        <v>33.139333333333326</v>
      </c>
      <c r="K27" s="1080">
        <v>0.6753737505050772</v>
      </c>
      <c r="L27" s="1074"/>
      <c r="M27" s="1074"/>
      <c r="N27" s="1074"/>
      <c r="O27" s="1074"/>
      <c r="P27" s="1074"/>
      <c r="Q27" s="1074"/>
      <c r="R27" s="1074"/>
    </row>
    <row r="28" spans="1:18" ht="15" customHeight="1" x14ac:dyDescent="0.25">
      <c r="B28" s="1078" t="s">
        <v>46</v>
      </c>
      <c r="C28" s="1074"/>
      <c r="D28" s="1079">
        <v>17.56524620060792</v>
      </c>
      <c r="E28" s="1080">
        <v>0.35291375276723591</v>
      </c>
      <c r="F28" s="1074"/>
      <c r="G28" s="1079">
        <v>27.397145938173939</v>
      </c>
      <c r="H28" s="1080">
        <v>0.47912479318571954</v>
      </c>
      <c r="I28" s="1074"/>
      <c r="J28" s="1079">
        <v>37.129942279942291</v>
      </c>
      <c r="K28" s="1080">
        <v>0.47952214006704991</v>
      </c>
      <c r="L28" s="1074"/>
      <c r="M28" s="1074"/>
      <c r="N28" s="1074"/>
      <c r="O28" s="1074"/>
      <c r="P28" s="1074"/>
      <c r="Q28" s="1074"/>
      <c r="R28" s="1074"/>
    </row>
    <row r="29" spans="1:18" ht="15" customHeight="1" x14ac:dyDescent="0.25">
      <c r="B29" s="1081" t="s">
        <v>1</v>
      </c>
      <c r="C29" s="1074"/>
      <c r="D29" s="1082">
        <v>20.357142857142858</v>
      </c>
      <c r="E29" s="1083">
        <v>9.1256476861531086E-2</v>
      </c>
      <c r="F29" s="1074"/>
      <c r="G29" s="1082">
        <v>45.025380710659896</v>
      </c>
      <c r="H29" s="1083">
        <v>2.6268026538013124E-2</v>
      </c>
      <c r="I29" s="1074"/>
      <c r="J29" s="1082">
        <v>70.327327327327325</v>
      </c>
      <c r="K29" s="1083">
        <v>4.5217161836142362E-2</v>
      </c>
      <c r="L29" s="1074"/>
      <c r="M29" s="1074"/>
      <c r="N29" s="1074"/>
      <c r="O29" s="1074"/>
      <c r="P29" s="1074"/>
      <c r="Q29" s="1074"/>
      <c r="R29" s="1074"/>
    </row>
    <row r="30" spans="1:18" ht="15" customHeight="1" x14ac:dyDescent="0.25">
      <c r="B30" s="1313" t="s">
        <v>0</v>
      </c>
      <c r="C30" s="673"/>
      <c r="D30" s="1314">
        <v>16.19768329067745</v>
      </c>
      <c r="E30" s="1315">
        <v>0.386899054522998</v>
      </c>
      <c r="F30" s="673"/>
      <c r="G30" s="1314">
        <v>38.545856075471669</v>
      </c>
      <c r="H30" s="1315">
        <v>0.31432489174513201</v>
      </c>
      <c r="I30" s="673"/>
      <c r="J30" s="1314">
        <v>58.555674433303579</v>
      </c>
      <c r="K30" s="1315">
        <v>0.354463326392567</v>
      </c>
      <c r="L30" s="673"/>
      <c r="M30" s="673"/>
      <c r="N30" s="673"/>
      <c r="O30" s="673"/>
      <c r="P30" s="673"/>
      <c r="Q30" s="673"/>
      <c r="R30" s="673"/>
    </row>
    <row r="31" spans="1:18" x14ac:dyDescent="0.25">
      <c r="A31" s="1074"/>
      <c r="B31" s="1074"/>
      <c r="C31" s="1074"/>
      <c r="D31" s="1074"/>
      <c r="E31" s="1074"/>
      <c r="F31" s="1074"/>
      <c r="G31" s="1074"/>
      <c r="H31" s="1074"/>
      <c r="I31" s="1074"/>
      <c r="J31" s="1074"/>
      <c r="K31" s="1074"/>
      <c r="L31" s="1074"/>
      <c r="M31" s="1074"/>
      <c r="N31" s="1074"/>
      <c r="O31" s="1074"/>
      <c r="P31" s="1074"/>
      <c r="Q31" s="1074"/>
      <c r="R31" s="1074"/>
    </row>
    <row r="32" spans="1:18" ht="12.75" customHeight="1" x14ac:dyDescent="0.25">
      <c r="B32" s="1084" t="s">
        <v>189</v>
      </c>
      <c r="C32" s="1085"/>
      <c r="D32" s="1084"/>
      <c r="E32" s="1084"/>
      <c r="F32" s="1085"/>
      <c r="G32" s="1084"/>
      <c r="H32" s="1084"/>
      <c r="I32" s="1085"/>
      <c r="J32" s="1084"/>
      <c r="K32" s="1084"/>
      <c r="L32" s="1085"/>
      <c r="M32" s="1085"/>
      <c r="N32" s="1085"/>
      <c r="O32" s="1085"/>
      <c r="P32" s="1085"/>
      <c r="Q32" s="1085"/>
      <c r="R32" s="1085"/>
    </row>
    <row r="33" spans="2:11" ht="45.6" customHeight="1" x14ac:dyDescent="0.25">
      <c r="B33" s="1645" t="s">
        <v>288</v>
      </c>
      <c r="C33" s="1645"/>
      <c r="D33" s="1645"/>
      <c r="E33" s="1645"/>
      <c r="F33" s="1645"/>
      <c r="G33" s="1645"/>
      <c r="H33" s="1645"/>
      <c r="I33" s="1645"/>
      <c r="J33" s="1645"/>
      <c r="K33" s="1645"/>
    </row>
  </sheetData>
  <mergeCells count="7">
    <mergeCell ref="B33:K33"/>
    <mergeCell ref="B6:L6"/>
    <mergeCell ref="B9:B10"/>
    <mergeCell ref="D9:E9"/>
    <mergeCell ref="G9:H9"/>
    <mergeCell ref="J9:K9"/>
    <mergeCell ref="B7:L7"/>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U33"/>
  <sheetViews>
    <sheetView topLeftCell="A4" zoomScaleNormal="100" workbookViewId="0">
      <selection activeCell="D30" sqref="D30:H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C1" s="701" t="s">
        <v>67</v>
      </c>
      <c r="F1" s="701" t="s">
        <v>67</v>
      </c>
      <c r="I1" s="701" t="s">
        <v>67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9"/>
      <c r="B6" s="1494" t="s">
        <v>448</v>
      </c>
      <c r="C6" s="1494"/>
      <c r="D6" s="1494"/>
      <c r="E6" s="1494"/>
      <c r="F6" s="1494"/>
      <c r="G6" s="1494"/>
      <c r="H6" s="1494"/>
      <c r="I6" s="1494"/>
      <c r="J6" s="1494"/>
      <c r="K6" s="1494"/>
      <c r="L6" s="1494"/>
      <c r="M6" s="1020"/>
      <c r="N6" s="1020"/>
      <c r="O6" s="1020"/>
      <c r="P6" s="1071"/>
      <c r="Q6" s="1071"/>
      <c r="R6" s="1071"/>
      <c r="S6" s="1071"/>
      <c r="T6" s="1071"/>
      <c r="U6" s="1071"/>
    </row>
    <row r="7" spans="1:21" s="622" customFormat="1" ht="15.75" customHeight="1" x14ac:dyDescent="0.2">
      <c r="A7" s="1019"/>
      <c r="B7" s="1633" t="str">
        <f>porsaad!$B$6</f>
        <v>Situación a 31 de marzo de 2024</v>
      </c>
      <c r="C7" s="1633"/>
      <c r="D7" s="1633"/>
      <c r="E7" s="1633"/>
      <c r="F7" s="1633"/>
      <c r="G7" s="1633"/>
      <c r="H7" s="1633"/>
      <c r="I7" s="1633"/>
      <c r="J7" s="1633"/>
      <c r="K7" s="1633"/>
      <c r="L7" s="1633"/>
      <c r="M7" s="1072"/>
      <c r="N7" s="1072"/>
      <c r="O7" s="1072"/>
      <c r="P7" s="1073"/>
      <c r="Q7" s="1073"/>
      <c r="R7" s="1073"/>
      <c r="S7" s="1073"/>
      <c r="T7" s="1073"/>
      <c r="U7" s="1073"/>
    </row>
    <row r="8" spans="1:21" s="701" customFormat="1" ht="6" customHeight="1" x14ac:dyDescent="0.25">
      <c r="A8" s="1022"/>
      <c r="B8" s="1022"/>
      <c r="C8" s="1022"/>
      <c r="D8" s="1022"/>
      <c r="E8" s="1022"/>
      <c r="F8" s="1022"/>
      <c r="G8" s="1022"/>
      <c r="H8" s="1022"/>
      <c r="I8" s="1022"/>
      <c r="J8" s="1022"/>
      <c r="K8" s="1022"/>
      <c r="L8" s="1022"/>
      <c r="M8" s="1022"/>
      <c r="N8" s="1022"/>
      <c r="O8" s="1022"/>
    </row>
    <row r="9" spans="1:21" x14ac:dyDescent="0.25">
      <c r="B9" s="1646" t="s">
        <v>12</v>
      </c>
      <c r="C9" s="1074"/>
      <c r="D9" s="1648" t="s">
        <v>48</v>
      </c>
      <c r="E9" s="1648"/>
      <c r="F9" s="1074"/>
      <c r="G9" s="1649" t="s">
        <v>33</v>
      </c>
      <c r="H9" s="1650"/>
      <c r="I9" s="1074"/>
      <c r="J9" s="1651" t="s">
        <v>32</v>
      </c>
      <c r="K9" s="1652"/>
      <c r="L9" s="1074"/>
      <c r="M9" s="1074"/>
      <c r="N9" s="1074"/>
      <c r="O9" s="1074"/>
      <c r="P9" s="1074"/>
      <c r="Q9" s="1074"/>
      <c r="R9" s="1074"/>
    </row>
    <row r="10" spans="1:21" ht="46.5" customHeight="1" x14ac:dyDescent="0.25">
      <c r="B10" s="1647"/>
      <c r="C10" s="1074"/>
      <c r="D10" s="1070" t="s">
        <v>131</v>
      </c>
      <c r="E10" s="863" t="s">
        <v>157</v>
      </c>
      <c r="F10" s="1074"/>
      <c r="G10" s="1070" t="s">
        <v>131</v>
      </c>
      <c r="H10" s="821" t="s">
        <v>157</v>
      </c>
      <c r="I10" s="1074"/>
      <c r="J10" s="821" t="s">
        <v>131</v>
      </c>
      <c r="K10" s="822" t="s">
        <v>157</v>
      </c>
      <c r="L10" s="1074"/>
      <c r="M10" s="1074"/>
      <c r="N10" s="1074"/>
      <c r="O10" s="1074"/>
      <c r="P10" s="1074"/>
      <c r="Q10" s="1074"/>
      <c r="R10" s="1074"/>
    </row>
    <row r="11" spans="1:21" ht="6.75" customHeight="1" x14ac:dyDescent="0.25">
      <c r="B11" s="1074"/>
      <c r="C11" s="1074"/>
      <c r="D11" s="1074"/>
      <c r="E11" s="1074"/>
      <c r="F11" s="1074"/>
      <c r="G11" s="1074"/>
      <c r="H11" s="1074"/>
      <c r="I11" s="1074"/>
      <c r="J11" s="1074"/>
      <c r="K11" s="1074"/>
      <c r="L11" s="1074"/>
      <c r="M11" s="1074"/>
      <c r="N11" s="1074"/>
      <c r="O11" s="1074"/>
      <c r="P11" s="1074"/>
      <c r="Q11" s="1074"/>
      <c r="R11" s="1074"/>
    </row>
    <row r="12" spans="1:21" ht="15" customHeight="1" x14ac:dyDescent="0.25">
      <c r="B12" s="1075" t="s">
        <v>8</v>
      </c>
      <c r="C12" s="1074"/>
      <c r="D12" s="1076" t="s">
        <v>364</v>
      </c>
      <c r="E12" s="1077" t="s">
        <v>364</v>
      </c>
      <c r="F12" s="1074"/>
      <c r="G12" s="1076" t="s">
        <v>364</v>
      </c>
      <c r="H12" s="1077" t="s">
        <v>364</v>
      </c>
      <c r="I12" s="1074"/>
      <c r="J12" s="1076" t="s">
        <v>364</v>
      </c>
      <c r="K12" s="1077" t="s">
        <v>364</v>
      </c>
      <c r="L12" s="1074"/>
      <c r="M12" s="1074"/>
      <c r="N12" s="1074"/>
      <c r="O12" s="1074"/>
      <c r="P12" s="1074"/>
      <c r="Q12" s="1074"/>
      <c r="R12" s="1074"/>
    </row>
    <row r="13" spans="1:21" ht="15" customHeight="1" x14ac:dyDescent="0.25">
      <c r="B13" s="1078" t="s">
        <v>7</v>
      </c>
      <c r="C13" s="1074"/>
      <c r="D13" s="1079">
        <v>23.5</v>
      </c>
      <c r="E13" s="1080">
        <v>0.33098615289583072</v>
      </c>
      <c r="F13" s="1074"/>
      <c r="G13" s="1079">
        <v>16</v>
      </c>
      <c r="H13" s="1080" t="s">
        <v>364</v>
      </c>
      <c r="I13" s="1074"/>
      <c r="J13" s="1079">
        <v>46</v>
      </c>
      <c r="K13" s="1080" t="s">
        <v>364</v>
      </c>
      <c r="L13" s="1074"/>
      <c r="M13" s="1074"/>
      <c r="N13" s="1074"/>
      <c r="O13" s="1074"/>
      <c r="P13" s="1074"/>
      <c r="Q13" s="1074"/>
      <c r="R13" s="1074"/>
    </row>
    <row r="14" spans="1:21" ht="15" customHeight="1" x14ac:dyDescent="0.25">
      <c r="B14" s="1078" t="s">
        <v>37</v>
      </c>
      <c r="C14" s="1074"/>
      <c r="D14" s="1079">
        <v>20.204081632653061</v>
      </c>
      <c r="E14" s="1080">
        <v>7.0341657042760422E-2</v>
      </c>
      <c r="F14" s="1074"/>
      <c r="G14" s="1079">
        <v>44.939759036144579</v>
      </c>
      <c r="H14" s="1080">
        <v>1.2212377451932762E-2</v>
      </c>
      <c r="I14" s="1074"/>
      <c r="J14" s="1079">
        <v>70</v>
      </c>
      <c r="K14" s="1080">
        <v>0</v>
      </c>
      <c r="L14" s="1074"/>
      <c r="M14" s="1074"/>
      <c r="N14" s="1074"/>
      <c r="O14" s="1074"/>
      <c r="P14" s="1074"/>
      <c r="Q14" s="1074"/>
      <c r="R14" s="1074"/>
    </row>
    <row r="15" spans="1:21" ht="15" customHeight="1" x14ac:dyDescent="0.25">
      <c r="B15" s="1078" t="s">
        <v>38</v>
      </c>
      <c r="C15" s="1074"/>
      <c r="D15" s="1079" t="s">
        <v>364</v>
      </c>
      <c r="E15" s="1080" t="s">
        <v>364</v>
      </c>
      <c r="F15" s="1074"/>
      <c r="G15" s="1079" t="s">
        <v>364</v>
      </c>
      <c r="H15" s="1080" t="s">
        <v>364</v>
      </c>
      <c r="I15" s="1074"/>
      <c r="J15" s="1079" t="s">
        <v>364</v>
      </c>
      <c r="K15" s="1080" t="s">
        <v>364</v>
      </c>
      <c r="L15" s="1074"/>
      <c r="M15" s="1074"/>
      <c r="N15" s="1074"/>
      <c r="O15" s="1074"/>
      <c r="P15" s="1074"/>
      <c r="Q15" s="1074"/>
      <c r="R15" s="1074"/>
    </row>
    <row r="16" spans="1:21" ht="15" customHeight="1" x14ac:dyDescent="0.25">
      <c r="B16" s="1078" t="s">
        <v>6</v>
      </c>
      <c r="C16" s="1074"/>
      <c r="D16" s="1079">
        <v>20.278994696795021</v>
      </c>
      <c r="E16" s="1080">
        <v>8.1218921228443083E-2</v>
      </c>
      <c r="F16" s="1074"/>
      <c r="G16" s="1079">
        <v>43.792738012508686</v>
      </c>
      <c r="H16" s="1080">
        <v>0.1172215096995614</v>
      </c>
      <c r="I16" s="1074"/>
      <c r="J16" s="1079">
        <v>68.572675911658962</v>
      </c>
      <c r="K16" s="1080">
        <v>0.15155762569112877</v>
      </c>
      <c r="L16" s="1074"/>
      <c r="M16" s="1074"/>
      <c r="N16" s="1074"/>
      <c r="O16" s="1074"/>
      <c r="P16" s="1074"/>
      <c r="Q16" s="1074"/>
      <c r="R16" s="1074"/>
    </row>
    <row r="17" spans="1:18" ht="15" customHeight="1" x14ac:dyDescent="0.25">
      <c r="B17" s="1078" t="s">
        <v>5</v>
      </c>
      <c r="C17" s="1074"/>
      <c r="D17" s="1079" t="s">
        <v>364</v>
      </c>
      <c r="E17" s="1080" t="s">
        <v>364</v>
      </c>
      <c r="F17" s="1074"/>
      <c r="G17" s="1079" t="s">
        <v>364</v>
      </c>
      <c r="H17" s="1080" t="s">
        <v>364</v>
      </c>
      <c r="I17" s="1074"/>
      <c r="J17" s="1079" t="s">
        <v>364</v>
      </c>
      <c r="K17" s="1080" t="s">
        <v>364</v>
      </c>
      <c r="L17" s="1074"/>
      <c r="M17" s="1074"/>
      <c r="N17" s="1074"/>
      <c r="O17" s="1074"/>
      <c r="P17" s="1074"/>
      <c r="Q17" s="1074"/>
      <c r="R17" s="1074"/>
    </row>
    <row r="18" spans="1:18" ht="15" customHeight="1" x14ac:dyDescent="0.25">
      <c r="B18" s="1078" t="s">
        <v>4</v>
      </c>
      <c r="C18" s="1074"/>
      <c r="D18" s="1079">
        <v>22.154034229828852</v>
      </c>
      <c r="E18" s="1080">
        <v>0.14724934778545226</v>
      </c>
      <c r="F18" s="1074"/>
      <c r="G18" s="1079">
        <v>46.321506550218338</v>
      </c>
      <c r="H18" s="1080">
        <v>0.12940724633176676</v>
      </c>
      <c r="I18" s="1074"/>
      <c r="J18" s="1079">
        <v>72.305000000000007</v>
      </c>
      <c r="K18" s="1080">
        <v>0.13199392703268634</v>
      </c>
      <c r="L18" s="1074"/>
      <c r="M18" s="1074"/>
      <c r="N18" s="1074"/>
      <c r="O18" s="1074"/>
      <c r="P18" s="1074"/>
      <c r="Q18" s="1074"/>
      <c r="R18" s="1074"/>
    </row>
    <row r="19" spans="1:18" ht="15" customHeight="1" x14ac:dyDescent="0.25">
      <c r="B19" s="1078" t="s">
        <v>40</v>
      </c>
      <c r="C19" s="1074"/>
      <c r="D19" s="1079">
        <v>18.635701275045538</v>
      </c>
      <c r="E19" s="1080">
        <v>0.24640617727982236</v>
      </c>
      <c r="F19" s="1074"/>
      <c r="G19" s="1079">
        <v>34.282442748091604</v>
      </c>
      <c r="H19" s="1080">
        <v>0.36116784888515457</v>
      </c>
      <c r="I19" s="1074"/>
      <c r="J19" s="1079">
        <v>53.428571428571431</v>
      </c>
      <c r="K19" s="1080">
        <v>0.38117370622502239</v>
      </c>
      <c r="L19" s="1074"/>
      <c r="M19" s="1074"/>
      <c r="N19" s="1074"/>
      <c r="O19" s="1074"/>
      <c r="P19" s="1074"/>
      <c r="Q19" s="1074"/>
      <c r="R19" s="1074"/>
    </row>
    <row r="20" spans="1:18" ht="15" customHeight="1" x14ac:dyDescent="0.25">
      <c r="B20" s="1078" t="s">
        <v>41</v>
      </c>
      <c r="C20" s="1074"/>
      <c r="D20" s="1079">
        <v>15.931876606683804</v>
      </c>
      <c r="E20" s="1080">
        <v>0.27573248991349147</v>
      </c>
      <c r="F20" s="1074"/>
      <c r="G20" s="1079">
        <v>33.689506468615235</v>
      </c>
      <c r="H20" s="1080">
        <v>0.32703000181407127</v>
      </c>
      <c r="I20" s="1074"/>
      <c r="J20" s="1079">
        <v>63.260663507109008</v>
      </c>
      <c r="K20" s="1080">
        <v>0.18012257915108393</v>
      </c>
      <c r="L20" s="1074"/>
      <c r="M20" s="1074"/>
      <c r="N20" s="1074"/>
      <c r="O20" s="1074"/>
      <c r="P20" s="1074"/>
      <c r="Q20" s="1074"/>
      <c r="R20" s="1074"/>
    </row>
    <row r="21" spans="1:18" ht="15" customHeight="1" x14ac:dyDescent="0.25">
      <c r="B21" s="1078" t="s">
        <v>3</v>
      </c>
      <c r="C21" s="1074"/>
      <c r="D21" s="1079">
        <v>20.225186596792124</v>
      </c>
      <c r="E21" s="1080">
        <v>0.11200084636924994</v>
      </c>
      <c r="F21" s="1074"/>
      <c r="G21" s="1079">
        <v>31.765806111696524</v>
      </c>
      <c r="H21" s="1080">
        <v>0.13584254241614488</v>
      </c>
      <c r="I21" s="1074"/>
      <c r="J21" s="1079">
        <v>56.116956077630235</v>
      </c>
      <c r="K21" s="1080">
        <v>0.12255925783861513</v>
      </c>
      <c r="L21" s="1074"/>
      <c r="M21" s="1074"/>
      <c r="N21" s="1074"/>
      <c r="O21" s="1074"/>
      <c r="P21" s="1074"/>
      <c r="Q21" s="1074"/>
      <c r="R21" s="1074"/>
    </row>
    <row r="22" spans="1:18" ht="15" customHeight="1" x14ac:dyDescent="0.25">
      <c r="B22" s="1078" t="s">
        <v>2</v>
      </c>
      <c r="C22" s="1074"/>
      <c r="D22" s="1079">
        <v>19.960926851431168</v>
      </c>
      <c r="E22" s="1080">
        <v>0.10453690468183646</v>
      </c>
      <c r="F22" s="1074"/>
      <c r="G22" s="1079">
        <v>43.523062062303794</v>
      </c>
      <c r="H22" s="1080">
        <v>0.1436287973708181</v>
      </c>
      <c r="I22" s="1074"/>
      <c r="J22" s="1079">
        <v>68.555925432756325</v>
      </c>
      <c r="K22" s="1080">
        <v>0.11726530113429978</v>
      </c>
      <c r="L22" s="1074"/>
      <c r="M22" s="1074"/>
      <c r="N22" s="1074"/>
      <c r="O22" s="1074"/>
      <c r="P22" s="1074"/>
      <c r="Q22" s="1074"/>
      <c r="R22" s="1074"/>
    </row>
    <row r="23" spans="1:18" ht="15" customHeight="1" x14ac:dyDescent="0.25">
      <c r="B23" s="1078" t="s">
        <v>35</v>
      </c>
      <c r="C23" s="1074"/>
      <c r="D23" s="1079">
        <v>20.89622641509434</v>
      </c>
      <c r="E23" s="1080">
        <v>0.17850225605881165</v>
      </c>
      <c r="F23" s="1074"/>
      <c r="G23" s="1079">
        <v>45.53387533875339</v>
      </c>
      <c r="H23" s="1080">
        <v>0.11210463477242838</v>
      </c>
      <c r="I23" s="1074"/>
      <c r="J23" s="1079">
        <v>70.370813397129183</v>
      </c>
      <c r="K23" s="1080">
        <v>8.3765745829164559E-2</v>
      </c>
      <c r="L23" s="1074"/>
      <c r="M23" s="1074"/>
      <c r="N23" s="1074"/>
      <c r="O23" s="1074"/>
      <c r="P23" s="1074"/>
      <c r="Q23" s="1074"/>
      <c r="R23" s="1074"/>
    </row>
    <row r="24" spans="1:18" ht="15" customHeight="1" x14ac:dyDescent="0.25">
      <c r="B24" s="1078" t="s">
        <v>42</v>
      </c>
      <c r="C24" s="1074"/>
      <c r="D24" s="1079">
        <v>24.344202898550726</v>
      </c>
      <c r="E24" s="1080">
        <v>0.30848710988434025</v>
      </c>
      <c r="F24" s="1074"/>
      <c r="G24" s="1079">
        <v>51.108671789242592</v>
      </c>
      <c r="H24" s="1080">
        <v>0.17542544677880423</v>
      </c>
      <c r="I24" s="1074"/>
      <c r="J24" s="1079">
        <v>77.65985282093213</v>
      </c>
      <c r="K24" s="1080">
        <v>0.1439676244692161</v>
      </c>
      <c r="L24" s="1074"/>
      <c r="M24" s="1074"/>
      <c r="N24" s="1074"/>
      <c r="O24" s="1074"/>
      <c r="P24" s="1074"/>
      <c r="Q24" s="1074"/>
      <c r="R24" s="1074"/>
    </row>
    <row r="25" spans="1:18" ht="15" customHeight="1" x14ac:dyDescent="0.25">
      <c r="B25" s="1078" t="s">
        <v>43</v>
      </c>
      <c r="C25" s="1074"/>
      <c r="D25" s="1079">
        <v>20.142857142857142</v>
      </c>
      <c r="E25" s="1080">
        <v>0.33239645008660917</v>
      </c>
      <c r="F25" s="1074"/>
      <c r="G25" s="1079">
        <v>31.90909090909091</v>
      </c>
      <c r="H25" s="1080">
        <v>0.22224413654821804</v>
      </c>
      <c r="I25" s="1074"/>
      <c r="J25" s="1079">
        <v>65</v>
      </c>
      <c r="K25" s="1080">
        <v>0.10878565864408424</v>
      </c>
      <c r="L25" s="1074"/>
      <c r="M25" s="1074"/>
      <c r="N25" s="1074"/>
      <c r="O25" s="1074"/>
      <c r="P25" s="1074"/>
      <c r="Q25" s="1074"/>
      <c r="R25" s="1074"/>
    </row>
    <row r="26" spans="1:18" ht="15" customHeight="1" x14ac:dyDescent="0.25">
      <c r="B26" s="1078" t="s">
        <v>44</v>
      </c>
      <c r="C26" s="1074"/>
      <c r="D26" s="1079">
        <v>111.65714285714286</v>
      </c>
      <c r="E26" s="1080">
        <v>0.39494417149193772</v>
      </c>
      <c r="F26" s="1074"/>
      <c r="G26" s="1079">
        <v>130.1625386996904</v>
      </c>
      <c r="H26" s="1080">
        <v>0.28555965619089374</v>
      </c>
      <c r="I26" s="1074"/>
      <c r="J26" s="1079">
        <v>130.14922048997772</v>
      </c>
      <c r="K26" s="1080">
        <v>0.2874593211080016</v>
      </c>
      <c r="L26" s="1074"/>
      <c r="M26" s="1074"/>
      <c r="N26" s="1074"/>
      <c r="O26" s="1074"/>
      <c r="P26" s="1074"/>
      <c r="Q26" s="1074"/>
      <c r="R26" s="1074"/>
    </row>
    <row r="27" spans="1:18" ht="15" customHeight="1" x14ac:dyDescent="0.25">
      <c r="B27" s="1078" t="s">
        <v>45</v>
      </c>
      <c r="C27" s="1074"/>
      <c r="D27" s="1079" t="s">
        <v>364</v>
      </c>
      <c r="E27" s="1080" t="s">
        <v>364</v>
      </c>
      <c r="F27" s="1074"/>
      <c r="G27" s="1079" t="s">
        <v>364</v>
      </c>
      <c r="H27" s="1080" t="s">
        <v>364</v>
      </c>
      <c r="I27" s="1074"/>
      <c r="J27" s="1079" t="s">
        <v>364</v>
      </c>
      <c r="K27" s="1080" t="s">
        <v>364</v>
      </c>
      <c r="L27" s="1074"/>
      <c r="M27" s="1074"/>
      <c r="N27" s="1074"/>
      <c r="O27" s="1074"/>
      <c r="P27" s="1074"/>
      <c r="Q27" s="1074"/>
      <c r="R27" s="1074"/>
    </row>
    <row r="28" spans="1:18" ht="15" customHeight="1" x14ac:dyDescent="0.25">
      <c r="B28" s="1078" t="s">
        <v>46</v>
      </c>
      <c r="C28" s="1074"/>
      <c r="D28" s="1079" t="s">
        <v>364</v>
      </c>
      <c r="E28" s="1080" t="s">
        <v>364</v>
      </c>
      <c r="F28" s="1074"/>
      <c r="G28" s="1079" t="s">
        <v>364</v>
      </c>
      <c r="H28" s="1080" t="s">
        <v>364</v>
      </c>
      <c r="I28" s="1074"/>
      <c r="J28" s="1079" t="s">
        <v>364</v>
      </c>
      <c r="K28" s="1080" t="s">
        <v>364</v>
      </c>
      <c r="L28" s="1074"/>
      <c r="M28" s="1074"/>
      <c r="N28" s="1074"/>
      <c r="O28" s="1074"/>
      <c r="P28" s="1074"/>
      <c r="Q28" s="1074"/>
      <c r="R28" s="1074"/>
    </row>
    <row r="29" spans="1:18" ht="15" customHeight="1" x14ac:dyDescent="0.25">
      <c r="B29" s="1081" t="s">
        <v>1</v>
      </c>
      <c r="C29" s="1074"/>
      <c r="D29" s="1082">
        <v>20</v>
      </c>
      <c r="E29" s="1083">
        <v>0</v>
      </c>
      <c r="F29" s="1074"/>
      <c r="G29" s="1082">
        <v>45</v>
      </c>
      <c r="H29" s="1083" t="s">
        <v>364</v>
      </c>
      <c r="I29" s="1074"/>
      <c r="J29" s="1082" t="s">
        <v>364</v>
      </c>
      <c r="K29" s="1083" t="s">
        <v>364</v>
      </c>
      <c r="L29" s="1074"/>
      <c r="M29" s="1074"/>
      <c r="N29" s="1074"/>
      <c r="O29" s="1074"/>
      <c r="P29" s="1074"/>
      <c r="Q29" s="1074"/>
      <c r="R29" s="1074"/>
    </row>
    <row r="30" spans="1:18" ht="15" customHeight="1" x14ac:dyDescent="0.25">
      <c r="B30" s="1313" t="s">
        <v>0</v>
      </c>
      <c r="C30" s="673"/>
      <c r="D30" s="1314">
        <v>21.166752991849087</v>
      </c>
      <c r="E30" s="1315">
        <v>0.58338785943873561</v>
      </c>
      <c r="F30" s="673"/>
      <c r="G30" s="1314">
        <v>43.928013944534058</v>
      </c>
      <c r="H30" s="1315">
        <v>0.44666496502406672</v>
      </c>
      <c r="I30" s="673"/>
      <c r="J30" s="1314">
        <v>69.998988366211435</v>
      </c>
      <c r="K30" s="1315">
        <v>0.25519863352150901</v>
      </c>
      <c r="L30" s="673"/>
      <c r="M30" s="673"/>
      <c r="N30" s="673"/>
      <c r="O30" s="673"/>
      <c r="P30" s="673"/>
      <c r="Q30" s="673"/>
      <c r="R30" s="673"/>
    </row>
    <row r="31" spans="1:18" x14ac:dyDescent="0.25">
      <c r="A31" s="1074"/>
      <c r="B31" s="1074"/>
      <c r="C31" s="1074"/>
      <c r="D31" s="1074"/>
      <c r="E31" s="1074"/>
      <c r="F31" s="1074"/>
      <c r="G31" s="1074"/>
      <c r="H31" s="1074"/>
      <c r="I31" s="1074"/>
      <c r="J31" s="1074"/>
      <c r="K31" s="1074"/>
      <c r="L31" s="1074"/>
      <c r="M31" s="1074"/>
      <c r="N31" s="1074"/>
      <c r="O31" s="1074"/>
      <c r="P31" s="1074"/>
      <c r="Q31" s="1074"/>
      <c r="R31" s="1074"/>
    </row>
    <row r="32" spans="1:18" ht="12.75" customHeight="1" x14ac:dyDescent="0.25">
      <c r="B32" s="1084" t="s">
        <v>189</v>
      </c>
      <c r="C32" s="1085"/>
      <c r="D32" s="1084"/>
      <c r="E32" s="1084"/>
      <c r="F32" s="1085"/>
      <c r="G32" s="1084"/>
      <c r="H32" s="1084"/>
      <c r="I32" s="1085"/>
      <c r="J32" s="1084"/>
      <c r="K32" s="1084"/>
      <c r="L32" s="1085"/>
      <c r="M32" s="1085"/>
      <c r="N32" s="1085"/>
      <c r="O32" s="1085"/>
      <c r="P32" s="1085"/>
      <c r="Q32" s="1085"/>
      <c r="R32" s="1085"/>
    </row>
    <row r="33" spans="2:11" ht="41.45" customHeight="1" x14ac:dyDescent="0.25">
      <c r="B33" s="1645" t="s">
        <v>288</v>
      </c>
      <c r="C33" s="1645"/>
      <c r="D33" s="1645"/>
      <c r="E33" s="1645"/>
      <c r="F33" s="1645"/>
      <c r="G33" s="1645"/>
      <c r="H33" s="1645"/>
      <c r="I33" s="1645"/>
      <c r="J33" s="1645"/>
      <c r="K33" s="1645"/>
    </row>
  </sheetData>
  <mergeCells count="7">
    <mergeCell ref="B33:K33"/>
    <mergeCell ref="B6:L6"/>
    <mergeCell ref="B9:B10"/>
    <mergeCell ref="D9:E9"/>
    <mergeCell ref="G9:H9"/>
    <mergeCell ref="J9:K9"/>
    <mergeCell ref="B7:L7"/>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2578125" defaultRowHeight="15" x14ac:dyDescent="0.25"/>
  <cols>
    <col min="1" max="1" width="2" style="667" customWidth="1"/>
    <col min="2" max="2" width="13" style="667" customWidth="1"/>
    <col min="3" max="4" width="9.140625" style="667" customWidth="1"/>
    <col min="5" max="5" width="9.42578125" style="667" customWidth="1"/>
    <col min="6" max="6" width="7.42578125" style="667" customWidth="1"/>
    <col min="7" max="7" width="2.28515625" style="667" customWidth="1"/>
    <col min="8" max="8" width="12.5703125" style="667" customWidth="1"/>
    <col min="9" max="10" width="9.140625" style="667" customWidth="1"/>
    <col min="11" max="11" width="9.42578125" style="667" customWidth="1"/>
    <col min="12" max="12" width="7.42578125" style="667" customWidth="1"/>
    <col min="13" max="13" width="2.42578125" style="667" customWidth="1"/>
    <col min="14" max="14" width="13" style="667" customWidth="1"/>
    <col min="15" max="16" width="9.140625" style="667" customWidth="1"/>
    <col min="17" max="17" width="9.28515625" style="667" customWidth="1"/>
    <col min="18" max="18" width="7.42578125" style="667" customWidth="1"/>
    <col min="19" max="19" width="2.140625" style="667" customWidth="1"/>
    <col min="20" max="20" width="12.42578125" style="667" customWidth="1"/>
    <col min="21" max="22" width="9.140625" style="667" customWidth="1"/>
    <col min="23" max="23" width="9.28515625" style="667" customWidth="1"/>
    <col min="24" max="24" width="7.42578125" style="667" customWidth="1"/>
    <col min="25" max="16384" width="11.42578125" style="667"/>
  </cols>
  <sheetData>
    <row r="1" spans="1:24" s="1051" customFormat="1" x14ac:dyDescent="0.25">
      <c r="B1" s="1051" t="s">
        <v>79</v>
      </c>
      <c r="C1" s="1051" t="s">
        <v>66</v>
      </c>
      <c r="F1" s="1051" t="s">
        <v>65</v>
      </c>
      <c r="J1" s="1051" t="s">
        <v>79</v>
      </c>
      <c r="K1" s="1051" t="s">
        <v>67</v>
      </c>
    </row>
    <row r="2" spans="1:24" s="614" customFormat="1" ht="15" customHeight="1" x14ac:dyDescent="0.2"/>
    <row r="3" spans="1:24" s="620" customFormat="1" ht="38.25" customHeight="1" x14ac:dyDescent="0.25">
      <c r="B3" s="1476"/>
      <c r="C3" s="1476"/>
      <c r="D3" s="1476"/>
    </row>
    <row r="4" spans="1:24" s="622" customFormat="1" ht="23.25" customHeight="1" x14ac:dyDescent="0.2">
      <c r="B4" s="1478" t="s">
        <v>451</v>
      </c>
      <c r="C4" s="1478"/>
      <c r="D4" s="1478"/>
      <c r="E4" s="1478"/>
      <c r="F4" s="1478"/>
      <c r="G4" s="1478"/>
      <c r="H4" s="1478"/>
      <c r="I4" s="1478"/>
      <c r="J4" s="1478"/>
      <c r="K4" s="1478"/>
      <c r="L4" s="1478"/>
      <c r="M4" s="1478"/>
      <c r="N4" s="1478"/>
      <c r="O4" s="1478"/>
      <c r="P4" s="1478"/>
      <c r="Q4" s="1478"/>
      <c r="R4" s="1478"/>
      <c r="S4" s="1478"/>
      <c r="T4" s="1478"/>
      <c r="U4" s="1478"/>
      <c r="V4" s="1478"/>
      <c r="W4" s="1020"/>
      <c r="X4" s="1020"/>
    </row>
    <row r="5" spans="1:24" s="622" customFormat="1" ht="15.75" customHeight="1" x14ac:dyDescent="0.2">
      <c r="B5" s="1633" t="str">
        <f>porsaad!$B$6</f>
        <v>Situación a 31 de marzo de 2024</v>
      </c>
      <c r="C5" s="1633"/>
      <c r="D5" s="1633"/>
      <c r="E5" s="1633"/>
      <c r="F5" s="1633"/>
      <c r="G5" s="1633"/>
      <c r="H5" s="1633"/>
      <c r="I5" s="1633"/>
      <c r="J5" s="1633"/>
      <c r="K5" s="1633"/>
      <c r="L5" s="1633"/>
      <c r="M5" s="1633"/>
      <c r="N5" s="1633"/>
      <c r="O5" s="1633"/>
      <c r="P5" s="1633"/>
      <c r="Q5" s="1633"/>
      <c r="R5" s="1633"/>
      <c r="S5" s="1633"/>
      <c r="T5" s="1633"/>
      <c r="U5" s="1633"/>
      <c r="V5" s="1633"/>
      <c r="W5" s="1072"/>
      <c r="X5" s="1072"/>
    </row>
    <row r="7" spans="1:24" ht="16.5" customHeight="1" x14ac:dyDescent="0.25">
      <c r="M7" s="1056"/>
      <c r="S7" s="1056"/>
    </row>
    <row r="8" spans="1:24" ht="16.5" customHeight="1" x14ac:dyDescent="0.25">
      <c r="M8" s="1056"/>
      <c r="S8" s="1056"/>
    </row>
    <row r="9" spans="1:24" ht="15" customHeight="1" x14ac:dyDescent="0.25">
      <c r="B9" s="1642" t="s">
        <v>125</v>
      </c>
      <c r="C9" s="1643"/>
      <c r="D9" s="1643"/>
      <c r="E9" s="1643"/>
      <c r="F9" s="1644"/>
      <c r="G9" s="1056"/>
      <c r="H9" s="1642" t="s">
        <v>127</v>
      </c>
      <c r="I9" s="1643"/>
      <c r="J9" s="1643"/>
      <c r="K9" s="1643"/>
      <c r="L9" s="1644"/>
      <c r="M9" s="113"/>
      <c r="S9" s="113"/>
    </row>
    <row r="10" spans="1:24" ht="15" customHeight="1" x14ac:dyDescent="0.25">
      <c r="B10" s="1067" t="s">
        <v>124</v>
      </c>
      <c r="C10" s="1090" t="s">
        <v>48</v>
      </c>
      <c r="D10" s="1091" t="s">
        <v>33</v>
      </c>
      <c r="E10" s="1091" t="s">
        <v>32</v>
      </c>
      <c r="F10" s="1069" t="s">
        <v>0</v>
      </c>
      <c r="G10" s="1056"/>
      <c r="H10" s="1067" t="s">
        <v>124</v>
      </c>
      <c r="I10" s="1092" t="s">
        <v>48</v>
      </c>
      <c r="J10" s="1091" t="s">
        <v>33</v>
      </c>
      <c r="K10" s="1091" t="s">
        <v>32</v>
      </c>
      <c r="L10" s="1069" t="s">
        <v>0</v>
      </c>
      <c r="M10" s="113"/>
      <c r="S10" s="113"/>
    </row>
    <row r="11" spans="1:24" ht="6" customHeight="1" x14ac:dyDescent="0.25">
      <c r="E11" s="1096"/>
      <c r="M11" s="113"/>
      <c r="S11" s="113"/>
    </row>
    <row r="12" spans="1:24" ht="15.75" customHeight="1" x14ac:dyDescent="0.25">
      <c r="A12" s="1093"/>
      <c r="B12" s="1094" t="s">
        <v>115</v>
      </c>
      <c r="C12" s="1095">
        <v>9.2917714028618653E-4</v>
      </c>
      <c r="D12" s="1095">
        <v>1.1872785138703926E-3</v>
      </c>
      <c r="E12" s="1061">
        <v>1.3989437974329382E-3</v>
      </c>
      <c r="F12" s="1097">
        <v>1.1477040645948235E-3</v>
      </c>
      <c r="G12" s="1056"/>
      <c r="H12" s="1094" t="s">
        <v>115</v>
      </c>
      <c r="I12" s="1095">
        <v>1.9614732436106994E-2</v>
      </c>
      <c r="J12" s="1095">
        <v>1.2971776720126917E-2</v>
      </c>
      <c r="K12" s="1095">
        <v>9.49753122277084E-3</v>
      </c>
      <c r="L12" s="1099">
        <v>1.3906272392872497E-2</v>
      </c>
      <c r="M12" s="113"/>
      <c r="S12" s="113"/>
    </row>
    <row r="13" spans="1:24" ht="15.75" customHeight="1" x14ac:dyDescent="0.25">
      <c r="B13" s="1088" t="s">
        <v>116</v>
      </c>
      <c r="C13" s="1058">
        <v>7.5312252423196172E-4</v>
      </c>
      <c r="D13" s="1058">
        <v>4.4692233031623139E-4</v>
      </c>
      <c r="E13" s="1058">
        <v>2.867834784737523E-4</v>
      </c>
      <c r="F13" s="1058">
        <v>5.1673046706106915E-4</v>
      </c>
      <c r="G13" s="1098"/>
      <c r="H13" s="1100" t="s">
        <v>116</v>
      </c>
      <c r="I13" s="1058">
        <v>7.4242678846947038E-3</v>
      </c>
      <c r="J13" s="1058">
        <v>3.2529429801757123E-3</v>
      </c>
      <c r="K13" s="1058">
        <v>9.1489979668893406E-4</v>
      </c>
      <c r="L13" s="1101">
        <v>3.7882768833898627E-3</v>
      </c>
      <c r="M13" s="113"/>
      <c r="S13" s="113"/>
    </row>
    <row r="14" spans="1:24" ht="15.75" customHeight="1" x14ac:dyDescent="0.25">
      <c r="B14" s="1086" t="s">
        <v>117</v>
      </c>
      <c r="C14" s="1061">
        <v>9.0423606967850473E-3</v>
      </c>
      <c r="D14" s="1061">
        <v>4.8800306976954158E-3</v>
      </c>
      <c r="E14" s="1061">
        <v>1.9795054733676076E-3</v>
      </c>
      <c r="F14" s="1061">
        <v>5.6471258185959699E-3</v>
      </c>
      <c r="G14" s="1098"/>
      <c r="H14" s="1102" t="s">
        <v>117</v>
      </c>
      <c r="I14" s="1061">
        <v>2.1279846015184612E-2</v>
      </c>
      <c r="J14" s="1061">
        <v>1.1451959098241545E-2</v>
      </c>
      <c r="K14" s="1061">
        <v>9.0763868719140276E-3</v>
      </c>
      <c r="L14" s="1103">
        <v>1.3743849424353891E-2</v>
      </c>
      <c r="M14" s="113"/>
      <c r="S14" s="113"/>
    </row>
    <row r="15" spans="1:24" ht="15.75" customHeight="1" x14ac:dyDescent="0.25">
      <c r="B15" s="1088" t="s">
        <v>118</v>
      </c>
      <c r="C15" s="1058">
        <v>0.9676157314580256</v>
      </c>
      <c r="D15" s="1058">
        <v>0.15022007538992846</v>
      </c>
      <c r="E15" s="1058">
        <v>1.3646696743958311E-2</v>
      </c>
      <c r="F15" s="1058">
        <v>0.40967059311518167</v>
      </c>
      <c r="G15" s="1098"/>
      <c r="H15" s="1100" t="s">
        <v>118</v>
      </c>
      <c r="I15" s="1058">
        <v>0.27799758634912392</v>
      </c>
      <c r="J15" s="1058">
        <v>0.15010198776146863</v>
      </c>
      <c r="K15" s="1058">
        <v>2.0824862038919548E-2</v>
      </c>
      <c r="L15" s="1101">
        <v>0.14757082119142023</v>
      </c>
      <c r="M15" s="113"/>
      <c r="S15" s="113"/>
    </row>
    <row r="16" spans="1:24" ht="15.75" customHeight="1" x14ac:dyDescent="0.25">
      <c r="B16" s="1086" t="s">
        <v>119</v>
      </c>
      <c r="C16" s="1061">
        <v>2.9978188789233284E-3</v>
      </c>
      <c r="D16" s="1061">
        <v>0.32403223258018643</v>
      </c>
      <c r="E16" s="1061">
        <v>0.1851432168712622</v>
      </c>
      <c r="F16" s="1061">
        <v>0.17375501351584113</v>
      </c>
      <c r="G16" s="1098"/>
      <c r="H16" s="1102" t="s">
        <v>119</v>
      </c>
      <c r="I16" s="1061">
        <v>0.2889048441056507</v>
      </c>
      <c r="J16" s="1061">
        <v>9.0229172499300084E-2</v>
      </c>
      <c r="K16" s="1061">
        <v>0.15996224223061284</v>
      </c>
      <c r="L16" s="1103">
        <v>0.17529737734677303</v>
      </c>
      <c r="M16" s="113"/>
      <c r="S16" s="113"/>
    </row>
    <row r="17" spans="2:19" ht="15.75" customHeight="1" x14ac:dyDescent="0.25">
      <c r="B17" s="1088" t="s">
        <v>120</v>
      </c>
      <c r="C17" s="1058">
        <v>2.3962989407380602E-3</v>
      </c>
      <c r="D17" s="1058">
        <v>0.500268604834887</v>
      </c>
      <c r="E17" s="1058">
        <v>0.29272898961284233</v>
      </c>
      <c r="F17" s="1058">
        <v>0.26918669436623183</v>
      </c>
      <c r="G17" s="1098"/>
      <c r="H17" s="1100" t="s">
        <v>120</v>
      </c>
      <c r="I17" s="1058">
        <v>0.33506973617879349</v>
      </c>
      <c r="J17" s="1058">
        <v>0.20014931541548348</v>
      </c>
      <c r="K17" s="1058">
        <v>7.325007261109498E-2</v>
      </c>
      <c r="L17" s="1101">
        <v>0.20059714326661252</v>
      </c>
      <c r="M17" s="113"/>
      <c r="S17" s="113"/>
    </row>
    <row r="18" spans="2:19" ht="15.75" customHeight="1" x14ac:dyDescent="0.25">
      <c r="B18" s="1086" t="s">
        <v>121</v>
      </c>
      <c r="C18" s="1061">
        <v>1.6079654932952533E-2</v>
      </c>
      <c r="D18" s="1061">
        <v>1.8581134460420288E-2</v>
      </c>
      <c r="E18" s="1061">
        <v>0.47493442450949536</v>
      </c>
      <c r="F18" s="1061">
        <v>0.13235154544591729</v>
      </c>
      <c r="G18" s="1098"/>
      <c r="H18" s="1102" t="s">
        <v>121</v>
      </c>
      <c r="I18" s="1061">
        <v>3.6892195352958249E-2</v>
      </c>
      <c r="J18" s="1061">
        <v>0.22731938834006585</v>
      </c>
      <c r="K18" s="1061">
        <v>0.14638396747022944</v>
      </c>
      <c r="L18" s="1103">
        <v>0.14114555964266948</v>
      </c>
      <c r="M18" s="1056"/>
      <c r="S18" s="1056"/>
    </row>
    <row r="19" spans="2:19" ht="15.75" customHeight="1" x14ac:dyDescent="0.25">
      <c r="B19" s="1088" t="s">
        <v>122</v>
      </c>
      <c r="C19" s="1058">
        <v>1.0269852603163115E-4</v>
      </c>
      <c r="D19" s="1058">
        <v>3.2954878902105952E-4</v>
      </c>
      <c r="E19" s="1058">
        <v>2.9811492323295913E-2</v>
      </c>
      <c r="F19" s="1089">
        <v>7.6560473282925746E-3</v>
      </c>
      <c r="G19" s="1056"/>
      <c r="H19" s="1100" t="s">
        <v>122</v>
      </c>
      <c r="I19" s="1058">
        <v>2.1081254487404716E-3</v>
      </c>
      <c r="J19" s="1058">
        <v>0.10713381060939355</v>
      </c>
      <c r="K19" s="1058">
        <v>0.21520476328783039</v>
      </c>
      <c r="L19" s="1101">
        <v>0.10984092103377442</v>
      </c>
    </row>
    <row r="20" spans="2:19" x14ac:dyDescent="0.25">
      <c r="B20" s="1086" t="s">
        <v>123</v>
      </c>
      <c r="C20" s="1061">
        <v>8.3136902025606171E-5</v>
      </c>
      <c r="D20" s="1061">
        <v>5.4172403674694714E-5</v>
      </c>
      <c r="E20" s="1061">
        <v>6.9947189871646901E-5</v>
      </c>
      <c r="F20" s="1087">
        <v>6.8545878283611205E-5</v>
      </c>
      <c r="G20" s="1056"/>
      <c r="H20" s="1104" t="s">
        <v>123</v>
      </c>
      <c r="I20" s="1105">
        <v>1.0708666228746888E-2</v>
      </c>
      <c r="J20" s="1105">
        <v>0.19738964657574423</v>
      </c>
      <c r="K20" s="1105">
        <v>0.36488527446993901</v>
      </c>
      <c r="L20" s="1106">
        <v>0.19410977881813404</v>
      </c>
    </row>
    <row r="21" spans="2:19" x14ac:dyDescent="0.25">
      <c r="B21" s="1310" t="s">
        <v>0</v>
      </c>
      <c r="C21" s="1311">
        <v>0.99999999999999989</v>
      </c>
      <c r="D21" s="1311">
        <v>0.99999999999999989</v>
      </c>
      <c r="E21" s="1311">
        <v>1.0000000000000002</v>
      </c>
      <c r="F21" s="1312">
        <v>1</v>
      </c>
      <c r="G21" s="113"/>
      <c r="H21" s="1063" t="s">
        <v>0</v>
      </c>
      <c r="I21" s="1316">
        <v>1.0000000000000002</v>
      </c>
      <c r="J21" s="1316">
        <v>1</v>
      </c>
      <c r="K21" s="1316">
        <v>0.99999999999999989</v>
      </c>
      <c r="L21" s="1317">
        <v>1</v>
      </c>
    </row>
    <row r="23" spans="2:19" ht="15" customHeight="1" x14ac:dyDescent="0.25"/>
    <row r="24" spans="2:19" ht="15" customHeight="1" x14ac:dyDescent="0.25">
      <c r="H24" s="701"/>
      <c r="I24" s="701"/>
      <c r="J24" s="701"/>
      <c r="K24" s="701"/>
      <c r="L24" s="701"/>
    </row>
    <row r="25" spans="2:19" ht="15" customHeight="1" x14ac:dyDescent="0.25">
      <c r="B25" s="1642" t="s">
        <v>126</v>
      </c>
      <c r="C25" s="1643"/>
      <c r="D25" s="1643"/>
      <c r="E25" s="1643"/>
      <c r="F25" s="1644"/>
      <c r="H25" s="701" t="s">
        <v>128</v>
      </c>
      <c r="I25" s="701"/>
      <c r="J25" s="701"/>
      <c r="K25" s="701"/>
      <c r="L25" s="701"/>
    </row>
    <row r="26" spans="2:19" ht="15" customHeight="1" x14ac:dyDescent="0.25">
      <c r="B26" s="1067" t="s">
        <v>124</v>
      </c>
      <c r="C26" s="1092" t="s">
        <v>48</v>
      </c>
      <c r="D26" s="1091" t="s">
        <v>33</v>
      </c>
      <c r="E26" s="1091" t="s">
        <v>32</v>
      </c>
      <c r="F26" s="1069" t="s">
        <v>0</v>
      </c>
      <c r="H26" s="701" t="s">
        <v>124</v>
      </c>
      <c r="I26" s="701" t="s">
        <v>48</v>
      </c>
      <c r="J26" s="701" t="s">
        <v>33</v>
      </c>
      <c r="K26" s="701" t="s">
        <v>32</v>
      </c>
      <c r="L26" s="701" t="s">
        <v>0</v>
      </c>
    </row>
    <row r="27" spans="2:19" ht="7.5" customHeight="1" x14ac:dyDescent="0.25">
      <c r="H27" s="701" t="s">
        <v>115</v>
      </c>
      <c r="I27" s="701">
        <v>2.1696751643330573E-2</v>
      </c>
      <c r="J27" s="701">
        <v>1.1960742902215001E-2</v>
      </c>
      <c r="K27" s="701">
        <v>2.5850950174646139E-3</v>
      </c>
      <c r="L27" s="701">
        <v>1.1473116702382272E-2</v>
      </c>
    </row>
    <row r="28" spans="2:19" x14ac:dyDescent="0.25">
      <c r="B28" s="1094" t="s">
        <v>115</v>
      </c>
      <c r="C28" s="1095">
        <v>0</v>
      </c>
      <c r="D28" s="1095">
        <v>1.1848341232227489E-3</v>
      </c>
      <c r="E28" s="1095">
        <v>1.3504388926401081E-3</v>
      </c>
      <c r="F28" s="1099">
        <v>8.0783600929011407E-4</v>
      </c>
      <c r="H28" s="701" t="s">
        <v>116</v>
      </c>
      <c r="I28" s="701">
        <v>4.1526159907522044E-2</v>
      </c>
      <c r="J28" s="701">
        <v>1.7426048127443333E-2</v>
      </c>
      <c r="K28" s="701">
        <v>1.8549579022535165E-2</v>
      </c>
      <c r="L28" s="701">
        <v>2.4092829570375247E-2</v>
      </c>
    </row>
    <row r="29" spans="2:19" ht="15.75" customHeight="1" x14ac:dyDescent="0.25">
      <c r="B29" s="1100" t="s">
        <v>116</v>
      </c>
      <c r="C29" s="1058">
        <v>1.4025245441795231E-3</v>
      </c>
      <c r="D29" s="1058">
        <v>1.1848341232227489E-3</v>
      </c>
      <c r="E29" s="1058">
        <v>3.3760972316002703E-4</v>
      </c>
      <c r="F29" s="1101">
        <v>1.0097950116126427E-3</v>
      </c>
      <c r="H29" s="701" t="s">
        <v>117</v>
      </c>
      <c r="I29" s="701">
        <v>8.3414844353851311E-2</v>
      </c>
      <c r="J29" s="701">
        <v>4.5334448232611665E-2</v>
      </c>
      <c r="K29" s="1107">
        <v>2.9305124245091366E-2</v>
      </c>
      <c r="L29" s="701">
        <v>5.0112155350364729E-2</v>
      </c>
    </row>
    <row r="30" spans="2:19" ht="15.75" customHeight="1" x14ac:dyDescent="0.25">
      <c r="B30" s="1102" t="s">
        <v>117</v>
      </c>
      <c r="C30" s="1061">
        <v>4.2075736325385693E-3</v>
      </c>
      <c r="D30" s="1061">
        <v>1.4810426540284359E-3</v>
      </c>
      <c r="E30" s="1061">
        <v>1.012829169480081E-3</v>
      </c>
      <c r="F30" s="1103">
        <v>2.3225285267090782E-3</v>
      </c>
      <c r="H30" s="701" t="s">
        <v>118</v>
      </c>
      <c r="I30" s="701">
        <v>0.68189497732511606</v>
      </c>
      <c r="J30" s="701">
        <v>0.12110306065712968</v>
      </c>
      <c r="K30" s="701">
        <v>9.1153660926316493E-2</v>
      </c>
      <c r="L30" s="701">
        <v>0.25812544942634419</v>
      </c>
    </row>
    <row r="31" spans="2:19" ht="15.75" customHeight="1" x14ac:dyDescent="0.25">
      <c r="B31" s="1100" t="s">
        <v>118</v>
      </c>
      <c r="C31" s="1058">
        <v>0.12903225806451613</v>
      </c>
      <c r="D31" s="1058">
        <v>6.0130331753554506E-2</v>
      </c>
      <c r="E31" s="1058">
        <v>2.7008777852802163E-3</v>
      </c>
      <c r="F31" s="1101">
        <v>6.7757245279208317E-2</v>
      </c>
      <c r="H31" s="701" t="s">
        <v>119</v>
      </c>
      <c r="I31" s="701">
        <v>0.10526891796685295</v>
      </c>
      <c r="J31" s="701">
        <v>0.48961462701877945</v>
      </c>
      <c r="K31" s="701">
        <v>0.10655352032371811</v>
      </c>
      <c r="L31" s="701">
        <v>0.26524293170866081</v>
      </c>
    </row>
    <row r="32" spans="2:19" ht="15.75" customHeight="1" x14ac:dyDescent="0.25">
      <c r="B32" s="1102" t="s">
        <v>119</v>
      </c>
      <c r="C32" s="1061">
        <v>0.20112201963534362</v>
      </c>
      <c r="D32" s="1061">
        <v>5.6872037914691941E-2</v>
      </c>
      <c r="E32" s="1061">
        <v>5.6380823767724512E-2</v>
      </c>
      <c r="F32" s="1103">
        <v>0.10865394324952035</v>
      </c>
      <c r="H32" s="701" t="s">
        <v>120</v>
      </c>
      <c r="I32" s="701">
        <v>5.922146145269739E-2</v>
      </c>
      <c r="J32" s="701">
        <v>0.21355206048041239</v>
      </c>
      <c r="K32" s="701">
        <v>0.38330814664740298</v>
      </c>
      <c r="L32" s="701">
        <v>0.22803490231573073</v>
      </c>
    </row>
    <row r="33" spans="2:12" ht="15.75" customHeight="1" x14ac:dyDescent="0.25">
      <c r="B33" s="1100" t="s">
        <v>120</v>
      </c>
      <c r="C33" s="1058">
        <v>0.57924263674614307</v>
      </c>
      <c r="D33" s="1058">
        <v>0.1270734597156398</v>
      </c>
      <c r="E33" s="1058">
        <v>3.8149898717083054E-2</v>
      </c>
      <c r="F33" s="1101">
        <v>0.26325355952741591</v>
      </c>
      <c r="H33" s="701" t="s">
        <v>121</v>
      </c>
      <c r="I33" s="701">
        <v>9.2341156111274509E-4</v>
      </c>
      <c r="J33" s="701">
        <v>8.0527048519669492E-2</v>
      </c>
      <c r="K33" s="701">
        <v>0.14948159711266476</v>
      </c>
      <c r="L33" s="701">
        <v>8.2000407837637693E-2</v>
      </c>
    </row>
    <row r="34" spans="2:12" ht="15.75" customHeight="1" x14ac:dyDescent="0.25">
      <c r="B34" s="1102" t="s">
        <v>121</v>
      </c>
      <c r="C34" s="1061">
        <v>7.5175315568022441E-2</v>
      </c>
      <c r="D34" s="1061">
        <v>0.14395734597156398</v>
      </c>
      <c r="E34" s="1061">
        <v>5.3679945982444292E-2</v>
      </c>
      <c r="F34" s="1103">
        <v>9.2194284560234277E-2</v>
      </c>
      <c r="H34" s="701" t="s">
        <v>122</v>
      </c>
      <c r="I34" s="701">
        <v>7.7976976271742918E-4</v>
      </c>
      <c r="J34" s="701">
        <v>9.0987849609282401E-3</v>
      </c>
      <c r="K34" s="701">
        <v>0.13038400008856857</v>
      </c>
      <c r="L34" s="701">
        <v>4.6133949621319177E-2</v>
      </c>
    </row>
    <row r="35" spans="2:12" ht="15.75" customHeight="1" x14ac:dyDescent="0.25">
      <c r="B35" s="1100" t="s">
        <v>122</v>
      </c>
      <c r="C35" s="1058">
        <v>3.9270687237026652E-3</v>
      </c>
      <c r="D35" s="1058">
        <v>0.41795023696682465</v>
      </c>
      <c r="E35" s="1058">
        <v>0.16340310600945307</v>
      </c>
      <c r="F35" s="1101">
        <v>0.19276986771685348</v>
      </c>
      <c r="H35" s="701" t="s">
        <v>123</v>
      </c>
      <c r="I35" s="701">
        <v>5.2737060267994554E-3</v>
      </c>
      <c r="J35" s="701">
        <v>1.1383179100810744E-2</v>
      </c>
      <c r="K35" s="701">
        <v>8.8679276616237937E-2</v>
      </c>
      <c r="L35" s="701">
        <v>3.4784257467185171E-2</v>
      </c>
    </row>
    <row r="36" spans="2:12" x14ac:dyDescent="0.25">
      <c r="B36" s="1104" t="s">
        <v>123</v>
      </c>
      <c r="C36" s="1105">
        <v>5.8906030855539974E-3</v>
      </c>
      <c r="D36" s="1105">
        <v>0.19016587677725119</v>
      </c>
      <c r="E36" s="1105">
        <v>0.68298446995273465</v>
      </c>
      <c r="F36" s="1106">
        <v>0.27123094011915583</v>
      </c>
      <c r="H36" s="701" t="s">
        <v>0</v>
      </c>
      <c r="I36" s="701">
        <v>0.99999999999999989</v>
      </c>
      <c r="J36" s="701">
        <v>1</v>
      </c>
      <c r="K36" s="701">
        <v>1</v>
      </c>
      <c r="L36" s="701">
        <v>1.0000000000000002</v>
      </c>
    </row>
    <row r="37" spans="2:12" x14ac:dyDescent="0.25">
      <c r="B37" s="1063" t="s">
        <v>0</v>
      </c>
      <c r="C37" s="1316">
        <f>SUM(C28:C36)</f>
        <v>1</v>
      </c>
      <c r="D37" s="1316">
        <f>SUM(D28:D36)</f>
        <v>1</v>
      </c>
      <c r="E37" s="1316">
        <f>SUM(E28:E36)</f>
        <v>1</v>
      </c>
      <c r="F37" s="1317">
        <f>SUM(F28:F36)</f>
        <v>1</v>
      </c>
    </row>
    <row r="38" spans="2:12" x14ac:dyDescent="0.25">
      <c r="H38" s="701"/>
      <c r="I38" s="701"/>
      <c r="J38" s="701"/>
      <c r="K38" s="701"/>
      <c r="L38" s="701"/>
    </row>
    <row r="39" spans="2:12" x14ac:dyDescent="0.25">
      <c r="H39" s="701"/>
      <c r="I39" s="701"/>
      <c r="J39" s="701"/>
      <c r="K39" s="701"/>
      <c r="L39" s="701"/>
    </row>
    <row r="40" spans="2:12" x14ac:dyDescent="0.25">
      <c r="H40" s="701"/>
      <c r="I40" s="701"/>
      <c r="J40" s="701"/>
      <c r="K40" s="701"/>
      <c r="L40" s="701"/>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0"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U33"/>
  <sheetViews>
    <sheetView topLeftCell="A10" zoomScaleNormal="100" workbookViewId="0">
      <selection activeCell="D30" sqref="D30:H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66</v>
      </c>
      <c r="C1" s="701" t="s">
        <v>67</v>
      </c>
      <c r="D1" s="701" t="s">
        <v>66</v>
      </c>
      <c r="F1" s="701" t="s">
        <v>67</v>
      </c>
      <c r="I1" s="701" t="s">
        <v>67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9"/>
      <c r="B6" s="1494" t="s">
        <v>458</v>
      </c>
      <c r="C6" s="1494"/>
      <c r="D6" s="1494"/>
      <c r="E6" s="1494"/>
      <c r="F6" s="1494"/>
      <c r="G6" s="1494"/>
      <c r="H6" s="1494"/>
      <c r="I6" s="1494"/>
      <c r="J6" s="1494"/>
      <c r="K6" s="1494"/>
      <c r="L6" s="1494"/>
      <c r="M6" s="1020"/>
      <c r="N6" s="1020"/>
      <c r="O6" s="1020"/>
      <c r="P6" s="1071"/>
      <c r="Q6" s="1071"/>
      <c r="R6" s="1071"/>
      <c r="S6" s="1071"/>
      <c r="T6" s="1071"/>
      <c r="U6" s="1071"/>
    </row>
    <row r="7" spans="1:21" s="622" customFormat="1" ht="15.75" customHeight="1" x14ac:dyDescent="0.2">
      <c r="A7" s="1019"/>
      <c r="B7" s="1633" t="str">
        <f>porsaad!$B$6</f>
        <v>Situación a 31 de marzo de 2024</v>
      </c>
      <c r="C7" s="1633"/>
      <c r="D7" s="1633"/>
      <c r="E7" s="1633"/>
      <c r="F7" s="1633"/>
      <c r="G7" s="1633"/>
      <c r="H7" s="1633"/>
      <c r="I7" s="1633"/>
      <c r="J7" s="1633"/>
      <c r="K7" s="1633"/>
      <c r="L7" s="1633"/>
      <c r="M7" s="1072"/>
      <c r="N7" s="1072"/>
      <c r="O7" s="1072"/>
      <c r="P7" s="1073"/>
      <c r="Q7" s="1073"/>
      <c r="R7" s="1073"/>
      <c r="S7" s="1073"/>
      <c r="T7" s="1073"/>
      <c r="U7" s="1073"/>
    </row>
    <row r="8" spans="1:21" s="701" customFormat="1" ht="6" customHeight="1" x14ac:dyDescent="0.25">
      <c r="A8" s="1022"/>
      <c r="B8" s="1022"/>
      <c r="C8" s="1022"/>
      <c r="D8" s="1022"/>
      <c r="E8" s="1022"/>
      <c r="F8" s="1022"/>
      <c r="G8" s="1022"/>
      <c r="H8" s="1022"/>
      <c r="I8" s="1022"/>
      <c r="J8" s="1022"/>
      <c r="K8" s="1022"/>
      <c r="L8" s="1022"/>
      <c r="M8" s="1022"/>
      <c r="N8" s="1022"/>
      <c r="O8" s="1022"/>
    </row>
    <row r="9" spans="1:21" x14ac:dyDescent="0.25">
      <c r="B9" s="1646" t="s">
        <v>12</v>
      </c>
      <c r="C9" s="1074"/>
      <c r="D9" s="1648" t="s">
        <v>48</v>
      </c>
      <c r="E9" s="1648"/>
      <c r="F9" s="1074"/>
      <c r="G9" s="1649" t="s">
        <v>33</v>
      </c>
      <c r="H9" s="1650"/>
      <c r="I9" s="1074"/>
      <c r="J9" s="1651" t="s">
        <v>32</v>
      </c>
      <c r="K9" s="1652"/>
      <c r="L9" s="1074"/>
      <c r="M9" s="1074"/>
      <c r="N9" s="1074"/>
      <c r="O9" s="1074"/>
      <c r="P9" s="1074"/>
      <c r="Q9" s="1074"/>
      <c r="R9" s="1074"/>
    </row>
    <row r="10" spans="1:21" ht="46.5" customHeight="1" x14ac:dyDescent="0.25">
      <c r="B10" s="1647"/>
      <c r="C10" s="1074"/>
      <c r="D10" s="1070" t="s">
        <v>132</v>
      </c>
      <c r="E10" s="863" t="s">
        <v>157</v>
      </c>
      <c r="F10" s="1074"/>
      <c r="G10" s="1070" t="s">
        <v>132</v>
      </c>
      <c r="H10" s="821" t="s">
        <v>157</v>
      </c>
      <c r="I10" s="1074"/>
      <c r="J10" s="821" t="s">
        <v>132</v>
      </c>
      <c r="K10" s="822" t="s">
        <v>157</v>
      </c>
      <c r="L10" s="1074"/>
      <c r="M10" s="1074"/>
      <c r="N10" s="1074"/>
      <c r="O10" s="1074"/>
      <c r="P10" s="1074"/>
      <c r="Q10" s="1074"/>
      <c r="R10" s="1074"/>
    </row>
    <row r="11" spans="1:21" ht="6.75" customHeight="1" x14ac:dyDescent="0.25">
      <c r="B11" s="1074"/>
      <c r="C11" s="1074"/>
      <c r="D11" s="1074"/>
      <c r="E11" s="1074"/>
      <c r="F11" s="1074"/>
      <c r="G11" s="1074"/>
      <c r="H11" s="1074"/>
      <c r="I11" s="1074"/>
      <c r="J11" s="1074"/>
      <c r="K11" s="1074"/>
      <c r="L11" s="1074"/>
      <c r="M11" s="1074"/>
      <c r="N11" s="1074"/>
      <c r="O11" s="1074"/>
      <c r="P11" s="1074"/>
      <c r="Q11" s="1074"/>
      <c r="R11" s="1074"/>
    </row>
    <row r="12" spans="1:21" ht="15" customHeight="1" x14ac:dyDescent="0.25">
      <c r="B12" s="1075" t="s">
        <v>8</v>
      </c>
      <c r="C12" s="1074"/>
      <c r="D12" s="1076">
        <v>152.13493677123915</v>
      </c>
      <c r="E12" s="1077">
        <v>0.22129441716304951</v>
      </c>
      <c r="F12" s="1074"/>
      <c r="G12" s="1076">
        <v>271.83816294887481</v>
      </c>
      <c r="H12" s="1077">
        <v>0.14006936295099631</v>
      </c>
      <c r="I12" s="1074"/>
      <c r="J12" s="1076">
        <v>401.47030435846796</v>
      </c>
      <c r="K12" s="1077">
        <v>0.11965373870020797</v>
      </c>
      <c r="L12" s="1074"/>
      <c r="M12" s="1074"/>
      <c r="N12" s="1074"/>
      <c r="O12" s="1074"/>
      <c r="P12" s="1074"/>
      <c r="Q12" s="1074"/>
      <c r="R12" s="1074"/>
    </row>
    <row r="13" spans="1:21" ht="15" customHeight="1" x14ac:dyDescent="0.25">
      <c r="B13" s="1078" t="s">
        <v>7</v>
      </c>
      <c r="C13" s="1074"/>
      <c r="D13" s="1079">
        <v>136.73504195636525</v>
      </c>
      <c r="E13" s="1080">
        <v>0.26408557637024455</v>
      </c>
      <c r="F13" s="1074"/>
      <c r="G13" s="1079">
        <v>234.9839325243266</v>
      </c>
      <c r="H13" s="1080">
        <v>0.30456889270786008</v>
      </c>
      <c r="I13" s="1074"/>
      <c r="J13" s="1079">
        <v>353.62944998890561</v>
      </c>
      <c r="K13" s="1080">
        <v>0.2078169247088219</v>
      </c>
      <c r="L13" s="1074"/>
      <c r="M13" s="1074"/>
      <c r="N13" s="1074"/>
      <c r="O13" s="1074"/>
      <c r="P13" s="1074"/>
      <c r="Q13" s="1074"/>
      <c r="R13" s="1074"/>
    </row>
    <row r="14" spans="1:21" ht="15" customHeight="1" x14ac:dyDescent="0.25">
      <c r="B14" s="1078" t="s">
        <v>37</v>
      </c>
      <c r="C14" s="1074"/>
      <c r="D14" s="1079">
        <v>123.72171340929007</v>
      </c>
      <c r="E14" s="1080">
        <v>0.31132763996349472</v>
      </c>
      <c r="F14" s="1074"/>
      <c r="G14" s="1079">
        <v>204.58666346615877</v>
      </c>
      <c r="H14" s="1080">
        <v>0.34109666762135132</v>
      </c>
      <c r="I14" s="1074"/>
      <c r="J14" s="1079">
        <v>275.58545945946264</v>
      </c>
      <c r="K14" s="1080">
        <v>0.33836501405270697</v>
      </c>
      <c r="L14" s="1074"/>
      <c r="M14" s="1074"/>
      <c r="N14" s="1074"/>
      <c r="O14" s="1074"/>
      <c r="P14" s="1074"/>
      <c r="Q14" s="1074"/>
      <c r="R14" s="1074"/>
    </row>
    <row r="15" spans="1:21" ht="15" customHeight="1" x14ac:dyDescent="0.25">
      <c r="B15" s="1078" t="s">
        <v>38</v>
      </c>
      <c r="C15" s="1074"/>
      <c r="D15" s="1079">
        <v>165.11380686274595</v>
      </c>
      <c r="E15" s="1080">
        <v>0.13093589903947678</v>
      </c>
      <c r="F15" s="1074"/>
      <c r="G15" s="1079">
        <v>280.20723921233719</v>
      </c>
      <c r="H15" s="1080">
        <v>0.18591207993627512</v>
      </c>
      <c r="I15" s="1074"/>
      <c r="J15" s="1079">
        <v>392.53067727403618</v>
      </c>
      <c r="K15" s="1080">
        <v>0.20865692932202831</v>
      </c>
      <c r="L15" s="1074"/>
      <c r="M15" s="1074"/>
      <c r="N15" s="1074"/>
      <c r="O15" s="1074"/>
      <c r="P15" s="1074"/>
      <c r="Q15" s="1074"/>
      <c r="R15" s="1074"/>
    </row>
    <row r="16" spans="1:21" ht="15" customHeight="1" x14ac:dyDescent="0.25">
      <c r="B16" s="1078" t="s">
        <v>6</v>
      </c>
      <c r="C16" s="1074"/>
      <c r="D16" s="1079">
        <v>154.04811197384296</v>
      </c>
      <c r="E16" s="1080">
        <v>0.18294491216382919</v>
      </c>
      <c r="F16" s="1074"/>
      <c r="G16" s="1079">
        <v>255.24639540468465</v>
      </c>
      <c r="H16" s="1080">
        <v>0.22050212478941256</v>
      </c>
      <c r="I16" s="1074"/>
      <c r="J16" s="1079">
        <v>367.4848762285954</v>
      </c>
      <c r="K16" s="1080">
        <v>0.24404767177989709</v>
      </c>
      <c r="L16" s="1074"/>
      <c r="M16" s="1074"/>
      <c r="N16" s="1074"/>
      <c r="O16" s="1074"/>
      <c r="P16" s="1074"/>
      <c r="Q16" s="1074"/>
      <c r="R16" s="1074"/>
    </row>
    <row r="17" spans="1:18" ht="15" customHeight="1" x14ac:dyDescent="0.25">
      <c r="B17" s="1078" t="s">
        <v>5</v>
      </c>
      <c r="C17" s="1074"/>
      <c r="D17" s="1079">
        <v>126.39528567632202</v>
      </c>
      <c r="E17" s="1080">
        <v>0.34158192376572627</v>
      </c>
      <c r="F17" s="1074"/>
      <c r="G17" s="1079">
        <v>204.02534809204846</v>
      </c>
      <c r="H17" s="1080">
        <v>0.29886116027445442</v>
      </c>
      <c r="I17" s="1074"/>
      <c r="J17" s="1079">
        <v>278.75351780822177</v>
      </c>
      <c r="K17" s="1080">
        <v>0.28971961759740056</v>
      </c>
      <c r="L17" s="1074"/>
      <c r="M17" s="1074"/>
      <c r="N17" s="1074"/>
      <c r="O17" s="1074"/>
      <c r="P17" s="1074"/>
      <c r="Q17" s="1074"/>
      <c r="R17" s="1074"/>
    </row>
    <row r="18" spans="1:18" ht="15" customHeight="1" x14ac:dyDescent="0.25">
      <c r="B18" s="1078" t="s">
        <v>4</v>
      </c>
      <c r="C18" s="1074"/>
      <c r="D18" s="1079">
        <v>130.18547719211304</v>
      </c>
      <c r="E18" s="1080">
        <v>0.29283727417483929</v>
      </c>
      <c r="F18" s="1074"/>
      <c r="G18" s="1079">
        <v>215.83623785432854</v>
      </c>
      <c r="H18" s="1080">
        <v>0.35949407559491692</v>
      </c>
      <c r="I18" s="1074"/>
      <c r="J18" s="1079">
        <v>291.50225750325353</v>
      </c>
      <c r="K18" s="1080">
        <v>0.38514477935525043</v>
      </c>
      <c r="L18" s="1074"/>
      <c r="M18" s="1074"/>
      <c r="N18" s="1074"/>
      <c r="O18" s="1074"/>
      <c r="P18" s="1074"/>
      <c r="Q18" s="1074"/>
      <c r="R18" s="1074"/>
    </row>
    <row r="19" spans="1:18" ht="15" customHeight="1" x14ac:dyDescent="0.25">
      <c r="B19" s="1078" t="s">
        <v>40</v>
      </c>
      <c r="C19" s="1074"/>
      <c r="D19" s="1079">
        <v>150.8651708599289</v>
      </c>
      <c r="E19" s="1080">
        <v>0.17463664680831667</v>
      </c>
      <c r="F19" s="1074"/>
      <c r="G19" s="1079">
        <v>257.59251137156025</v>
      </c>
      <c r="H19" s="1080">
        <v>0.20549469110861351</v>
      </c>
      <c r="I19" s="1074"/>
      <c r="J19" s="1079">
        <v>355.16342759525344</v>
      </c>
      <c r="K19" s="1080">
        <v>0.23340647838569017</v>
      </c>
      <c r="L19" s="1074"/>
      <c r="M19" s="1074"/>
      <c r="N19" s="1074"/>
      <c r="O19" s="1074"/>
      <c r="P19" s="1074"/>
      <c r="Q19" s="1074"/>
      <c r="R19" s="1074"/>
    </row>
    <row r="20" spans="1:18" ht="15" customHeight="1" x14ac:dyDescent="0.25">
      <c r="B20" s="1078" t="s">
        <v>41</v>
      </c>
      <c r="C20" s="1074"/>
      <c r="D20" s="1079">
        <v>175.29421595053</v>
      </c>
      <c r="E20" s="1080">
        <v>7.1943257811062089E-2</v>
      </c>
      <c r="F20" s="1074"/>
      <c r="G20" s="1079">
        <v>288.39978307037347</v>
      </c>
      <c r="H20" s="1080">
        <v>0.18619535624216685</v>
      </c>
      <c r="I20" s="1074"/>
      <c r="J20" s="1079">
        <v>397.00779858150077</v>
      </c>
      <c r="K20" s="1080">
        <v>0.24118164468806913</v>
      </c>
      <c r="L20" s="1074"/>
      <c r="M20" s="1074"/>
      <c r="N20" s="1074"/>
      <c r="O20" s="1074"/>
      <c r="P20" s="1074"/>
      <c r="Q20" s="1074"/>
      <c r="R20" s="1074"/>
    </row>
    <row r="21" spans="1:18" ht="15" customHeight="1" x14ac:dyDescent="0.25">
      <c r="B21" s="1078" t="s">
        <v>3</v>
      </c>
      <c r="C21" s="1074"/>
      <c r="D21" s="1079">
        <v>179.74634552008388</v>
      </c>
      <c r="E21" s="1080">
        <v>0.12932634612570854</v>
      </c>
      <c r="F21" s="1074"/>
      <c r="G21" s="1079">
        <v>308.03909208802503</v>
      </c>
      <c r="H21" s="1080">
        <v>0.11490928467504061</v>
      </c>
      <c r="I21" s="1074"/>
      <c r="J21" s="1079">
        <v>437.37112388375016</v>
      </c>
      <c r="K21" s="1080">
        <v>0.1149536968226338</v>
      </c>
      <c r="L21" s="1074"/>
      <c r="M21" s="1074"/>
      <c r="N21" s="1074"/>
      <c r="O21" s="1074"/>
      <c r="P21" s="1074"/>
      <c r="Q21" s="1074"/>
      <c r="R21" s="1074"/>
    </row>
    <row r="22" spans="1:18" ht="15" customHeight="1" x14ac:dyDescent="0.25">
      <c r="B22" s="1078" t="s">
        <v>2</v>
      </c>
      <c r="C22" s="1074"/>
      <c r="D22" s="1079">
        <v>131.6628982630275</v>
      </c>
      <c r="E22" s="1080">
        <v>0.20733820052281934</v>
      </c>
      <c r="F22" s="1074"/>
      <c r="G22" s="1079">
        <v>230.06949332285981</v>
      </c>
      <c r="H22" s="1080">
        <v>0.21453264344932602</v>
      </c>
      <c r="I22" s="1074"/>
      <c r="J22" s="1079">
        <v>320.94295964125916</v>
      </c>
      <c r="K22" s="1080">
        <v>0.26529375779271236</v>
      </c>
      <c r="L22" s="1074"/>
      <c r="M22" s="1074"/>
      <c r="N22" s="1074"/>
      <c r="O22" s="1074"/>
      <c r="P22" s="1074"/>
      <c r="Q22" s="1074"/>
      <c r="R22" s="1074"/>
    </row>
    <row r="23" spans="1:18" ht="15" customHeight="1" x14ac:dyDescent="0.25">
      <c r="B23" s="1078" t="s">
        <v>35</v>
      </c>
      <c r="C23" s="1074"/>
      <c r="D23" s="1079">
        <v>286.36906304313027</v>
      </c>
      <c r="E23" s="1080">
        <v>0.45260561459524545</v>
      </c>
      <c r="F23" s="1074"/>
      <c r="G23" s="1079">
        <v>346.2361656249829</v>
      </c>
      <c r="H23" s="1080">
        <v>0.24585820022184401</v>
      </c>
      <c r="I23" s="1074"/>
      <c r="J23" s="1079">
        <v>381.91785273629188</v>
      </c>
      <c r="K23" s="1080">
        <v>0.20822902491872364</v>
      </c>
      <c r="L23" s="1074"/>
      <c r="M23" s="1074"/>
      <c r="N23" s="1074"/>
      <c r="O23" s="1074"/>
      <c r="P23" s="1074"/>
      <c r="Q23" s="1074"/>
      <c r="R23" s="1074"/>
    </row>
    <row r="24" spans="1:18" ht="15" customHeight="1" x14ac:dyDescent="0.25">
      <c r="B24" s="1078" t="s">
        <v>42</v>
      </c>
      <c r="C24" s="1074"/>
      <c r="D24" s="1079">
        <v>180.29479999999981</v>
      </c>
      <c r="E24" s="1080">
        <v>7.4908398967148584E-2</v>
      </c>
      <c r="F24" s="1074"/>
      <c r="G24" s="1079">
        <v>275.66433534504444</v>
      </c>
      <c r="H24" s="1080">
        <v>0.16874676262853255</v>
      </c>
      <c r="I24" s="1074"/>
      <c r="J24" s="1079">
        <v>386.10713570158998</v>
      </c>
      <c r="K24" s="1080">
        <v>0.20436867501706329</v>
      </c>
      <c r="L24" s="1074"/>
      <c r="M24" s="1074"/>
      <c r="N24" s="1074"/>
      <c r="O24" s="1074"/>
      <c r="P24" s="1074"/>
      <c r="Q24" s="1074"/>
      <c r="R24" s="1074"/>
    </row>
    <row r="25" spans="1:18" ht="15" customHeight="1" x14ac:dyDescent="0.25">
      <c r="B25" s="1078" t="s">
        <v>43</v>
      </c>
      <c r="C25" s="1074"/>
      <c r="D25" s="1079">
        <v>142.16858961039065</v>
      </c>
      <c r="E25" s="1080">
        <v>0.23461443152458905</v>
      </c>
      <c r="F25" s="1074"/>
      <c r="G25" s="1079">
        <v>246.85739475036596</v>
      </c>
      <c r="H25" s="1080">
        <v>0.27202884649173886</v>
      </c>
      <c r="I25" s="1074"/>
      <c r="J25" s="1079">
        <v>344.01156475552852</v>
      </c>
      <c r="K25" s="1080">
        <v>0.29135751601969001</v>
      </c>
      <c r="L25" s="1074"/>
      <c r="M25" s="1074"/>
      <c r="N25" s="1074"/>
      <c r="O25" s="1074"/>
      <c r="P25" s="1074"/>
      <c r="Q25" s="1074"/>
      <c r="R25" s="1074"/>
    </row>
    <row r="26" spans="1:18" ht="15" customHeight="1" x14ac:dyDescent="0.25">
      <c r="B26" s="1078" t="s">
        <v>44</v>
      </c>
      <c r="C26" s="1074"/>
      <c r="D26" s="1079">
        <v>111.07288764045006</v>
      </c>
      <c r="E26" s="1080">
        <v>0.36368823000181055</v>
      </c>
      <c r="F26" s="1074"/>
      <c r="G26" s="1079">
        <v>235.42898778920627</v>
      </c>
      <c r="H26" s="1080">
        <v>0.4459565002539414</v>
      </c>
      <c r="I26" s="1074"/>
      <c r="J26" s="1079">
        <v>287.82749999999993</v>
      </c>
      <c r="K26" s="1080">
        <v>0.44023163043361307</v>
      </c>
      <c r="L26" s="1074"/>
      <c r="M26" s="1074"/>
      <c r="N26" s="1074"/>
      <c r="O26" s="1074"/>
      <c r="P26" s="1074"/>
      <c r="Q26" s="1074"/>
      <c r="R26" s="1074"/>
    </row>
    <row r="27" spans="1:18" ht="15" customHeight="1" x14ac:dyDescent="0.25">
      <c r="B27" s="1078" t="s">
        <v>45</v>
      </c>
      <c r="C27" s="1074"/>
      <c r="D27" s="1079">
        <v>166.44080444444435</v>
      </c>
      <c r="E27" s="1080">
        <v>0.18167752085924332</v>
      </c>
      <c r="F27" s="1074"/>
      <c r="G27" s="1079">
        <v>287.93266155086712</v>
      </c>
      <c r="H27" s="1080">
        <v>0.25471738987074982</v>
      </c>
      <c r="I27" s="1074"/>
      <c r="J27" s="1079">
        <v>388.35849367626309</v>
      </c>
      <c r="K27" s="1080">
        <v>0.29929948006132179</v>
      </c>
      <c r="L27" s="1074"/>
      <c r="M27" s="1074"/>
      <c r="N27" s="1074"/>
      <c r="O27" s="1074"/>
      <c r="P27" s="1074"/>
      <c r="Q27" s="1074"/>
      <c r="R27" s="1074"/>
    </row>
    <row r="28" spans="1:18" ht="15" customHeight="1" x14ac:dyDescent="0.25">
      <c r="B28" s="1078" t="s">
        <v>46</v>
      </c>
      <c r="C28" s="1074"/>
      <c r="D28" s="1079">
        <v>179.25749999999999</v>
      </c>
      <c r="E28" s="1080">
        <v>0.32175505070995625</v>
      </c>
      <c r="F28" s="1074"/>
      <c r="G28" s="1079">
        <v>199.94509722222097</v>
      </c>
      <c r="H28" s="1080">
        <v>0.3701728411934867</v>
      </c>
      <c r="I28" s="1074"/>
      <c r="J28" s="1079">
        <v>268.41741869918599</v>
      </c>
      <c r="K28" s="1080">
        <v>0.39824899377845818</v>
      </c>
      <c r="L28" s="1074"/>
      <c r="M28" s="1074"/>
      <c r="N28" s="1074"/>
      <c r="O28" s="1074"/>
      <c r="P28" s="1074"/>
      <c r="Q28" s="1074"/>
      <c r="R28" s="1074"/>
    </row>
    <row r="29" spans="1:18" ht="15" customHeight="1" x14ac:dyDescent="0.25">
      <c r="B29" s="1081" t="s">
        <v>1</v>
      </c>
      <c r="C29" s="1074"/>
      <c r="D29" s="1082" t="s">
        <v>364</v>
      </c>
      <c r="E29" s="1083" t="s">
        <v>364</v>
      </c>
      <c r="F29" s="1074"/>
      <c r="G29" s="1082" t="s">
        <v>364</v>
      </c>
      <c r="H29" s="1083" t="s">
        <v>364</v>
      </c>
      <c r="I29" s="1074"/>
      <c r="J29" s="1082" t="s">
        <v>364</v>
      </c>
      <c r="K29" s="1083" t="s">
        <v>364</v>
      </c>
      <c r="L29" s="1074"/>
      <c r="M29" s="1074"/>
      <c r="N29" s="1074"/>
      <c r="O29" s="1074"/>
      <c r="P29" s="1074"/>
      <c r="Q29" s="1074"/>
      <c r="R29" s="1074"/>
    </row>
    <row r="30" spans="1:18" ht="15" customHeight="1" x14ac:dyDescent="0.25">
      <c r="B30" s="1313" t="s">
        <v>0</v>
      </c>
      <c r="C30" s="673"/>
      <c r="D30" s="1314">
        <v>166.14529748340314</v>
      </c>
      <c r="E30" s="1315">
        <v>0.27113166938484762</v>
      </c>
      <c r="F30" s="673"/>
      <c r="G30" s="1314">
        <v>274.70904158267786</v>
      </c>
      <c r="H30" s="1315">
        <v>0.22961199521082104</v>
      </c>
      <c r="I30" s="673"/>
      <c r="J30" s="1314">
        <v>381.52728514688249</v>
      </c>
      <c r="K30" s="1315">
        <v>0.23996483308183464</v>
      </c>
      <c r="L30" s="673"/>
      <c r="M30" s="673"/>
      <c r="N30" s="673"/>
      <c r="O30" s="673"/>
      <c r="P30" s="673"/>
      <c r="Q30" s="673"/>
      <c r="R30" s="673"/>
    </row>
    <row r="31" spans="1:18" ht="7.5" customHeight="1" x14ac:dyDescent="0.25">
      <c r="A31" s="1074"/>
      <c r="B31" s="1074"/>
      <c r="C31" s="1074"/>
      <c r="D31" s="1074"/>
      <c r="E31" s="1074"/>
      <c r="F31" s="1074"/>
      <c r="G31" s="1074"/>
      <c r="H31" s="1074"/>
      <c r="I31" s="1074"/>
      <c r="J31" s="1074"/>
      <c r="K31" s="1074"/>
      <c r="L31" s="1074"/>
      <c r="M31" s="1074"/>
      <c r="N31" s="1074"/>
      <c r="O31" s="1074"/>
      <c r="P31" s="1074"/>
      <c r="Q31" s="1074"/>
      <c r="R31" s="1074"/>
    </row>
    <row r="32" spans="1:18" ht="12.75" customHeight="1" x14ac:dyDescent="0.25">
      <c r="B32" s="1084" t="s">
        <v>189</v>
      </c>
      <c r="C32" s="1085"/>
      <c r="D32" s="1084"/>
      <c r="E32" s="1084"/>
      <c r="F32" s="1085"/>
      <c r="G32" s="1084"/>
      <c r="H32" s="1084"/>
      <c r="I32" s="1085"/>
      <c r="J32" s="1084"/>
      <c r="K32" s="1084"/>
      <c r="L32" s="1085"/>
      <c r="M32" s="1085"/>
      <c r="N32" s="1085"/>
      <c r="O32" s="1085"/>
      <c r="P32" s="1085"/>
      <c r="Q32" s="1085"/>
      <c r="R32" s="1085"/>
    </row>
    <row r="33" spans="2:11" ht="47.1"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U33"/>
  <sheetViews>
    <sheetView topLeftCell="A7" zoomScaleNormal="100" workbookViewId="0">
      <selection activeCell="D12" sqref="D12:K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65</v>
      </c>
      <c r="D1" s="701" t="s">
        <v>65</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9"/>
      <c r="B6" s="1494" t="s">
        <v>457</v>
      </c>
      <c r="C6" s="1494"/>
      <c r="D6" s="1494"/>
      <c r="E6" s="1494"/>
      <c r="F6" s="1494"/>
      <c r="G6" s="1494"/>
      <c r="H6" s="1494"/>
      <c r="I6" s="1494"/>
      <c r="J6" s="1494"/>
      <c r="K6" s="1494"/>
      <c r="L6" s="1494"/>
      <c r="M6" s="1020"/>
      <c r="N6" s="1020"/>
      <c r="O6" s="1020"/>
      <c r="P6" s="1071"/>
      <c r="Q6" s="1071"/>
      <c r="R6" s="1071"/>
      <c r="S6" s="1071"/>
      <c r="T6" s="1071"/>
      <c r="U6" s="1071"/>
    </row>
    <row r="7" spans="1:21" s="622" customFormat="1" ht="15.75" customHeight="1" x14ac:dyDescent="0.2">
      <c r="A7" s="1019"/>
      <c r="B7" s="1633" t="str">
        <f>porsaad!$B$6</f>
        <v>Situación a 31 de marzo de 2024</v>
      </c>
      <c r="C7" s="1633"/>
      <c r="D7" s="1633"/>
      <c r="E7" s="1633"/>
      <c r="F7" s="1633"/>
      <c r="G7" s="1633"/>
      <c r="H7" s="1633"/>
      <c r="I7" s="1633"/>
      <c r="J7" s="1633"/>
      <c r="K7" s="1633"/>
      <c r="L7" s="1633"/>
      <c r="M7" s="1072"/>
      <c r="N7" s="1072"/>
      <c r="O7" s="1072"/>
      <c r="P7" s="1073"/>
      <c r="Q7" s="1073"/>
      <c r="R7" s="1073"/>
      <c r="S7" s="1073"/>
      <c r="T7" s="1073"/>
      <c r="U7" s="1073"/>
    </row>
    <row r="8" spans="1:21" s="701" customFormat="1" ht="6" customHeight="1" x14ac:dyDescent="0.25">
      <c r="A8" s="1022"/>
      <c r="B8" s="1022"/>
      <c r="C8" s="1022"/>
      <c r="D8" s="1022"/>
      <c r="E8" s="1022"/>
      <c r="F8" s="1022"/>
      <c r="G8" s="1022"/>
      <c r="H8" s="1022"/>
      <c r="I8" s="1022"/>
      <c r="J8" s="1022"/>
      <c r="K8" s="1022"/>
      <c r="L8" s="1022"/>
      <c r="M8" s="1022"/>
      <c r="N8" s="1022"/>
      <c r="O8" s="1022"/>
    </row>
    <row r="9" spans="1:21" x14ac:dyDescent="0.25">
      <c r="B9" s="1646" t="s">
        <v>12</v>
      </c>
      <c r="C9" s="1074"/>
      <c r="D9" s="1648" t="s">
        <v>48</v>
      </c>
      <c r="E9" s="1648"/>
      <c r="F9" s="1074"/>
      <c r="G9" s="1649" t="s">
        <v>33</v>
      </c>
      <c r="H9" s="1650"/>
      <c r="I9" s="1074"/>
      <c r="J9" s="1651" t="s">
        <v>32</v>
      </c>
      <c r="K9" s="1652"/>
      <c r="L9" s="1074"/>
      <c r="M9" s="1074"/>
      <c r="N9" s="1074"/>
      <c r="O9" s="1074"/>
      <c r="P9" s="1074"/>
      <c r="Q9" s="1074"/>
      <c r="R9" s="1074"/>
    </row>
    <row r="10" spans="1:21" ht="46.5" customHeight="1" x14ac:dyDescent="0.25">
      <c r="B10" s="1647"/>
      <c r="C10" s="1074"/>
      <c r="D10" s="1070" t="s">
        <v>132</v>
      </c>
      <c r="E10" s="863" t="s">
        <v>157</v>
      </c>
      <c r="F10" s="1074"/>
      <c r="G10" s="1070" t="s">
        <v>132</v>
      </c>
      <c r="H10" s="821" t="s">
        <v>157</v>
      </c>
      <c r="I10" s="1074"/>
      <c r="J10" s="821" t="s">
        <v>132</v>
      </c>
      <c r="K10" s="822" t="s">
        <v>157</v>
      </c>
      <c r="L10" s="1074"/>
      <c r="M10" s="1074"/>
      <c r="N10" s="1074"/>
      <c r="O10" s="1074"/>
      <c r="P10" s="1074"/>
      <c r="Q10" s="1074"/>
      <c r="R10" s="1074"/>
    </row>
    <row r="11" spans="1:21" ht="6.75" customHeight="1" x14ac:dyDescent="0.25">
      <c r="B11" s="1074"/>
      <c r="C11" s="1074"/>
      <c r="D11" s="1074"/>
      <c r="E11" s="1074"/>
      <c r="F11" s="1074"/>
      <c r="G11" s="1074"/>
      <c r="H11" s="1074"/>
      <c r="I11" s="1074"/>
      <c r="J11" s="1074"/>
      <c r="K11" s="1074"/>
      <c r="L11" s="1074"/>
      <c r="M11" s="1074"/>
      <c r="N11" s="1074"/>
      <c r="O11" s="1074"/>
      <c r="P11" s="1074"/>
      <c r="Q11" s="1074"/>
      <c r="R11" s="1074"/>
    </row>
    <row r="12" spans="1:21" ht="15" customHeight="1" x14ac:dyDescent="0.25">
      <c r="B12" s="1075" t="s">
        <v>8</v>
      </c>
      <c r="C12" s="1074"/>
      <c r="D12" s="1076" t="s">
        <v>364</v>
      </c>
      <c r="E12" s="1077" t="s">
        <v>364</v>
      </c>
      <c r="F12" s="1074"/>
      <c r="G12" s="1076">
        <v>124.32666666666667</v>
      </c>
      <c r="H12" s="1077">
        <v>0.32235398085576883</v>
      </c>
      <c r="I12" s="1074"/>
      <c r="J12" s="1076">
        <v>691.10749999999985</v>
      </c>
      <c r="K12" s="1077">
        <v>0.2339074510107762</v>
      </c>
      <c r="L12" s="1074"/>
      <c r="M12" s="1074"/>
      <c r="N12" s="1074"/>
      <c r="O12" s="1074"/>
      <c r="P12" s="1074"/>
      <c r="Q12" s="1074"/>
      <c r="R12" s="1074"/>
    </row>
    <row r="13" spans="1:21" ht="15" customHeight="1" x14ac:dyDescent="0.25">
      <c r="B13" s="1078" t="s">
        <v>7</v>
      </c>
      <c r="C13" s="1074"/>
      <c r="D13" s="1079" t="s">
        <v>364</v>
      </c>
      <c r="E13" s="1080" t="s">
        <v>364</v>
      </c>
      <c r="F13" s="1074"/>
      <c r="G13" s="1079" t="s">
        <v>364</v>
      </c>
      <c r="H13" s="1080" t="s">
        <v>364</v>
      </c>
      <c r="I13" s="1074"/>
      <c r="J13" s="1079" t="s">
        <v>364</v>
      </c>
      <c r="K13" s="1080" t="s">
        <v>364</v>
      </c>
      <c r="L13" s="1074"/>
      <c r="M13" s="1074"/>
      <c r="N13" s="1074"/>
      <c r="O13" s="1074"/>
      <c r="P13" s="1074"/>
      <c r="Q13" s="1074"/>
      <c r="R13" s="1074"/>
    </row>
    <row r="14" spans="1:21" ht="15" customHeight="1" x14ac:dyDescent="0.25">
      <c r="B14" s="1078" t="s">
        <v>37</v>
      </c>
      <c r="C14" s="1074"/>
      <c r="D14" s="1079">
        <v>317.96875</v>
      </c>
      <c r="E14" s="1080">
        <v>0.22629239052001551</v>
      </c>
      <c r="F14" s="1074"/>
      <c r="G14" s="1079">
        <v>466.97</v>
      </c>
      <c r="H14" s="1080">
        <v>0.21875305663678318</v>
      </c>
      <c r="I14" s="1074"/>
      <c r="J14" s="1079">
        <v>692.51444444444451</v>
      </c>
      <c r="K14" s="1080">
        <v>0.16150348524296765</v>
      </c>
      <c r="L14" s="1074"/>
      <c r="M14" s="1074"/>
      <c r="N14" s="1074"/>
      <c r="O14" s="1074"/>
      <c r="P14" s="1074"/>
      <c r="Q14" s="1074"/>
      <c r="R14" s="1074"/>
    </row>
    <row r="15" spans="1:21" ht="15" customHeight="1" x14ac:dyDescent="0.25">
      <c r="B15" s="1078" t="s">
        <v>38</v>
      </c>
      <c r="C15" s="1074"/>
      <c r="D15" s="1079" t="s">
        <v>364</v>
      </c>
      <c r="E15" s="1080" t="s">
        <v>364</v>
      </c>
      <c r="F15" s="1074"/>
      <c r="G15" s="1079" t="s">
        <v>364</v>
      </c>
      <c r="H15" s="1080" t="s">
        <v>364</v>
      </c>
      <c r="I15" s="1074"/>
      <c r="J15" s="1079" t="s">
        <v>364</v>
      </c>
      <c r="K15" s="1080" t="s">
        <v>364</v>
      </c>
      <c r="L15" s="1074"/>
      <c r="M15" s="1074"/>
      <c r="N15" s="1074"/>
      <c r="O15" s="1074"/>
      <c r="P15" s="1074"/>
      <c r="Q15" s="1074"/>
      <c r="R15" s="1074"/>
    </row>
    <row r="16" spans="1:21" ht="15" customHeight="1" x14ac:dyDescent="0.25">
      <c r="B16" s="1078" t="s">
        <v>6</v>
      </c>
      <c r="C16" s="1074"/>
      <c r="D16" s="1079" t="s">
        <v>364</v>
      </c>
      <c r="E16" s="1080" t="s">
        <v>364</v>
      </c>
      <c r="F16" s="1074"/>
      <c r="G16" s="1079" t="s">
        <v>364</v>
      </c>
      <c r="H16" s="1080" t="s">
        <v>364</v>
      </c>
      <c r="I16" s="1074"/>
      <c r="J16" s="1079" t="s">
        <v>364</v>
      </c>
      <c r="K16" s="1080" t="s">
        <v>364</v>
      </c>
      <c r="L16" s="1074"/>
      <c r="M16" s="1074"/>
      <c r="N16" s="1074"/>
      <c r="O16" s="1074"/>
      <c r="P16" s="1074"/>
      <c r="Q16" s="1074"/>
      <c r="R16" s="1074"/>
    </row>
    <row r="17" spans="1:18" ht="15" customHeight="1" x14ac:dyDescent="0.25">
      <c r="B17" s="1078" t="s">
        <v>5</v>
      </c>
      <c r="C17" s="1074"/>
      <c r="D17" s="1079" t="s">
        <v>364</v>
      </c>
      <c r="E17" s="1080" t="s">
        <v>364</v>
      </c>
      <c r="F17" s="1074"/>
      <c r="G17" s="1079" t="s">
        <v>364</v>
      </c>
      <c r="H17" s="1080" t="s">
        <v>364</v>
      </c>
      <c r="I17" s="1074"/>
      <c r="J17" s="1079" t="s">
        <v>364</v>
      </c>
      <c r="K17" s="1080" t="s">
        <v>364</v>
      </c>
      <c r="L17" s="1074"/>
      <c r="M17" s="1074"/>
      <c r="N17" s="1074"/>
      <c r="O17" s="1074"/>
      <c r="P17" s="1074"/>
      <c r="Q17" s="1074"/>
      <c r="R17" s="1074"/>
    </row>
    <row r="18" spans="1:18" ht="15" customHeight="1" x14ac:dyDescent="0.25">
      <c r="B18" s="1078" t="s">
        <v>4</v>
      </c>
      <c r="C18" s="1074"/>
      <c r="D18" s="1079">
        <v>309.02134730538972</v>
      </c>
      <c r="E18" s="1080">
        <v>0.47145868715943323</v>
      </c>
      <c r="F18" s="1074"/>
      <c r="G18" s="1079">
        <v>541.60557814485333</v>
      </c>
      <c r="H18" s="1080">
        <v>0.49700116935392863</v>
      </c>
      <c r="I18" s="1074"/>
      <c r="J18" s="1079">
        <v>708.74323529411663</v>
      </c>
      <c r="K18" s="1080">
        <v>0.40657277989175727</v>
      </c>
      <c r="L18" s="1074"/>
      <c r="M18" s="1074"/>
      <c r="N18" s="1074"/>
      <c r="O18" s="1074"/>
      <c r="P18" s="1074"/>
      <c r="Q18" s="1074"/>
      <c r="R18" s="1074"/>
    </row>
    <row r="19" spans="1:18" ht="15" customHeight="1" x14ac:dyDescent="0.25">
      <c r="B19" s="1078" t="s">
        <v>40</v>
      </c>
      <c r="C19" s="1074"/>
      <c r="D19" s="1079">
        <v>278.59749999999997</v>
      </c>
      <c r="E19" s="1080">
        <v>0.6268849443006923</v>
      </c>
      <c r="F19" s="1074"/>
      <c r="G19" s="1079">
        <v>800</v>
      </c>
      <c r="H19" s="1080">
        <v>0</v>
      </c>
      <c r="I19" s="1074"/>
      <c r="J19" s="1079">
        <v>921.38692307692304</v>
      </c>
      <c r="K19" s="1080">
        <v>0.46183917090294951</v>
      </c>
      <c r="L19" s="1074"/>
      <c r="M19" s="1074"/>
      <c r="N19" s="1074"/>
      <c r="O19" s="1074"/>
      <c r="P19" s="1074"/>
      <c r="Q19" s="1074"/>
      <c r="R19" s="1074"/>
    </row>
    <row r="20" spans="1:18" ht="15" customHeight="1" x14ac:dyDescent="0.25">
      <c r="B20" s="1078" t="s">
        <v>41</v>
      </c>
      <c r="C20" s="1074"/>
      <c r="D20" s="1079">
        <v>263.07375000000002</v>
      </c>
      <c r="E20" s="1080">
        <v>0.27194028837309459</v>
      </c>
      <c r="F20" s="1074"/>
      <c r="G20" s="1079">
        <v>662.65857142857146</v>
      </c>
      <c r="H20" s="1080">
        <v>0.25962537846366185</v>
      </c>
      <c r="I20" s="1074"/>
      <c r="J20" s="1079">
        <v>844.55463768115897</v>
      </c>
      <c r="K20" s="1080">
        <v>0.44162349142583074</v>
      </c>
      <c r="L20" s="1074"/>
      <c r="M20" s="1074"/>
      <c r="N20" s="1074"/>
      <c r="O20" s="1074"/>
      <c r="P20" s="1074"/>
      <c r="Q20" s="1074"/>
      <c r="R20" s="1074"/>
    </row>
    <row r="21" spans="1:18" ht="15" customHeight="1" x14ac:dyDescent="0.25">
      <c r="B21" s="1078" t="s">
        <v>3</v>
      </c>
      <c r="C21" s="1074"/>
      <c r="D21" s="1079">
        <v>301.7054700854701</v>
      </c>
      <c r="E21" s="1080">
        <v>5.7121581355542204E-2</v>
      </c>
      <c r="F21" s="1074"/>
      <c r="G21" s="1079">
        <v>1305.7949152542371</v>
      </c>
      <c r="H21" s="1080">
        <v>0.33098375842038419</v>
      </c>
      <c r="I21" s="1074"/>
      <c r="J21" s="1079">
        <v>1495.0977049180326</v>
      </c>
      <c r="K21" s="1080">
        <v>0.21382978189086874</v>
      </c>
      <c r="L21" s="1074"/>
      <c r="M21" s="1074"/>
      <c r="N21" s="1074"/>
      <c r="O21" s="1074"/>
      <c r="P21" s="1074"/>
      <c r="Q21" s="1074"/>
      <c r="R21" s="1074"/>
    </row>
    <row r="22" spans="1:18" ht="15" customHeight="1" x14ac:dyDescent="0.25">
      <c r="B22" s="1078" t="s">
        <v>2</v>
      </c>
      <c r="C22" s="1074"/>
      <c r="D22" s="1079" t="s">
        <v>364</v>
      </c>
      <c r="E22" s="1080" t="s">
        <v>364</v>
      </c>
      <c r="F22" s="1074"/>
      <c r="G22" s="1079" t="s">
        <v>364</v>
      </c>
      <c r="H22" s="1080" t="s">
        <v>364</v>
      </c>
      <c r="I22" s="1074"/>
      <c r="J22" s="1079" t="s">
        <v>364</v>
      </c>
      <c r="K22" s="1080" t="s">
        <v>364</v>
      </c>
      <c r="L22" s="1074"/>
      <c r="M22" s="1074"/>
      <c r="N22" s="1074"/>
      <c r="O22" s="1074"/>
      <c r="P22" s="1074"/>
      <c r="Q22" s="1074"/>
      <c r="R22" s="1074"/>
    </row>
    <row r="23" spans="1:18" ht="15" customHeight="1" x14ac:dyDescent="0.25">
      <c r="B23" s="1078" t="s">
        <v>35</v>
      </c>
      <c r="C23" s="1074"/>
      <c r="D23" s="1079">
        <v>200</v>
      </c>
      <c r="E23" s="1080">
        <v>0.4330127018922193</v>
      </c>
      <c r="F23" s="1074"/>
      <c r="G23" s="1079">
        <v>1025.517749375</v>
      </c>
      <c r="H23" s="1080">
        <v>0.60012897139023547</v>
      </c>
      <c r="I23" s="1074"/>
      <c r="J23" s="1079">
        <v>961.94607142857126</v>
      </c>
      <c r="K23" s="1080">
        <v>0.51565143258461454</v>
      </c>
      <c r="L23" s="1074"/>
      <c r="M23" s="1074"/>
      <c r="N23" s="1074"/>
      <c r="O23" s="1074"/>
      <c r="P23" s="1074"/>
      <c r="Q23" s="1074"/>
      <c r="R23" s="1074"/>
    </row>
    <row r="24" spans="1:18" ht="15" customHeight="1" x14ac:dyDescent="0.25">
      <c r="B24" s="1078" t="s">
        <v>42</v>
      </c>
      <c r="C24" s="1074"/>
      <c r="D24" s="1079" t="s">
        <v>364</v>
      </c>
      <c r="E24" s="1080" t="s">
        <v>364</v>
      </c>
      <c r="F24" s="1074"/>
      <c r="G24" s="1079">
        <v>528.46866666666676</v>
      </c>
      <c r="H24" s="1080">
        <v>0.32929546052297259</v>
      </c>
      <c r="I24" s="1074"/>
      <c r="J24" s="1079">
        <v>546.74477611940279</v>
      </c>
      <c r="K24" s="1080">
        <v>0.30480913359274953</v>
      </c>
      <c r="L24" s="1074"/>
      <c r="M24" s="1074"/>
      <c r="N24" s="1074"/>
      <c r="O24" s="1074"/>
      <c r="P24" s="1074"/>
      <c r="Q24" s="1074"/>
      <c r="R24" s="1074"/>
    </row>
    <row r="25" spans="1:18" ht="15" customHeight="1" x14ac:dyDescent="0.25">
      <c r="B25" s="1078" t="s">
        <v>43</v>
      </c>
      <c r="C25" s="1074"/>
      <c r="D25" s="1079">
        <v>233.93</v>
      </c>
      <c r="E25" s="1080">
        <v>0</v>
      </c>
      <c r="F25" s="1074"/>
      <c r="G25" s="1079" t="s">
        <v>364</v>
      </c>
      <c r="H25" s="1080" t="s">
        <v>364</v>
      </c>
      <c r="I25" s="1074"/>
      <c r="J25" s="1079">
        <v>338.44499999999999</v>
      </c>
      <c r="K25" s="1080">
        <v>1.2819620613932949</v>
      </c>
      <c r="L25" s="1074"/>
      <c r="M25" s="1074"/>
      <c r="N25" s="1074"/>
      <c r="O25" s="1074"/>
      <c r="P25" s="1074"/>
      <c r="Q25" s="1074"/>
      <c r="R25" s="1074"/>
    </row>
    <row r="26" spans="1:18" ht="15" customHeight="1" x14ac:dyDescent="0.25">
      <c r="B26" s="1078" t="s">
        <v>44</v>
      </c>
      <c r="C26" s="1074"/>
      <c r="D26" s="1079">
        <v>572.56100000000004</v>
      </c>
      <c r="E26" s="1080">
        <v>0.15237663081177791</v>
      </c>
      <c r="F26" s="1074"/>
      <c r="G26" s="1079">
        <v>968.64874999999995</v>
      </c>
      <c r="H26" s="1080">
        <v>0.4834365288323807</v>
      </c>
      <c r="I26" s="1074"/>
      <c r="J26" s="1079">
        <v>996.41090909090917</v>
      </c>
      <c r="K26" s="1080">
        <v>0.38561150206659356</v>
      </c>
      <c r="L26" s="1074"/>
      <c r="M26" s="1074"/>
      <c r="N26" s="1074"/>
      <c r="O26" s="1074"/>
      <c r="P26" s="1074"/>
      <c r="Q26" s="1074"/>
      <c r="R26" s="1074"/>
    </row>
    <row r="27" spans="1:18" ht="15" customHeight="1" x14ac:dyDescent="0.25">
      <c r="B27" s="1078" t="s">
        <v>45</v>
      </c>
      <c r="C27" s="1074"/>
      <c r="D27" s="1079">
        <v>289.84422056384722</v>
      </c>
      <c r="E27" s="1080">
        <v>0.18087806346090282</v>
      </c>
      <c r="F27" s="1074"/>
      <c r="G27" s="1079">
        <v>493.62669698222413</v>
      </c>
      <c r="H27" s="1080">
        <v>0.29618860638207439</v>
      </c>
      <c r="I27" s="1074"/>
      <c r="J27" s="1079">
        <v>795.97431067961122</v>
      </c>
      <c r="K27" s="1080">
        <v>0.29428768920328519</v>
      </c>
      <c r="L27" s="1074"/>
      <c r="M27" s="1074"/>
      <c r="N27" s="1074"/>
      <c r="O27" s="1074"/>
      <c r="P27" s="1074"/>
      <c r="Q27" s="1074"/>
      <c r="R27" s="1074"/>
    </row>
    <row r="28" spans="1:18" ht="15" customHeight="1" x14ac:dyDescent="0.25">
      <c r="B28" s="1078" t="s">
        <v>46</v>
      </c>
      <c r="C28" s="1074"/>
      <c r="D28" s="1079" t="s">
        <v>364</v>
      </c>
      <c r="E28" s="1080" t="s">
        <v>364</v>
      </c>
      <c r="F28" s="1074"/>
      <c r="G28" s="1079" t="s">
        <v>364</v>
      </c>
      <c r="H28" s="1080" t="s">
        <v>364</v>
      </c>
      <c r="I28" s="1074"/>
      <c r="J28" s="1079" t="s">
        <v>364</v>
      </c>
      <c r="K28" s="1080" t="s">
        <v>364</v>
      </c>
      <c r="L28" s="1074"/>
      <c r="M28" s="1074"/>
      <c r="N28" s="1074"/>
      <c r="O28" s="1074"/>
      <c r="P28" s="1074"/>
      <c r="Q28" s="1074"/>
      <c r="R28" s="1074"/>
    </row>
    <row r="29" spans="1:18" ht="15" customHeight="1" x14ac:dyDescent="0.25">
      <c r="B29" s="1081" t="s">
        <v>1</v>
      </c>
      <c r="C29" s="1074"/>
      <c r="D29" s="1082" t="s">
        <v>364</v>
      </c>
      <c r="E29" s="1083" t="s">
        <v>364</v>
      </c>
      <c r="F29" s="1074"/>
      <c r="G29" s="1082" t="s">
        <v>364</v>
      </c>
      <c r="H29" s="1083" t="s">
        <v>364</v>
      </c>
      <c r="I29" s="1074"/>
      <c r="J29" s="1082" t="s">
        <v>364</v>
      </c>
      <c r="K29" s="1083" t="s">
        <v>364</v>
      </c>
      <c r="L29" s="1074"/>
      <c r="M29" s="1074"/>
      <c r="N29" s="1074"/>
      <c r="O29" s="1074"/>
      <c r="P29" s="1074"/>
      <c r="Q29" s="1074"/>
      <c r="R29" s="1074"/>
    </row>
    <row r="30" spans="1:18" ht="15" customHeight="1" x14ac:dyDescent="0.25">
      <c r="B30" s="1313" t="s">
        <v>0</v>
      </c>
      <c r="C30" s="673"/>
      <c r="D30" s="1314">
        <v>296.31569705469695</v>
      </c>
      <c r="E30" s="1315">
        <v>0.30562713147067549</v>
      </c>
      <c r="F30" s="673"/>
      <c r="G30" s="1314">
        <v>530.02826480153942</v>
      </c>
      <c r="H30" s="1315">
        <v>0.45520646845048723</v>
      </c>
      <c r="I30" s="673"/>
      <c r="J30" s="1314">
        <v>793.93929777177777</v>
      </c>
      <c r="K30" s="1315">
        <v>0.36226669395286099</v>
      </c>
      <c r="L30" s="673"/>
      <c r="M30" s="673"/>
      <c r="N30" s="673"/>
      <c r="O30" s="673"/>
      <c r="P30" s="673"/>
      <c r="Q30" s="673"/>
      <c r="R30" s="673"/>
    </row>
    <row r="31" spans="1:18" x14ac:dyDescent="0.25">
      <c r="A31" s="1074"/>
      <c r="B31" s="1074"/>
      <c r="C31" s="1074"/>
      <c r="D31" s="1074"/>
      <c r="E31" s="1074"/>
      <c r="F31" s="1074"/>
      <c r="G31" s="1074"/>
      <c r="H31" s="1074"/>
      <c r="I31" s="1074"/>
      <c r="J31" s="1074"/>
      <c r="K31" s="1074"/>
      <c r="L31" s="1074"/>
      <c r="M31" s="1074"/>
      <c r="N31" s="1074"/>
      <c r="O31" s="1074"/>
      <c r="P31" s="1074"/>
      <c r="Q31" s="1074"/>
      <c r="R31" s="1074"/>
    </row>
    <row r="32" spans="1:18" ht="12.75" customHeight="1" x14ac:dyDescent="0.25">
      <c r="B32" s="1084" t="s">
        <v>189</v>
      </c>
      <c r="C32" s="1085"/>
      <c r="D32" s="1084"/>
      <c r="E32" s="1084"/>
      <c r="F32" s="1085"/>
      <c r="G32" s="1084"/>
      <c r="H32" s="1084"/>
      <c r="I32" s="1085"/>
      <c r="J32" s="1084"/>
      <c r="K32" s="1084"/>
      <c r="L32" s="1085"/>
      <c r="M32" s="1085"/>
      <c r="N32" s="1085"/>
      <c r="O32" s="1085"/>
      <c r="P32" s="1085"/>
      <c r="Q32" s="1085"/>
      <c r="R32" s="1085"/>
    </row>
    <row r="33" spans="2:11" ht="47.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U33"/>
  <sheetViews>
    <sheetView topLeftCell="A6" zoomScaleNormal="100" workbookViewId="0">
      <selection activeCell="D12" sqref="D12:K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C1" s="701" t="s">
        <v>67</v>
      </c>
      <c r="D1" s="701" t="s">
        <v>194</v>
      </c>
      <c r="F1" s="701" t="s">
        <v>67</v>
      </c>
      <c r="I1" s="701" t="s">
        <v>67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9"/>
      <c r="B6" s="1494" t="s">
        <v>456</v>
      </c>
      <c r="C6" s="1494"/>
      <c r="D6" s="1494"/>
      <c r="E6" s="1494"/>
      <c r="F6" s="1494"/>
      <c r="G6" s="1494"/>
      <c r="H6" s="1494"/>
      <c r="I6" s="1494"/>
      <c r="J6" s="1494"/>
      <c r="K6" s="1494"/>
      <c r="L6" s="1494"/>
      <c r="M6" s="1020"/>
      <c r="N6" s="1020"/>
      <c r="O6" s="1020"/>
      <c r="P6" s="1071"/>
      <c r="Q6" s="1071"/>
      <c r="R6" s="1071"/>
      <c r="S6" s="1071"/>
      <c r="T6" s="1071"/>
      <c r="U6" s="1071"/>
    </row>
    <row r="7" spans="1:21" s="622" customFormat="1" ht="15.75" customHeight="1" x14ac:dyDescent="0.2">
      <c r="A7" s="1019"/>
      <c r="B7" s="1633" t="str">
        <f>porsaad!$B$6</f>
        <v>Situación a 31 de marzo de 2024</v>
      </c>
      <c r="C7" s="1633"/>
      <c r="D7" s="1633"/>
      <c r="E7" s="1633"/>
      <c r="F7" s="1633"/>
      <c r="G7" s="1633"/>
      <c r="H7" s="1633"/>
      <c r="I7" s="1633"/>
      <c r="J7" s="1633"/>
      <c r="K7" s="1633"/>
      <c r="L7" s="1633"/>
      <c r="M7" s="1072"/>
      <c r="N7" s="1072"/>
      <c r="O7" s="1072"/>
      <c r="P7" s="1073"/>
      <c r="Q7" s="1073"/>
      <c r="R7" s="1073"/>
      <c r="S7" s="1073"/>
      <c r="T7" s="1073"/>
      <c r="U7" s="1073"/>
    </row>
    <row r="8" spans="1:21" s="701" customFormat="1" ht="6" customHeight="1" x14ac:dyDescent="0.25">
      <c r="A8" s="1022"/>
      <c r="B8" s="1022"/>
      <c r="C8" s="1022"/>
      <c r="D8" s="1022"/>
      <c r="E8" s="1022"/>
      <c r="F8" s="1022"/>
      <c r="G8" s="1022"/>
      <c r="H8" s="1022"/>
      <c r="I8" s="1022"/>
      <c r="J8" s="1022"/>
      <c r="K8" s="1022"/>
      <c r="L8" s="1022"/>
      <c r="M8" s="1022"/>
      <c r="N8" s="1022"/>
      <c r="O8" s="1022"/>
    </row>
    <row r="9" spans="1:21" x14ac:dyDescent="0.25">
      <c r="B9" s="1646" t="s">
        <v>12</v>
      </c>
      <c r="C9" s="1074"/>
      <c r="D9" s="1648" t="s">
        <v>48</v>
      </c>
      <c r="E9" s="1648"/>
      <c r="F9" s="1074"/>
      <c r="G9" s="1649" t="s">
        <v>33</v>
      </c>
      <c r="H9" s="1650"/>
      <c r="I9" s="1074"/>
      <c r="J9" s="1651" t="s">
        <v>32</v>
      </c>
      <c r="K9" s="1652"/>
      <c r="L9" s="1074"/>
      <c r="M9" s="1074"/>
      <c r="N9" s="1074"/>
      <c r="O9" s="1074"/>
      <c r="P9" s="1074"/>
      <c r="Q9" s="1074"/>
      <c r="R9" s="1074"/>
    </row>
    <row r="10" spans="1:21" ht="46.5" customHeight="1" x14ac:dyDescent="0.25">
      <c r="B10" s="1647"/>
      <c r="C10" s="1074"/>
      <c r="D10" s="1070" t="s">
        <v>132</v>
      </c>
      <c r="E10" s="863" t="s">
        <v>157</v>
      </c>
      <c r="F10" s="1074"/>
      <c r="G10" s="1070" t="s">
        <v>132</v>
      </c>
      <c r="H10" s="821" t="s">
        <v>157</v>
      </c>
      <c r="I10" s="1074"/>
      <c r="J10" s="821" t="s">
        <v>132</v>
      </c>
      <c r="K10" s="822" t="s">
        <v>157</v>
      </c>
      <c r="L10" s="1074"/>
      <c r="M10" s="1074"/>
      <c r="N10" s="1074"/>
      <c r="O10" s="1074"/>
      <c r="P10" s="1074"/>
      <c r="Q10" s="1074"/>
      <c r="R10" s="1074"/>
    </row>
    <row r="11" spans="1:21" ht="6.75" customHeight="1" x14ac:dyDescent="0.25">
      <c r="B11" s="1074"/>
      <c r="C11" s="1074"/>
      <c r="D11" s="1074"/>
      <c r="E11" s="1074"/>
      <c r="F11" s="1074"/>
      <c r="G11" s="1074"/>
      <c r="H11" s="1074"/>
      <c r="I11" s="1074"/>
      <c r="J11" s="1074"/>
      <c r="K11" s="1074"/>
      <c r="L11" s="1074"/>
      <c r="M11" s="1074"/>
      <c r="N11" s="1074"/>
      <c r="O11" s="1074"/>
      <c r="P11" s="1074"/>
      <c r="Q11" s="1074"/>
      <c r="R11" s="1074"/>
    </row>
    <row r="12" spans="1:21" ht="15" customHeight="1" x14ac:dyDescent="0.25">
      <c r="B12" s="1075" t="s">
        <v>8</v>
      </c>
      <c r="C12" s="1074"/>
      <c r="D12" s="1076" t="s">
        <v>364</v>
      </c>
      <c r="E12" s="1077" t="s">
        <v>364</v>
      </c>
      <c r="F12" s="1074"/>
      <c r="G12" s="1076" t="s">
        <v>364</v>
      </c>
      <c r="H12" s="1077" t="s">
        <v>364</v>
      </c>
      <c r="I12" s="1074"/>
      <c r="J12" s="1076" t="s">
        <v>364</v>
      </c>
      <c r="K12" s="1077" t="s">
        <v>364</v>
      </c>
      <c r="L12" s="1074"/>
      <c r="M12" s="1074"/>
      <c r="N12" s="1074"/>
      <c r="O12" s="1074"/>
      <c r="P12" s="1074"/>
      <c r="Q12" s="1074"/>
      <c r="R12" s="1074"/>
    </row>
    <row r="13" spans="1:21" ht="15" customHeight="1" x14ac:dyDescent="0.25">
      <c r="B13" s="1078" t="s">
        <v>7</v>
      </c>
      <c r="C13" s="1074"/>
      <c r="D13" s="1079">
        <v>161.42000000000002</v>
      </c>
      <c r="E13" s="1080">
        <v>0.538105544548107</v>
      </c>
      <c r="F13" s="1074"/>
      <c r="G13" s="1079">
        <v>150</v>
      </c>
      <c r="H13" s="1080">
        <v>0</v>
      </c>
      <c r="I13" s="1074"/>
      <c r="J13" s="1079">
        <v>290</v>
      </c>
      <c r="K13" s="1080">
        <v>0</v>
      </c>
      <c r="L13" s="1074"/>
      <c r="M13" s="1074"/>
      <c r="N13" s="1074"/>
      <c r="O13" s="1074"/>
      <c r="P13" s="1074"/>
      <c r="Q13" s="1074"/>
      <c r="R13" s="1074"/>
    </row>
    <row r="14" spans="1:21" ht="15" customHeight="1" x14ac:dyDescent="0.25">
      <c r="B14" s="1078" t="s">
        <v>37</v>
      </c>
      <c r="C14" s="1074"/>
      <c r="D14" s="1079">
        <v>158.5830612244898</v>
      </c>
      <c r="E14" s="1080">
        <v>0.20452668037003396</v>
      </c>
      <c r="F14" s="1074"/>
      <c r="G14" s="1079">
        <v>254.57638554216834</v>
      </c>
      <c r="H14" s="1080">
        <v>0.28311210205629489</v>
      </c>
      <c r="I14" s="1074"/>
      <c r="J14" s="1079">
        <v>405.31260273972651</v>
      </c>
      <c r="K14" s="1080">
        <v>0.25683130219935019</v>
      </c>
      <c r="L14" s="1074"/>
      <c r="M14" s="1074"/>
      <c r="N14" s="1074"/>
      <c r="O14" s="1074"/>
      <c r="P14" s="1074"/>
      <c r="Q14" s="1074"/>
      <c r="R14" s="1074"/>
    </row>
    <row r="15" spans="1:21" ht="15" customHeight="1" x14ac:dyDescent="0.25">
      <c r="B15" s="1078" t="s">
        <v>38</v>
      </c>
      <c r="C15" s="1074"/>
      <c r="D15" s="1079" t="s">
        <v>364</v>
      </c>
      <c r="E15" s="1080" t="s">
        <v>364</v>
      </c>
      <c r="F15" s="1074"/>
      <c r="G15" s="1079" t="s">
        <v>364</v>
      </c>
      <c r="H15" s="1080" t="s">
        <v>364</v>
      </c>
      <c r="I15" s="1074"/>
      <c r="J15" s="1079" t="s">
        <v>364</v>
      </c>
      <c r="K15" s="1080" t="s">
        <v>364</v>
      </c>
      <c r="L15" s="1074"/>
      <c r="M15" s="1074"/>
      <c r="N15" s="1074"/>
      <c r="O15" s="1074"/>
      <c r="P15" s="1074"/>
      <c r="Q15" s="1074"/>
      <c r="R15" s="1074"/>
    </row>
    <row r="16" spans="1:21" ht="15" customHeight="1" x14ac:dyDescent="0.25">
      <c r="B16" s="1078" t="s">
        <v>6</v>
      </c>
      <c r="C16" s="1074"/>
      <c r="D16" s="1079">
        <v>234.79681283175893</v>
      </c>
      <c r="E16" s="1080">
        <v>0.51027965411098009</v>
      </c>
      <c r="F16" s="1074"/>
      <c r="G16" s="1079">
        <v>339.89885121107841</v>
      </c>
      <c r="H16" s="1080">
        <v>0.47280879484897409</v>
      </c>
      <c r="I16" s="1074"/>
      <c r="J16" s="1079">
        <v>559.62512232416486</v>
      </c>
      <c r="K16" s="1080">
        <v>0.42586377354615174</v>
      </c>
      <c r="L16" s="1074"/>
      <c r="M16" s="1074"/>
      <c r="N16" s="1074"/>
      <c r="O16" s="1074"/>
      <c r="P16" s="1074"/>
      <c r="Q16" s="1074"/>
      <c r="R16" s="1074"/>
    </row>
    <row r="17" spans="1:18" ht="15" customHeight="1" x14ac:dyDescent="0.25">
      <c r="B17" s="1078" t="s">
        <v>5</v>
      </c>
      <c r="C17" s="1074"/>
      <c r="D17" s="1079" t="s">
        <v>364</v>
      </c>
      <c r="E17" s="1080" t="s">
        <v>364</v>
      </c>
      <c r="F17" s="1074"/>
      <c r="G17" s="1079" t="s">
        <v>364</v>
      </c>
      <c r="H17" s="1080" t="s">
        <v>364</v>
      </c>
      <c r="I17" s="1074"/>
      <c r="J17" s="1079" t="s">
        <v>364</v>
      </c>
      <c r="K17" s="1080" t="s">
        <v>364</v>
      </c>
      <c r="L17" s="1074"/>
      <c r="M17" s="1074"/>
      <c r="N17" s="1074"/>
      <c r="O17" s="1074"/>
      <c r="P17" s="1074"/>
      <c r="Q17" s="1074"/>
      <c r="R17" s="1074"/>
    </row>
    <row r="18" spans="1:18" ht="15" customHeight="1" x14ac:dyDescent="0.25">
      <c r="B18" s="1078" t="s">
        <v>4</v>
      </c>
      <c r="C18" s="1074"/>
      <c r="D18" s="1079">
        <v>245.24751891954804</v>
      </c>
      <c r="E18" s="1080">
        <v>0.43800928534083261</v>
      </c>
      <c r="F18" s="1074"/>
      <c r="G18" s="1079">
        <v>398.80118176855746</v>
      </c>
      <c r="H18" s="1080">
        <v>0.52333091328399006</v>
      </c>
      <c r="I18" s="1074"/>
      <c r="J18" s="1079">
        <v>581.20484000000101</v>
      </c>
      <c r="K18" s="1080">
        <v>0.45542915196404871</v>
      </c>
      <c r="L18" s="1074"/>
      <c r="M18" s="1074"/>
      <c r="N18" s="1074"/>
      <c r="O18" s="1074"/>
      <c r="P18" s="1074"/>
      <c r="Q18" s="1074"/>
      <c r="R18" s="1074"/>
    </row>
    <row r="19" spans="1:18" ht="15" customHeight="1" x14ac:dyDescent="0.25">
      <c r="B19" s="1078" t="s">
        <v>40</v>
      </c>
      <c r="C19" s="1074"/>
      <c r="D19" s="1079">
        <v>175.32063752276861</v>
      </c>
      <c r="E19" s="1080">
        <v>0.344105461328787</v>
      </c>
      <c r="F19" s="1074"/>
      <c r="G19" s="1079">
        <v>300.49935114503796</v>
      </c>
      <c r="H19" s="1080">
        <v>0.42159605696659347</v>
      </c>
      <c r="I19" s="1074"/>
      <c r="J19" s="1079">
        <v>474.53935064935035</v>
      </c>
      <c r="K19" s="1080">
        <v>0.50993319356290356</v>
      </c>
      <c r="L19" s="1074"/>
      <c r="M19" s="1074"/>
      <c r="N19" s="1074"/>
      <c r="O19" s="1074"/>
      <c r="P19" s="1074"/>
      <c r="Q19" s="1074"/>
      <c r="R19" s="1074"/>
    </row>
    <row r="20" spans="1:18" ht="15" customHeight="1" x14ac:dyDescent="0.25">
      <c r="B20" s="1078" t="s">
        <v>41</v>
      </c>
      <c r="C20" s="1074"/>
      <c r="D20" s="1079">
        <v>220.83338426388806</v>
      </c>
      <c r="E20" s="1080">
        <v>0.1406720738647681</v>
      </c>
      <c r="F20" s="1074"/>
      <c r="G20" s="1079">
        <v>289.74350215002653</v>
      </c>
      <c r="H20" s="1080">
        <v>0.18439804529049181</v>
      </c>
      <c r="I20" s="1074"/>
      <c r="J20" s="1079">
        <v>502.94999999999931</v>
      </c>
      <c r="K20" s="1080">
        <v>0.18280950636682006</v>
      </c>
      <c r="L20" s="1074"/>
      <c r="M20" s="1074"/>
      <c r="N20" s="1074"/>
      <c r="O20" s="1074"/>
      <c r="P20" s="1074"/>
      <c r="Q20" s="1074"/>
      <c r="R20" s="1074"/>
    </row>
    <row r="21" spans="1:18" ht="15" customHeight="1" x14ac:dyDescent="0.25">
      <c r="B21" s="1078" t="s">
        <v>3</v>
      </c>
      <c r="C21" s="1074"/>
      <c r="D21" s="1079">
        <v>284.19978878831193</v>
      </c>
      <c r="E21" s="1080">
        <v>0.14886198822325825</v>
      </c>
      <c r="F21" s="1074"/>
      <c r="G21" s="1079">
        <v>441.80356070582019</v>
      </c>
      <c r="H21" s="1080">
        <v>0.17709668941795903</v>
      </c>
      <c r="I21" s="1074"/>
      <c r="J21" s="1079">
        <v>779.22559244126637</v>
      </c>
      <c r="K21" s="1080">
        <v>0.18544695262209598</v>
      </c>
      <c r="L21" s="1074"/>
      <c r="M21" s="1074"/>
      <c r="N21" s="1074"/>
      <c r="O21" s="1074"/>
      <c r="P21" s="1074"/>
      <c r="Q21" s="1074"/>
      <c r="R21" s="1074"/>
    </row>
    <row r="22" spans="1:18" ht="15" customHeight="1" x14ac:dyDescent="0.25">
      <c r="B22" s="1078" t="s">
        <v>2</v>
      </c>
      <c r="C22" s="1074"/>
      <c r="D22" s="1079">
        <v>191.6670281732797</v>
      </c>
      <c r="E22" s="1080">
        <v>0.31870379653244957</v>
      </c>
      <c r="F22" s="1074"/>
      <c r="G22" s="1079">
        <v>347.88283506400251</v>
      </c>
      <c r="H22" s="1080">
        <v>0.27613990422973012</v>
      </c>
      <c r="I22" s="1074"/>
      <c r="J22" s="1079">
        <v>606.47297936085783</v>
      </c>
      <c r="K22" s="1080">
        <v>0.26504983572736701</v>
      </c>
      <c r="L22" s="1074"/>
      <c r="M22" s="1074"/>
      <c r="N22" s="1074"/>
      <c r="O22" s="1074"/>
      <c r="P22" s="1074"/>
      <c r="Q22" s="1074"/>
      <c r="R22" s="1074"/>
    </row>
    <row r="23" spans="1:18" ht="15" customHeight="1" x14ac:dyDescent="0.25">
      <c r="B23" s="1078" t="s">
        <v>35</v>
      </c>
      <c r="C23" s="1074"/>
      <c r="D23" s="1079">
        <v>187.85948427672975</v>
      </c>
      <c r="E23" s="1080">
        <v>0.38732353242779394</v>
      </c>
      <c r="F23" s="1074"/>
      <c r="G23" s="1079">
        <v>249.82313008130106</v>
      </c>
      <c r="H23" s="1080">
        <v>0.36878418462829776</v>
      </c>
      <c r="I23" s="1074"/>
      <c r="J23" s="1079">
        <v>390.26858851674547</v>
      </c>
      <c r="K23" s="1080">
        <v>0.40789017311376369</v>
      </c>
      <c r="L23" s="1074"/>
      <c r="M23" s="1074"/>
      <c r="N23" s="1074"/>
      <c r="O23" s="1074"/>
      <c r="P23" s="1074"/>
      <c r="Q23" s="1074"/>
      <c r="R23" s="1074"/>
    </row>
    <row r="24" spans="1:18" ht="15" customHeight="1" x14ac:dyDescent="0.25">
      <c r="B24" s="1078" t="s">
        <v>42</v>
      </c>
      <c r="C24" s="1074"/>
      <c r="D24" s="1079">
        <v>303.98048007246376</v>
      </c>
      <c r="E24" s="1080">
        <v>5.2382990265382713E-2</v>
      </c>
      <c r="F24" s="1074"/>
      <c r="G24" s="1079">
        <v>325.57117453347911</v>
      </c>
      <c r="H24" s="1080">
        <v>0.15014291698460777</v>
      </c>
      <c r="I24" s="1074"/>
      <c r="J24" s="1079">
        <v>480.26226492231609</v>
      </c>
      <c r="K24" s="1080">
        <v>0.26572713126418906</v>
      </c>
      <c r="L24" s="1074"/>
      <c r="M24" s="1074"/>
      <c r="N24" s="1074"/>
      <c r="O24" s="1074"/>
      <c r="P24" s="1074"/>
      <c r="Q24" s="1074"/>
      <c r="R24" s="1074"/>
    </row>
    <row r="25" spans="1:18" ht="15" customHeight="1" x14ac:dyDescent="0.25">
      <c r="B25" s="1078" t="s">
        <v>43</v>
      </c>
      <c r="C25" s="1074"/>
      <c r="D25" s="1079">
        <v>108.3352380952381</v>
      </c>
      <c r="E25" s="1080">
        <v>0.36750990927188731</v>
      </c>
      <c r="F25" s="1074"/>
      <c r="G25" s="1079">
        <v>130.07999999999998</v>
      </c>
      <c r="H25" s="1080">
        <v>0.41014484182374988</v>
      </c>
      <c r="I25" s="1074"/>
      <c r="J25" s="1079">
        <v>455</v>
      </c>
      <c r="K25" s="1080">
        <v>0.10878565864408424</v>
      </c>
      <c r="L25" s="1074"/>
      <c r="M25" s="1074"/>
      <c r="N25" s="1074"/>
      <c r="O25" s="1074"/>
      <c r="P25" s="1074"/>
      <c r="Q25" s="1074"/>
      <c r="R25" s="1074"/>
    </row>
    <row r="26" spans="1:18" ht="15" customHeight="1" x14ac:dyDescent="0.25">
      <c r="B26" s="1078" t="s">
        <v>44</v>
      </c>
      <c r="C26" s="1074"/>
      <c r="D26" s="1079">
        <v>230.03852226720662</v>
      </c>
      <c r="E26" s="1080">
        <v>0.29845330037633466</v>
      </c>
      <c r="F26" s="1074"/>
      <c r="G26" s="1079">
        <v>490.32978723404113</v>
      </c>
      <c r="H26" s="1080">
        <v>0.26286171419268178</v>
      </c>
      <c r="I26" s="1074"/>
      <c r="J26" s="1079">
        <v>576.17093478260972</v>
      </c>
      <c r="K26" s="1080">
        <v>0.2628534274851525</v>
      </c>
      <c r="L26" s="1074"/>
      <c r="M26" s="1074"/>
      <c r="N26" s="1074"/>
      <c r="O26" s="1074"/>
      <c r="P26" s="1074"/>
      <c r="Q26" s="1074"/>
      <c r="R26" s="1074"/>
    </row>
    <row r="27" spans="1:18" ht="15" customHeight="1" x14ac:dyDescent="0.25">
      <c r="B27" s="1078" t="s">
        <v>45</v>
      </c>
      <c r="C27" s="1074"/>
      <c r="D27" s="1079" t="s">
        <v>364</v>
      </c>
      <c r="E27" s="1080" t="s">
        <v>364</v>
      </c>
      <c r="F27" s="1074"/>
      <c r="G27" s="1079" t="s">
        <v>364</v>
      </c>
      <c r="H27" s="1080" t="s">
        <v>364</v>
      </c>
      <c r="I27" s="1074"/>
      <c r="J27" s="1079" t="s">
        <v>364</v>
      </c>
      <c r="K27" s="1080" t="s">
        <v>364</v>
      </c>
      <c r="L27" s="1074"/>
      <c r="M27" s="1074"/>
      <c r="N27" s="1074"/>
      <c r="O27" s="1074"/>
      <c r="P27" s="1074"/>
      <c r="Q27" s="1074"/>
      <c r="R27" s="1074"/>
    </row>
    <row r="28" spans="1:18" ht="15" customHeight="1" x14ac:dyDescent="0.25">
      <c r="B28" s="1078" t="s">
        <v>46</v>
      </c>
      <c r="C28" s="1074"/>
      <c r="D28" s="1079" t="s">
        <v>364</v>
      </c>
      <c r="E28" s="1080" t="s">
        <v>364</v>
      </c>
      <c r="F28" s="1074"/>
      <c r="G28" s="1079" t="s">
        <v>364</v>
      </c>
      <c r="H28" s="1080" t="s">
        <v>364</v>
      </c>
      <c r="I28" s="1074"/>
      <c r="J28" s="1079" t="s">
        <v>364</v>
      </c>
      <c r="K28" s="1080" t="s">
        <v>364</v>
      </c>
      <c r="L28" s="1074"/>
      <c r="M28" s="1074"/>
      <c r="N28" s="1074"/>
      <c r="O28" s="1074"/>
      <c r="P28" s="1074"/>
      <c r="Q28" s="1074"/>
      <c r="R28" s="1074"/>
    </row>
    <row r="29" spans="1:18" ht="15" customHeight="1" x14ac:dyDescent="0.25">
      <c r="B29" s="1081" t="s">
        <v>1</v>
      </c>
      <c r="C29" s="1074"/>
      <c r="D29" s="1082" t="s">
        <v>364</v>
      </c>
      <c r="E29" s="1083" t="s">
        <v>364</v>
      </c>
      <c r="F29" s="1074"/>
      <c r="G29" s="1082" t="s">
        <v>364</v>
      </c>
      <c r="H29" s="1083" t="s">
        <v>364</v>
      </c>
      <c r="I29" s="1074"/>
      <c r="J29" s="1082" t="s">
        <v>364</v>
      </c>
      <c r="K29" s="1083" t="s">
        <v>364</v>
      </c>
      <c r="L29" s="1074"/>
      <c r="M29" s="1074"/>
      <c r="N29" s="1074"/>
      <c r="O29" s="1074"/>
      <c r="P29" s="1074"/>
      <c r="Q29" s="1074"/>
      <c r="R29" s="1074"/>
    </row>
    <row r="30" spans="1:18" ht="15" customHeight="1" x14ac:dyDescent="0.25">
      <c r="B30" s="1313" t="s">
        <v>0</v>
      </c>
      <c r="C30" s="673"/>
      <c r="D30" s="1314">
        <v>234.10908649783511</v>
      </c>
      <c r="E30" s="1315">
        <v>0.35870835072083429</v>
      </c>
      <c r="F30" s="673"/>
      <c r="G30" s="1314">
        <v>367.44547064936216</v>
      </c>
      <c r="H30" s="1315">
        <v>0.38799540823676104</v>
      </c>
      <c r="I30" s="673"/>
      <c r="J30" s="1314">
        <v>592.61534885676008</v>
      </c>
      <c r="K30" s="1315">
        <v>0.35949415604942009</v>
      </c>
      <c r="L30" s="673"/>
      <c r="M30" s="673"/>
      <c r="N30" s="673"/>
      <c r="O30" s="673"/>
      <c r="P30" s="673"/>
      <c r="Q30" s="673"/>
      <c r="R30" s="673"/>
    </row>
    <row r="31" spans="1:18" x14ac:dyDescent="0.25">
      <c r="A31" s="1074"/>
      <c r="B31" s="1074"/>
      <c r="C31" s="1074"/>
      <c r="D31" s="1074"/>
      <c r="E31" s="1074"/>
      <c r="F31" s="1074"/>
      <c r="G31" s="1074"/>
      <c r="H31" s="1074"/>
      <c r="I31" s="1074"/>
      <c r="J31" s="1074"/>
      <c r="K31" s="1074"/>
      <c r="L31" s="1074"/>
      <c r="M31" s="1074"/>
      <c r="N31" s="1074"/>
      <c r="O31" s="1074"/>
      <c r="P31" s="1074"/>
      <c r="Q31" s="1074"/>
      <c r="R31" s="1074"/>
    </row>
    <row r="32" spans="1:18" ht="12.75" customHeight="1" x14ac:dyDescent="0.25">
      <c r="B32" s="1084" t="s">
        <v>189</v>
      </c>
      <c r="C32" s="1085"/>
      <c r="D32" s="1084"/>
      <c r="E32" s="1084"/>
      <c r="F32" s="1085"/>
      <c r="G32" s="1084"/>
      <c r="H32" s="1084"/>
      <c r="I32" s="1085"/>
      <c r="J32" s="1084"/>
      <c r="K32" s="1084"/>
      <c r="L32" s="1085"/>
      <c r="M32" s="1085"/>
      <c r="N32" s="1085"/>
      <c r="O32" s="1085"/>
      <c r="P32" s="1085"/>
      <c r="Q32" s="1085"/>
      <c r="R32" s="1085"/>
    </row>
    <row r="33" spans="2:11" ht="48.6"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369</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2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2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45382</v>
      </c>
      <c r="X6" s="1370"/>
    </row>
    <row r="7" spans="1:26" x14ac:dyDescent="0.25">
      <c r="B7" s="225"/>
      <c r="C7" s="219"/>
      <c r="D7" s="226">
        <v>43465</v>
      </c>
      <c r="E7" s="227">
        <v>43830</v>
      </c>
      <c r="F7" s="228">
        <v>44196</v>
      </c>
      <c r="G7" s="228">
        <v>44561</v>
      </c>
      <c r="H7" s="228">
        <v>44926</v>
      </c>
      <c r="I7" s="228">
        <v>45291</v>
      </c>
      <c r="J7" s="228">
        <f>EVO!J7</f>
        <v>45382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212243</v>
      </c>
      <c r="E9" s="300">
        <v>220375</v>
      </c>
      <c r="F9" s="300">
        <v>228555</v>
      </c>
      <c r="G9" s="254">
        <v>257227</v>
      </c>
      <c r="H9" s="254">
        <v>270632</v>
      </c>
      <c r="I9" s="254">
        <v>286600</v>
      </c>
      <c r="J9" s="301">
        <v>287048</v>
      </c>
      <c r="K9" s="302"/>
      <c r="L9" s="222"/>
      <c r="M9" s="278">
        <v>3.8314573389935047E-2</v>
      </c>
      <c r="N9" s="279">
        <v>8132</v>
      </c>
      <c r="O9" s="280">
        <v>3.7118547929665402E-2</v>
      </c>
      <c r="P9" s="279">
        <v>8180</v>
      </c>
      <c r="Q9" s="280">
        <f t="shared" ref="Q9:Q27" si="0">G9/F9-1</f>
        <v>0.12544901664807151</v>
      </c>
      <c r="R9" s="279">
        <f t="shared" ref="R9:R27" si="1">G9-F9</f>
        <v>28672</v>
      </c>
      <c r="S9" s="280">
        <f>H9/G9-1</f>
        <v>5.2113502859342242E-2</v>
      </c>
      <c r="T9" s="279">
        <f>H9-G9</f>
        <v>13405</v>
      </c>
      <c r="U9" s="280">
        <f>I9/H9-1</f>
        <v>5.9002630878831841E-2</v>
      </c>
      <c r="V9" s="279">
        <f>I9-H9</f>
        <v>15968</v>
      </c>
      <c r="W9" s="280">
        <v>6.3455838767042083E-2</v>
      </c>
      <c r="X9" s="279">
        <v>17128</v>
      </c>
    </row>
    <row r="10" spans="1:26" x14ac:dyDescent="0.25">
      <c r="B10" s="303" t="s">
        <v>7</v>
      </c>
      <c r="C10" s="219"/>
      <c r="D10" s="253">
        <v>29146</v>
      </c>
      <c r="E10" s="254">
        <v>32952</v>
      </c>
      <c r="F10" s="254">
        <v>31533</v>
      </c>
      <c r="G10" s="254">
        <v>35145</v>
      </c>
      <c r="H10" s="254">
        <v>37547</v>
      </c>
      <c r="I10" s="254">
        <v>40334</v>
      </c>
      <c r="J10" s="257">
        <v>40443</v>
      </c>
      <c r="K10" s="304"/>
      <c r="L10" s="219"/>
      <c r="M10" s="256">
        <v>0.13058395663212785</v>
      </c>
      <c r="N10" s="257">
        <v>3806</v>
      </c>
      <c r="O10" s="258">
        <v>-4.3062636562272383E-2</v>
      </c>
      <c r="P10" s="257">
        <v>-1419</v>
      </c>
      <c r="Q10" s="258">
        <f t="shared" si="0"/>
        <v>0.11454666539815439</v>
      </c>
      <c r="R10" s="257">
        <f t="shared" si="1"/>
        <v>3612</v>
      </c>
      <c r="S10" s="258">
        <f t="shared" ref="S10:S27" si="2">H10/G10-1</f>
        <v>6.8345426091904971E-2</v>
      </c>
      <c r="T10" s="257">
        <f t="shared" ref="T10:T27" si="3">H10-G10</f>
        <v>2402</v>
      </c>
      <c r="U10" s="258">
        <f t="shared" ref="U10:U26" si="4">I10/H10-1</f>
        <v>7.4226968865688248E-2</v>
      </c>
      <c r="V10" s="257">
        <f t="shared" ref="V10:V26" si="5">I10-H10</f>
        <v>2787</v>
      </c>
      <c r="W10" s="258">
        <v>6.6591064929584887E-2</v>
      </c>
      <c r="X10" s="257">
        <v>2525</v>
      </c>
    </row>
    <row r="11" spans="1:26" x14ac:dyDescent="0.25">
      <c r="B11" s="303" t="s">
        <v>37</v>
      </c>
      <c r="C11" s="219"/>
      <c r="D11" s="253">
        <v>22049</v>
      </c>
      <c r="E11" s="254">
        <v>21083</v>
      </c>
      <c r="F11" s="254">
        <v>24199</v>
      </c>
      <c r="G11" s="254">
        <v>27700</v>
      </c>
      <c r="H11" s="254">
        <v>28977</v>
      </c>
      <c r="I11" s="254">
        <v>31214</v>
      </c>
      <c r="J11" s="257">
        <v>31355</v>
      </c>
      <c r="L11" s="222"/>
      <c r="M11" s="256">
        <v>-4.3811510726110003E-2</v>
      </c>
      <c r="N11" s="257">
        <v>-966</v>
      </c>
      <c r="O11" s="258">
        <v>0.14779680311151155</v>
      </c>
      <c r="P11" s="257">
        <v>3116</v>
      </c>
      <c r="Q11" s="258">
        <f t="shared" si="0"/>
        <v>0.14467539980990951</v>
      </c>
      <c r="R11" s="257">
        <f t="shared" si="1"/>
        <v>3501</v>
      </c>
      <c r="S11" s="258">
        <f t="shared" si="2"/>
        <v>4.6101083032491053E-2</v>
      </c>
      <c r="T11" s="257">
        <f t="shared" si="3"/>
        <v>1277</v>
      </c>
      <c r="U11" s="258">
        <f t="shared" si="4"/>
        <v>7.7199157952859254E-2</v>
      </c>
      <c r="V11" s="257">
        <f t="shared" si="5"/>
        <v>2237</v>
      </c>
      <c r="W11" s="258">
        <v>8.6075510910980313E-2</v>
      </c>
      <c r="X11" s="257">
        <v>2485</v>
      </c>
    </row>
    <row r="12" spans="1:26" x14ac:dyDescent="0.25">
      <c r="B12" s="303" t="s">
        <v>38</v>
      </c>
      <c r="C12" s="219"/>
      <c r="D12" s="253">
        <v>17328</v>
      </c>
      <c r="E12" s="254">
        <v>20674</v>
      </c>
      <c r="F12" s="254">
        <v>23074</v>
      </c>
      <c r="G12" s="254">
        <v>24476</v>
      </c>
      <c r="H12" s="254">
        <v>26198</v>
      </c>
      <c r="I12" s="254">
        <v>29233</v>
      </c>
      <c r="J12" s="257">
        <v>29247</v>
      </c>
      <c r="L12" s="222"/>
      <c r="M12" s="256">
        <v>0.19309787626962138</v>
      </c>
      <c r="N12" s="257">
        <v>3346</v>
      </c>
      <c r="O12" s="258">
        <v>0.11608783979878101</v>
      </c>
      <c r="P12" s="257">
        <v>2400</v>
      </c>
      <c r="Q12" s="258">
        <f t="shared" si="0"/>
        <v>6.0761029730432625E-2</v>
      </c>
      <c r="R12" s="257">
        <f t="shared" si="1"/>
        <v>1402</v>
      </c>
      <c r="S12" s="258">
        <f t="shared" si="2"/>
        <v>7.0354633109985354E-2</v>
      </c>
      <c r="T12" s="257">
        <f t="shared" si="3"/>
        <v>1722</v>
      </c>
      <c r="U12" s="258">
        <f t="shared" si="4"/>
        <v>0.1158485380563401</v>
      </c>
      <c r="V12" s="257">
        <f t="shared" si="5"/>
        <v>3035</v>
      </c>
      <c r="W12" s="258">
        <v>9.261057979677223E-2</v>
      </c>
      <c r="X12" s="257">
        <v>2479</v>
      </c>
    </row>
    <row r="13" spans="1:26" x14ac:dyDescent="0.25">
      <c r="B13" s="303" t="s">
        <v>6</v>
      </c>
      <c r="C13" s="219"/>
      <c r="D13" s="253">
        <v>21638</v>
      </c>
      <c r="E13" s="254">
        <v>23390</v>
      </c>
      <c r="F13" s="254">
        <v>25070</v>
      </c>
      <c r="G13" s="254">
        <v>26787</v>
      </c>
      <c r="H13" s="254">
        <v>34697</v>
      </c>
      <c r="I13" s="254">
        <v>40697</v>
      </c>
      <c r="J13" s="257">
        <v>40108</v>
      </c>
      <c r="K13" s="304"/>
      <c r="L13" s="219"/>
      <c r="M13" s="256">
        <v>8.0968666235326836E-2</v>
      </c>
      <c r="N13" s="257">
        <v>1752</v>
      </c>
      <c r="O13" s="258">
        <v>7.1825566481402259E-2</v>
      </c>
      <c r="P13" s="257">
        <v>1680</v>
      </c>
      <c r="Q13" s="258">
        <f t="shared" si="0"/>
        <v>6.8488232947746308E-2</v>
      </c>
      <c r="R13" s="257">
        <f t="shared" si="1"/>
        <v>1717</v>
      </c>
      <c r="S13" s="258">
        <f t="shared" si="2"/>
        <v>0.29529249262702062</v>
      </c>
      <c r="T13" s="257">
        <f t="shared" si="3"/>
        <v>7910</v>
      </c>
      <c r="U13" s="258">
        <f t="shared" si="4"/>
        <v>0.17292561316540334</v>
      </c>
      <c r="V13" s="257">
        <f t="shared" si="5"/>
        <v>6000</v>
      </c>
      <c r="W13" s="258">
        <v>9.5009282516107962E-2</v>
      </c>
      <c r="X13" s="257">
        <v>3480</v>
      </c>
      <c r="Z13" s="224"/>
    </row>
    <row r="14" spans="1:26" x14ac:dyDescent="0.25">
      <c r="B14" s="303" t="s">
        <v>5</v>
      </c>
      <c r="C14" s="219"/>
      <c r="D14" s="253">
        <v>15734</v>
      </c>
      <c r="E14" s="254">
        <v>17179</v>
      </c>
      <c r="F14" s="254">
        <v>17123</v>
      </c>
      <c r="G14" s="254">
        <v>17369</v>
      </c>
      <c r="H14" s="254">
        <v>17553</v>
      </c>
      <c r="I14" s="254">
        <v>17166</v>
      </c>
      <c r="J14" s="257">
        <v>16855</v>
      </c>
      <c r="L14" s="222"/>
      <c r="M14" s="256">
        <v>9.1839328841998302E-2</v>
      </c>
      <c r="N14" s="257">
        <v>1445</v>
      </c>
      <c r="O14" s="258">
        <v>-3.2597939344548577E-3</v>
      </c>
      <c r="P14" s="257">
        <v>-56</v>
      </c>
      <c r="Q14" s="258">
        <f t="shared" si="0"/>
        <v>1.4366641359574883E-2</v>
      </c>
      <c r="R14" s="257">
        <f t="shared" si="1"/>
        <v>246</v>
      </c>
      <c r="S14" s="258">
        <f t="shared" si="2"/>
        <v>1.0593586274396882E-2</v>
      </c>
      <c r="T14" s="257">
        <f t="shared" si="3"/>
        <v>184</v>
      </c>
      <c r="U14" s="258">
        <f t="shared" si="4"/>
        <v>-2.204751324559906E-2</v>
      </c>
      <c r="V14" s="257">
        <f t="shared" si="5"/>
        <v>-387</v>
      </c>
      <c r="W14" s="258">
        <v>-5.4046469861937396E-2</v>
      </c>
      <c r="X14" s="257">
        <v>-963</v>
      </c>
      <c r="Z14" s="224"/>
    </row>
    <row r="15" spans="1:26" x14ac:dyDescent="0.25">
      <c r="B15" s="303" t="s">
        <v>4</v>
      </c>
      <c r="C15" s="219"/>
      <c r="D15" s="253">
        <v>93374</v>
      </c>
      <c r="E15" s="254">
        <v>104776</v>
      </c>
      <c r="F15" s="254">
        <v>105589</v>
      </c>
      <c r="G15" s="254">
        <v>108712</v>
      </c>
      <c r="H15" s="254">
        <v>114173</v>
      </c>
      <c r="I15" s="254">
        <v>122589</v>
      </c>
      <c r="J15" s="257">
        <v>123868</v>
      </c>
      <c r="L15" s="222"/>
      <c r="M15" s="256">
        <v>0.12211108017221073</v>
      </c>
      <c r="N15" s="257">
        <v>11402</v>
      </c>
      <c r="O15" s="258">
        <v>7.7594105520348844E-3</v>
      </c>
      <c r="P15" s="257">
        <v>813</v>
      </c>
      <c r="Q15" s="258">
        <f t="shared" si="0"/>
        <v>2.9576944568089569E-2</v>
      </c>
      <c r="R15" s="257">
        <f t="shared" si="1"/>
        <v>3123</v>
      </c>
      <c r="S15" s="258">
        <f t="shared" si="2"/>
        <v>5.0233644859813076E-2</v>
      </c>
      <c r="T15" s="257">
        <f t="shared" si="3"/>
        <v>5461</v>
      </c>
      <c r="U15" s="258">
        <f t="shared" si="4"/>
        <v>7.3712699149536265E-2</v>
      </c>
      <c r="V15" s="257">
        <f t="shared" si="5"/>
        <v>8416</v>
      </c>
      <c r="W15" s="258">
        <v>6.5742039285191955E-2</v>
      </c>
      <c r="X15" s="257">
        <v>7641</v>
      </c>
      <c r="Z15" s="224"/>
    </row>
    <row r="16" spans="1:26" x14ac:dyDescent="0.25">
      <c r="B16" s="303" t="s">
        <v>40</v>
      </c>
      <c r="C16" s="219"/>
      <c r="D16" s="253">
        <v>57838</v>
      </c>
      <c r="E16" s="254">
        <v>62182</v>
      </c>
      <c r="F16" s="254">
        <v>59849</v>
      </c>
      <c r="G16" s="254">
        <v>63814</v>
      </c>
      <c r="H16" s="254">
        <v>67338</v>
      </c>
      <c r="I16" s="254">
        <v>72357</v>
      </c>
      <c r="J16" s="257">
        <v>72030</v>
      </c>
      <c r="L16" s="222"/>
      <c r="M16" s="256">
        <v>7.5106331477575283E-2</v>
      </c>
      <c r="N16" s="257">
        <v>4344</v>
      </c>
      <c r="O16" s="258">
        <v>-3.7518896143578506E-2</v>
      </c>
      <c r="P16" s="257">
        <v>-2333</v>
      </c>
      <c r="Q16" s="258">
        <f t="shared" si="0"/>
        <v>6.6250062657688513E-2</v>
      </c>
      <c r="R16" s="257">
        <f t="shared" si="1"/>
        <v>3965</v>
      </c>
      <c r="S16" s="258">
        <f t="shared" si="2"/>
        <v>5.5222991819976697E-2</v>
      </c>
      <c r="T16" s="257">
        <f t="shared" si="3"/>
        <v>3524</v>
      </c>
      <c r="U16" s="258">
        <f t="shared" si="4"/>
        <v>7.4534438207253029E-2</v>
      </c>
      <c r="V16" s="257">
        <f t="shared" si="5"/>
        <v>5019</v>
      </c>
      <c r="W16" s="258">
        <v>6.5926748057713702E-2</v>
      </c>
      <c r="X16" s="257">
        <v>4455</v>
      </c>
      <c r="Z16" s="224"/>
    </row>
    <row r="17" spans="2:28" x14ac:dyDescent="0.25">
      <c r="B17" s="303" t="s">
        <v>41</v>
      </c>
      <c r="C17" s="219"/>
      <c r="D17" s="253">
        <v>155037</v>
      </c>
      <c r="E17" s="254">
        <v>163730</v>
      </c>
      <c r="F17" s="254">
        <v>156934</v>
      </c>
      <c r="G17" s="254">
        <v>166875</v>
      </c>
      <c r="H17" s="254">
        <v>187874</v>
      </c>
      <c r="I17" s="254">
        <v>201720</v>
      </c>
      <c r="J17" s="257">
        <v>205681</v>
      </c>
      <c r="L17" s="222"/>
      <c r="M17" s="256">
        <v>5.6070486400020547E-2</v>
      </c>
      <c r="N17" s="257">
        <v>8693</v>
      </c>
      <c r="O17" s="258">
        <v>-4.1507359677517841E-2</v>
      </c>
      <c r="P17" s="257">
        <v>-6796</v>
      </c>
      <c r="Q17" s="258">
        <f t="shared" si="0"/>
        <v>6.3345100488103379E-2</v>
      </c>
      <c r="R17" s="257">
        <f t="shared" si="1"/>
        <v>9941</v>
      </c>
      <c r="S17" s="258">
        <f t="shared" si="2"/>
        <v>0.12583670411985026</v>
      </c>
      <c r="T17" s="257">
        <f t="shared" si="3"/>
        <v>20999</v>
      </c>
      <c r="U17" s="258">
        <f t="shared" si="4"/>
        <v>7.3698329731628709E-2</v>
      </c>
      <c r="V17" s="257">
        <f t="shared" si="5"/>
        <v>13846</v>
      </c>
      <c r="W17" s="258">
        <v>7.4675138069586033E-2</v>
      </c>
      <c r="X17" s="257">
        <v>14292</v>
      </c>
      <c r="Z17" s="224"/>
    </row>
    <row r="18" spans="2:28" x14ac:dyDescent="0.25">
      <c r="B18" s="303" t="s">
        <v>3</v>
      </c>
      <c r="C18" s="219"/>
      <c r="D18" s="253">
        <v>74354</v>
      </c>
      <c r="E18" s="254">
        <v>88242</v>
      </c>
      <c r="F18" s="254">
        <v>102104</v>
      </c>
      <c r="G18" s="254">
        <v>117265</v>
      </c>
      <c r="H18" s="254">
        <v>133839</v>
      </c>
      <c r="I18" s="254">
        <v>146290</v>
      </c>
      <c r="J18" s="257">
        <v>150668</v>
      </c>
      <c r="L18" s="222"/>
      <c r="M18" s="256">
        <v>0.18678215025418932</v>
      </c>
      <c r="N18" s="257">
        <v>13888</v>
      </c>
      <c r="O18" s="258">
        <v>0.15709072777135602</v>
      </c>
      <c r="P18" s="257">
        <v>13862</v>
      </c>
      <c r="Q18" s="258">
        <f>G18/F18-1</f>
        <v>0.14848585755700072</v>
      </c>
      <c r="R18" s="257">
        <f>G18-F18</f>
        <v>15161</v>
      </c>
      <c r="S18" s="258">
        <f t="shared" si="2"/>
        <v>0.14133799513921463</v>
      </c>
      <c r="T18" s="257">
        <f t="shared" si="3"/>
        <v>16574</v>
      </c>
      <c r="U18" s="258">
        <f t="shared" si="4"/>
        <v>9.3029684919941014E-2</v>
      </c>
      <c r="V18" s="257">
        <f t="shared" si="5"/>
        <v>12451</v>
      </c>
      <c r="W18" s="258">
        <v>8.4238856665851181E-2</v>
      </c>
      <c r="X18" s="257">
        <v>11706</v>
      </c>
      <c r="Z18" s="224"/>
    </row>
    <row r="19" spans="2:28" x14ac:dyDescent="0.25">
      <c r="B19" s="303" t="s">
        <v>2</v>
      </c>
      <c r="C19" s="219"/>
      <c r="D19" s="253">
        <v>29189</v>
      </c>
      <c r="E19" s="254">
        <v>28237</v>
      </c>
      <c r="F19" s="254">
        <v>29065</v>
      </c>
      <c r="G19" s="254">
        <v>31070</v>
      </c>
      <c r="H19" s="254">
        <v>32795</v>
      </c>
      <c r="I19" s="254">
        <v>35293</v>
      </c>
      <c r="J19" s="257">
        <v>34652</v>
      </c>
      <c r="L19" s="222"/>
      <c r="M19" s="256">
        <v>-3.2615026208503206E-2</v>
      </c>
      <c r="N19" s="257">
        <v>-952</v>
      </c>
      <c r="O19" s="258">
        <v>2.9323228388284939E-2</v>
      </c>
      <c r="P19" s="257">
        <v>828</v>
      </c>
      <c r="Q19" s="258">
        <f t="shared" si="0"/>
        <v>6.8983313263375257E-2</v>
      </c>
      <c r="R19" s="257">
        <f t="shared" si="1"/>
        <v>2005</v>
      </c>
      <c r="S19" s="258">
        <f t="shared" si="2"/>
        <v>5.551979401351792E-2</v>
      </c>
      <c r="T19" s="257">
        <f t="shared" si="3"/>
        <v>1725</v>
      </c>
      <c r="U19" s="258">
        <f t="shared" si="4"/>
        <v>7.6170147888397599E-2</v>
      </c>
      <c r="V19" s="257">
        <f t="shared" si="5"/>
        <v>2498</v>
      </c>
      <c r="W19" s="258">
        <v>5.7204747231290209E-2</v>
      </c>
      <c r="X19" s="257">
        <v>1875</v>
      </c>
      <c r="Z19" s="224"/>
    </row>
    <row r="20" spans="2:28" x14ac:dyDescent="0.25">
      <c r="B20" s="303" t="s">
        <v>35</v>
      </c>
      <c r="C20" s="219"/>
      <c r="D20" s="253">
        <v>60099</v>
      </c>
      <c r="E20" s="254">
        <v>61636</v>
      </c>
      <c r="F20" s="254">
        <v>62544</v>
      </c>
      <c r="G20" s="254">
        <v>65061</v>
      </c>
      <c r="H20" s="254">
        <v>68103</v>
      </c>
      <c r="I20" s="254">
        <v>73691</v>
      </c>
      <c r="J20" s="257">
        <v>73901</v>
      </c>
      <c r="L20" s="222"/>
      <c r="M20" s="256">
        <v>2.5574468793158056E-2</v>
      </c>
      <c r="N20" s="257">
        <v>1537</v>
      </c>
      <c r="O20" s="258">
        <v>1.4731650334220303E-2</v>
      </c>
      <c r="P20" s="257">
        <v>908</v>
      </c>
      <c r="Q20" s="258">
        <f t="shared" si="0"/>
        <v>4.0243668457405901E-2</v>
      </c>
      <c r="R20" s="257">
        <f t="shared" si="1"/>
        <v>2517</v>
      </c>
      <c r="S20" s="258">
        <f t="shared" si="2"/>
        <v>4.6756121178586296E-2</v>
      </c>
      <c r="T20" s="257">
        <f t="shared" si="3"/>
        <v>3042</v>
      </c>
      <c r="U20" s="258">
        <f t="shared" si="4"/>
        <v>8.2052185659956312E-2</v>
      </c>
      <c r="V20" s="257">
        <f t="shared" si="5"/>
        <v>5588</v>
      </c>
      <c r="W20" s="258">
        <v>5.2870779313292537E-2</v>
      </c>
      <c r="X20" s="257">
        <v>3711</v>
      </c>
      <c r="Z20" s="224"/>
    </row>
    <row r="21" spans="2:28" x14ac:dyDescent="0.25">
      <c r="B21" s="303" t="s">
        <v>42</v>
      </c>
      <c r="C21" s="219"/>
      <c r="D21" s="253">
        <v>141699</v>
      </c>
      <c r="E21" s="254">
        <v>143622</v>
      </c>
      <c r="F21" s="254">
        <v>133442</v>
      </c>
      <c r="G21" s="254">
        <v>152686</v>
      </c>
      <c r="H21" s="254">
        <v>163762</v>
      </c>
      <c r="I21" s="254">
        <v>177795</v>
      </c>
      <c r="J21" s="257">
        <v>179516</v>
      </c>
      <c r="L21" s="222"/>
      <c r="M21" s="256">
        <v>1.3571020261258004E-2</v>
      </c>
      <c r="N21" s="257">
        <v>1923</v>
      </c>
      <c r="O21" s="258">
        <v>-7.0880505772096147E-2</v>
      </c>
      <c r="P21" s="257">
        <v>-10180</v>
      </c>
      <c r="Q21" s="258">
        <f t="shared" si="0"/>
        <v>0.14421246683952571</v>
      </c>
      <c r="R21" s="257">
        <f t="shared" si="1"/>
        <v>19244</v>
      </c>
      <c r="S21" s="258">
        <f t="shared" si="2"/>
        <v>7.2541031921721677E-2</v>
      </c>
      <c r="T21" s="257">
        <f t="shared" si="3"/>
        <v>11076</v>
      </c>
      <c r="U21" s="258">
        <f t="shared" si="4"/>
        <v>8.5691430246333189E-2</v>
      </c>
      <c r="V21" s="257">
        <f t="shared" si="5"/>
        <v>14033</v>
      </c>
      <c r="W21" s="258">
        <v>9.0242139720752901E-2</v>
      </c>
      <c r="X21" s="257">
        <v>14859</v>
      </c>
      <c r="Z21" s="224"/>
    </row>
    <row r="22" spans="2:28" x14ac:dyDescent="0.25">
      <c r="B22" s="303" t="s">
        <v>43</v>
      </c>
      <c r="C22" s="219"/>
      <c r="D22" s="253">
        <v>34999</v>
      </c>
      <c r="E22" s="254">
        <v>35054</v>
      </c>
      <c r="F22" s="254">
        <v>35294</v>
      </c>
      <c r="G22" s="254">
        <v>37047</v>
      </c>
      <c r="H22" s="254">
        <v>37762</v>
      </c>
      <c r="I22" s="254">
        <v>40484</v>
      </c>
      <c r="J22" s="257">
        <v>41734</v>
      </c>
      <c r="L22" s="222"/>
      <c r="M22" s="256">
        <v>1.571473470670659E-3</v>
      </c>
      <c r="N22" s="257">
        <v>55</v>
      </c>
      <c r="O22" s="258">
        <v>6.8465795629599757E-3</v>
      </c>
      <c r="P22" s="257">
        <v>240</v>
      </c>
      <c r="Q22" s="258">
        <f t="shared" si="0"/>
        <v>4.9668498894996249E-2</v>
      </c>
      <c r="R22" s="257">
        <f t="shared" si="1"/>
        <v>1753</v>
      </c>
      <c r="S22" s="258">
        <f t="shared" si="2"/>
        <v>1.9299808351553427E-2</v>
      </c>
      <c r="T22" s="257">
        <f t="shared" si="3"/>
        <v>715</v>
      </c>
      <c r="U22" s="258">
        <f t="shared" si="4"/>
        <v>7.2083046448810917E-2</v>
      </c>
      <c r="V22" s="257">
        <f t="shared" si="5"/>
        <v>2722</v>
      </c>
      <c r="W22" s="258">
        <v>9.5265588914549726E-2</v>
      </c>
      <c r="X22" s="257">
        <v>3630</v>
      </c>
      <c r="Z22" s="224"/>
    </row>
    <row r="23" spans="2:28" x14ac:dyDescent="0.25">
      <c r="B23" s="303" t="s">
        <v>44</v>
      </c>
      <c r="C23" s="219"/>
      <c r="D23" s="253">
        <v>13668</v>
      </c>
      <c r="E23" s="254">
        <v>13801</v>
      </c>
      <c r="F23" s="254">
        <v>13661</v>
      </c>
      <c r="G23" s="254">
        <v>14164</v>
      </c>
      <c r="H23" s="254">
        <v>15245</v>
      </c>
      <c r="I23" s="254">
        <v>16142</v>
      </c>
      <c r="J23" s="257">
        <v>16288</v>
      </c>
      <c r="K23" s="304"/>
      <c r="L23" s="219"/>
      <c r="M23" s="256">
        <v>9.7307579748318052E-3</v>
      </c>
      <c r="N23" s="257">
        <v>133</v>
      </c>
      <c r="O23" s="258">
        <v>-1.0144192449822453E-2</v>
      </c>
      <c r="P23" s="257">
        <v>-140</v>
      </c>
      <c r="Q23" s="258">
        <f t="shared" si="0"/>
        <v>3.6820144938145116E-2</v>
      </c>
      <c r="R23" s="257">
        <f t="shared" si="1"/>
        <v>503</v>
      </c>
      <c r="S23" s="258">
        <f t="shared" si="2"/>
        <v>7.6320248517367961E-2</v>
      </c>
      <c r="T23" s="257">
        <f t="shared" si="3"/>
        <v>1081</v>
      </c>
      <c r="U23" s="258">
        <f t="shared" si="4"/>
        <v>5.8838963594621152E-2</v>
      </c>
      <c r="V23" s="257">
        <f t="shared" si="5"/>
        <v>897</v>
      </c>
      <c r="W23" s="258">
        <v>6.1384074025804702E-2</v>
      </c>
      <c r="X23" s="257">
        <v>942</v>
      </c>
      <c r="Z23" s="224"/>
    </row>
    <row r="24" spans="2:28" x14ac:dyDescent="0.25">
      <c r="B24" s="303" t="s">
        <v>45</v>
      </c>
      <c r="C24" s="219"/>
      <c r="D24" s="253">
        <v>65017</v>
      </c>
      <c r="E24" s="254">
        <v>67062</v>
      </c>
      <c r="F24" s="254">
        <v>65757</v>
      </c>
      <c r="G24" s="254">
        <v>65741</v>
      </c>
      <c r="H24" s="254">
        <v>65206</v>
      </c>
      <c r="I24" s="254">
        <v>67674</v>
      </c>
      <c r="J24" s="257">
        <v>68248</v>
      </c>
      <c r="L24" s="222"/>
      <c r="M24" s="256">
        <v>3.1453312210652618E-2</v>
      </c>
      <c r="N24" s="257">
        <v>2045</v>
      </c>
      <c r="O24" s="258">
        <v>-1.9459604545047915E-2</v>
      </c>
      <c r="P24" s="257">
        <v>-1305</v>
      </c>
      <c r="Q24" s="258">
        <f t="shared" si="0"/>
        <v>-2.4332010280270211E-4</v>
      </c>
      <c r="R24" s="257">
        <f t="shared" si="1"/>
        <v>-16</v>
      </c>
      <c r="S24" s="258">
        <f t="shared" si="2"/>
        <v>-8.137996075508469E-3</v>
      </c>
      <c r="T24" s="257">
        <f t="shared" si="3"/>
        <v>-535</v>
      </c>
      <c r="U24" s="258">
        <f t="shared" si="4"/>
        <v>3.7849277673833726E-2</v>
      </c>
      <c r="V24" s="257">
        <f t="shared" si="5"/>
        <v>2468</v>
      </c>
      <c r="W24" s="258">
        <v>4.5657902800759986E-2</v>
      </c>
      <c r="X24" s="257">
        <v>2980</v>
      </c>
      <c r="Z24" s="224"/>
    </row>
    <row r="25" spans="2:28" x14ac:dyDescent="0.25">
      <c r="B25" s="303" t="s">
        <v>46</v>
      </c>
      <c r="C25" s="219"/>
      <c r="D25" s="253">
        <v>8100</v>
      </c>
      <c r="E25" s="254">
        <v>8282</v>
      </c>
      <c r="F25" s="254">
        <v>7638</v>
      </c>
      <c r="G25" s="254">
        <v>8004</v>
      </c>
      <c r="H25" s="254">
        <v>8548</v>
      </c>
      <c r="I25" s="254">
        <v>9180</v>
      </c>
      <c r="J25" s="257">
        <v>9191</v>
      </c>
      <c r="L25" s="222"/>
      <c r="M25" s="256">
        <v>2.246913580246912E-2</v>
      </c>
      <c r="N25" s="257">
        <v>182</v>
      </c>
      <c r="O25" s="258">
        <v>-7.7758995411736254E-2</v>
      </c>
      <c r="P25" s="257">
        <v>-644</v>
      </c>
      <c r="Q25" s="258">
        <f t="shared" si="0"/>
        <v>4.7918303220738423E-2</v>
      </c>
      <c r="R25" s="257">
        <f t="shared" si="1"/>
        <v>366</v>
      </c>
      <c r="S25" s="258">
        <f t="shared" si="2"/>
        <v>6.7966016991504175E-2</v>
      </c>
      <c r="T25" s="257">
        <f t="shared" si="3"/>
        <v>544</v>
      </c>
      <c r="U25" s="258">
        <f t="shared" si="4"/>
        <v>7.3935423490875118E-2</v>
      </c>
      <c r="V25" s="257">
        <f t="shared" si="5"/>
        <v>632</v>
      </c>
      <c r="W25" s="258">
        <v>6.0581583198707545E-2</v>
      </c>
      <c r="X25" s="257">
        <v>525</v>
      </c>
      <c r="Z25" s="224"/>
    </row>
    <row r="26" spans="2:28" x14ac:dyDescent="0.25">
      <c r="B26" s="305" t="s">
        <v>1</v>
      </c>
      <c r="C26" s="219"/>
      <c r="D26" s="260">
        <v>2763</v>
      </c>
      <c r="E26" s="261">
        <v>2906</v>
      </c>
      <c r="F26" s="261">
        <v>2799</v>
      </c>
      <c r="G26" s="261">
        <v>2999</v>
      </c>
      <c r="H26" s="261">
        <v>3188</v>
      </c>
      <c r="I26" s="261">
        <v>3407</v>
      </c>
      <c r="J26" s="265">
        <v>3489</v>
      </c>
      <c r="L26" s="222"/>
      <c r="M26" s="264">
        <v>5.1755338400289563E-2</v>
      </c>
      <c r="N26" s="265">
        <v>143</v>
      </c>
      <c r="O26" s="266">
        <v>-3.6820371644872729E-2</v>
      </c>
      <c r="P26" s="265">
        <v>-107</v>
      </c>
      <c r="Q26" s="266">
        <f t="shared" si="0"/>
        <v>7.1454090746695176E-2</v>
      </c>
      <c r="R26" s="265">
        <f t="shared" si="1"/>
        <v>200</v>
      </c>
      <c r="S26" s="266">
        <f t="shared" si="2"/>
        <v>6.302100700233404E-2</v>
      </c>
      <c r="T26" s="265">
        <f t="shared" si="3"/>
        <v>189</v>
      </c>
      <c r="U26" s="266">
        <f t="shared" si="4"/>
        <v>6.8695106649937276E-2</v>
      </c>
      <c r="V26" s="265">
        <f t="shared" si="5"/>
        <v>219</v>
      </c>
      <c r="W26" s="266">
        <v>8.5225505443234928E-2</v>
      </c>
      <c r="X26" s="265">
        <v>274</v>
      </c>
      <c r="Z26" s="224"/>
      <c r="AA26" s="224"/>
      <c r="AB26" s="286"/>
    </row>
    <row r="27" spans="2:28" x14ac:dyDescent="0.25">
      <c r="B27" s="235" t="s">
        <v>0</v>
      </c>
      <c r="C27" s="219"/>
      <c r="D27" s="1231">
        <f>SUM(D9:D26)</f>
        <v>1054275</v>
      </c>
      <c r="E27" s="306">
        <f>SUM(E9:E26)</f>
        <v>1115183</v>
      </c>
      <c r="F27" s="307">
        <f>SUM(F9:F26)</f>
        <v>1124230</v>
      </c>
      <c r="G27" s="306">
        <f>SUM(G9:G26)</f>
        <v>1222142</v>
      </c>
      <c r="H27" s="307">
        <v>1313437</v>
      </c>
      <c r="I27" s="306">
        <v>1411866</v>
      </c>
      <c r="J27" s="306">
        <f>SUM(J9:J26)</f>
        <v>1424322</v>
      </c>
      <c r="K27" s="308"/>
      <c r="L27" s="222"/>
      <c r="M27" s="240">
        <f>E27/D27-1</f>
        <v>5.7772402836072212E-2</v>
      </c>
      <c r="N27" s="241">
        <f>E27-D27</f>
        <v>60908</v>
      </c>
      <c r="O27" s="242">
        <f>F27/E27-1</f>
        <v>8.1125698652149136E-3</v>
      </c>
      <c r="P27" s="243">
        <f>F27-E27</f>
        <v>9047</v>
      </c>
      <c r="Q27" s="242">
        <f t="shared" si="0"/>
        <v>8.7092498865890322E-2</v>
      </c>
      <c r="R27" s="237">
        <f t="shared" si="1"/>
        <v>97912</v>
      </c>
      <c r="S27" s="242">
        <f t="shared" si="2"/>
        <v>7.4700812180581222E-2</v>
      </c>
      <c r="T27" s="243">
        <f t="shared" si="3"/>
        <v>91295</v>
      </c>
      <c r="U27" s="309">
        <f t="shared" ref="U27" si="6">I27/H27-1</f>
        <v>7.4940023769697328E-2</v>
      </c>
      <c r="V27" s="237">
        <f t="shared" ref="V27" si="7">I27-H27</f>
        <v>98429</v>
      </c>
      <c r="W27" s="242">
        <v>7.0678900517026966E-2</v>
      </c>
      <c r="X27" s="243">
        <f>SUM(X9:X26)</f>
        <v>94024</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EVO_resolPIA!D9:J9</xm:f>
              <xm:sqref>K9</xm:sqref>
            </x14:sparkline>
            <x14:sparkline>
              <xm:f>EVO_resolPIA!D10:J10</xm:f>
              <xm:sqref>K10</xm:sqref>
            </x14:sparkline>
            <x14:sparkline>
              <xm:f>EVO_resolPIA!D11:J11</xm:f>
              <xm:sqref>K11</xm:sqref>
            </x14:sparkline>
            <x14:sparkline>
              <xm:f>EVO_resolPIA!D12:J12</xm:f>
              <xm:sqref>K12</xm:sqref>
            </x14:sparkline>
            <x14:sparkline>
              <xm:f>EVO_resolPIA!D13:J13</xm:f>
              <xm:sqref>K13</xm:sqref>
            </x14:sparkline>
            <x14:sparkline>
              <xm:f>EVO_resolPIA!D14:J14</xm:f>
              <xm:sqref>K14</xm:sqref>
            </x14:sparkline>
            <x14:sparkline>
              <xm:f>EVO_resolPIA!D15:J15</xm:f>
              <xm:sqref>K15</xm:sqref>
            </x14:sparkline>
            <x14:sparkline>
              <xm:f>EVO_resolPIA!D16:J16</xm:f>
              <xm:sqref>K16</xm:sqref>
            </x14:sparkline>
            <x14:sparkline>
              <xm:f>EVO_resolPIA!D17:J17</xm:f>
              <xm:sqref>K17</xm:sqref>
            </x14:sparkline>
            <x14:sparkline>
              <xm:f>EVO_resolPIA!D18:J18</xm:f>
              <xm:sqref>K18</xm:sqref>
            </x14:sparkline>
            <x14:sparkline>
              <xm:f>EVO_resolPIA!D19:J19</xm:f>
              <xm:sqref>K19</xm:sqref>
            </x14:sparkline>
            <x14:sparkline>
              <xm:f>EVO_resolPIA!D20:J20</xm:f>
              <xm:sqref>K20</xm:sqref>
            </x14:sparkline>
            <x14:sparkline>
              <xm:f>EVO_resolPIA!D21:J21</xm:f>
              <xm:sqref>K21</xm:sqref>
            </x14:sparkline>
            <x14:sparkline>
              <xm:f>EVO_resolPIA!D22:J22</xm:f>
              <xm:sqref>K22</xm:sqref>
            </x14:sparkline>
            <x14:sparkline>
              <xm:f>EVO_resolPIA!D23:J23</xm:f>
              <xm:sqref>K23</xm:sqref>
            </x14:sparkline>
            <x14:sparkline>
              <xm:f>EVO_resolPIA!D24:J24</xm:f>
              <xm:sqref>K24</xm:sqref>
            </x14:sparkline>
            <x14:sparkline>
              <xm:f>EVO_resolPIA!D25:J25</xm:f>
              <xm:sqref>K25</xm:sqref>
            </x14:sparkline>
            <x14:sparkline>
              <xm:f>EVO_resolPIA!D26:J26</xm:f>
              <xm:sqref>K26</xm:sqref>
            </x14:sparkline>
            <x14:sparkline>
              <xm:f>EVO_resolPIA!D27:J27</xm:f>
              <xm:sqref>K27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U33"/>
  <sheetViews>
    <sheetView topLeftCell="A15" zoomScaleNormal="100" workbookViewId="0">
      <selection activeCell="D12" sqref="D12:K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D1" s="701" t="s">
        <v>195</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9"/>
      <c r="B6" s="1494" t="s">
        <v>455</v>
      </c>
      <c r="C6" s="1494"/>
      <c r="D6" s="1494"/>
      <c r="E6" s="1494"/>
      <c r="F6" s="1494"/>
      <c r="G6" s="1494"/>
      <c r="H6" s="1494"/>
      <c r="I6" s="1494"/>
      <c r="J6" s="1494"/>
      <c r="K6" s="1494"/>
      <c r="L6" s="1494"/>
      <c r="M6" s="1020"/>
      <c r="N6" s="1020"/>
      <c r="O6" s="1020"/>
      <c r="P6" s="1071"/>
      <c r="Q6" s="1071"/>
      <c r="R6" s="1071"/>
      <c r="S6" s="1071"/>
      <c r="T6" s="1071"/>
      <c r="U6" s="1071"/>
    </row>
    <row r="7" spans="1:21" s="622" customFormat="1" ht="15.75" customHeight="1" x14ac:dyDescent="0.2">
      <c r="A7" s="1019"/>
      <c r="B7" s="1633" t="str">
        <f>porsaad!$B$6</f>
        <v>Situación a 31 de marzo de 2024</v>
      </c>
      <c r="C7" s="1633"/>
      <c r="D7" s="1633"/>
      <c r="E7" s="1633"/>
      <c r="F7" s="1633"/>
      <c r="G7" s="1633"/>
      <c r="H7" s="1633"/>
      <c r="I7" s="1633"/>
      <c r="J7" s="1633"/>
      <c r="K7" s="1633"/>
      <c r="L7" s="1633"/>
      <c r="M7" s="1072"/>
      <c r="N7" s="1072"/>
      <c r="O7" s="1072"/>
      <c r="P7" s="1073"/>
      <c r="Q7" s="1073"/>
      <c r="R7" s="1073"/>
      <c r="S7" s="1073"/>
      <c r="T7" s="1073"/>
      <c r="U7" s="1073"/>
    </row>
    <row r="8" spans="1:21" s="701" customFormat="1" ht="6" customHeight="1" x14ac:dyDescent="0.25">
      <c r="A8" s="1022"/>
      <c r="B8" s="1022"/>
      <c r="C8" s="1022"/>
      <c r="D8" s="1022"/>
      <c r="E8" s="1022"/>
      <c r="F8" s="1022"/>
      <c r="G8" s="1022"/>
      <c r="H8" s="1022"/>
      <c r="I8" s="1022"/>
      <c r="J8" s="1022"/>
      <c r="K8" s="1022"/>
      <c r="L8" s="1022"/>
      <c r="M8" s="1022"/>
      <c r="N8" s="1022"/>
      <c r="O8" s="1022"/>
    </row>
    <row r="9" spans="1:21" x14ac:dyDescent="0.25">
      <c r="B9" s="1646" t="s">
        <v>12</v>
      </c>
      <c r="C9" s="1074"/>
      <c r="D9" s="1648" t="s">
        <v>48</v>
      </c>
      <c r="E9" s="1648"/>
      <c r="F9" s="1074"/>
      <c r="G9" s="1649" t="s">
        <v>33</v>
      </c>
      <c r="H9" s="1650"/>
      <c r="I9" s="1074"/>
      <c r="J9" s="1651" t="s">
        <v>32</v>
      </c>
      <c r="K9" s="1652"/>
      <c r="L9" s="1074"/>
      <c r="M9" s="1074"/>
      <c r="N9" s="1074"/>
      <c r="O9" s="1074"/>
      <c r="P9" s="1074"/>
      <c r="Q9" s="1074"/>
      <c r="R9" s="1074"/>
    </row>
    <row r="10" spans="1:21" ht="46.5" customHeight="1" x14ac:dyDescent="0.25">
      <c r="B10" s="1647"/>
      <c r="C10" s="1074"/>
      <c r="D10" s="1070" t="s">
        <v>132</v>
      </c>
      <c r="E10" s="863" t="s">
        <v>157</v>
      </c>
      <c r="F10" s="1074"/>
      <c r="G10" s="1070" t="s">
        <v>132</v>
      </c>
      <c r="H10" s="821" t="s">
        <v>157</v>
      </c>
      <c r="I10" s="1074"/>
      <c r="J10" s="821" t="s">
        <v>132</v>
      </c>
      <c r="K10" s="822" t="s">
        <v>157</v>
      </c>
      <c r="L10" s="1074"/>
      <c r="M10" s="1074"/>
      <c r="N10" s="1074"/>
      <c r="O10" s="1074"/>
      <c r="P10" s="1074"/>
      <c r="Q10" s="1074"/>
      <c r="R10" s="1074"/>
    </row>
    <row r="11" spans="1:21" ht="6.75" customHeight="1" x14ac:dyDescent="0.25">
      <c r="B11" s="1074"/>
      <c r="C11" s="1074"/>
      <c r="D11" s="1074"/>
      <c r="E11" s="1074"/>
      <c r="F11" s="1074"/>
      <c r="G11" s="1074"/>
      <c r="H11" s="1074"/>
      <c r="I11" s="1074"/>
      <c r="J11" s="1074"/>
      <c r="K11" s="1074"/>
      <c r="L11" s="1074"/>
      <c r="M11" s="1074"/>
      <c r="N11" s="1074"/>
      <c r="O11" s="1074"/>
      <c r="P11" s="1074"/>
      <c r="Q11" s="1074"/>
      <c r="R11" s="1074"/>
    </row>
    <row r="12" spans="1:21" ht="15" customHeight="1" x14ac:dyDescent="0.25">
      <c r="B12" s="1075" t="s">
        <v>8</v>
      </c>
      <c r="C12" s="1074"/>
      <c r="D12" s="1076">
        <v>254.71111111111111</v>
      </c>
      <c r="E12" s="1077">
        <v>0.17934866212709716</v>
      </c>
      <c r="F12" s="1074"/>
      <c r="G12" s="1076">
        <v>419.79778727446399</v>
      </c>
      <c r="H12" s="1077">
        <v>0.35596564829997035</v>
      </c>
      <c r="I12" s="1074"/>
      <c r="J12" s="1076">
        <v>586.70575979218984</v>
      </c>
      <c r="K12" s="1077">
        <v>0.18287492172968609</v>
      </c>
      <c r="L12" s="1074"/>
      <c r="M12" s="1074"/>
      <c r="N12" s="1074"/>
      <c r="O12" s="1074"/>
      <c r="P12" s="1074"/>
      <c r="Q12" s="1074"/>
      <c r="R12" s="1074"/>
    </row>
    <row r="13" spans="1:21" ht="15" customHeight="1" x14ac:dyDescent="0.25">
      <c r="B13" s="1078" t="s">
        <v>7</v>
      </c>
      <c r="C13" s="1074"/>
      <c r="D13" s="1079">
        <v>211.70173913043479</v>
      </c>
      <c r="E13" s="1080">
        <v>0.4572972840036536</v>
      </c>
      <c r="F13" s="1074"/>
      <c r="G13" s="1079">
        <v>405.21936589805784</v>
      </c>
      <c r="H13" s="1080">
        <v>0.5928989856458361</v>
      </c>
      <c r="I13" s="1074"/>
      <c r="J13" s="1079">
        <v>470.4154877300619</v>
      </c>
      <c r="K13" s="1080">
        <v>0.41786027889595739</v>
      </c>
      <c r="L13" s="1074"/>
      <c r="M13" s="1074"/>
      <c r="N13" s="1074"/>
      <c r="O13" s="1074"/>
      <c r="P13" s="1074"/>
      <c r="Q13" s="1074"/>
      <c r="R13" s="1074"/>
    </row>
    <row r="14" spans="1:21" ht="15" customHeight="1" x14ac:dyDescent="0.25">
      <c r="B14" s="1078" t="s">
        <v>37</v>
      </c>
      <c r="C14" s="1074"/>
      <c r="D14" s="1079">
        <v>347.99727272727279</v>
      </c>
      <c r="E14" s="1080">
        <v>0.33492591022846524</v>
      </c>
      <c r="F14" s="1074"/>
      <c r="G14" s="1079">
        <v>395.3299478001519</v>
      </c>
      <c r="H14" s="1080">
        <v>0.45887163824482735</v>
      </c>
      <c r="I14" s="1074"/>
      <c r="J14" s="1079">
        <v>446.23022176022397</v>
      </c>
      <c r="K14" s="1080">
        <v>0.44082644937771764</v>
      </c>
      <c r="L14" s="1074"/>
      <c r="M14" s="1074"/>
      <c r="N14" s="1074"/>
      <c r="O14" s="1074"/>
      <c r="P14" s="1074"/>
      <c r="Q14" s="1074"/>
      <c r="R14" s="1074"/>
    </row>
    <row r="15" spans="1:21" ht="15" customHeight="1" x14ac:dyDescent="0.25">
      <c r="B15" s="1078" t="s">
        <v>38</v>
      </c>
      <c r="C15" s="1074"/>
      <c r="D15" s="1079" t="s">
        <v>364</v>
      </c>
      <c r="E15" s="1080" t="s">
        <v>364</v>
      </c>
      <c r="F15" s="1074"/>
      <c r="G15" s="1079">
        <v>570.17622442176912</v>
      </c>
      <c r="H15" s="1080">
        <v>0.25833552882237182</v>
      </c>
      <c r="I15" s="1074"/>
      <c r="J15" s="1079">
        <v>550.86962837837848</v>
      </c>
      <c r="K15" s="1080">
        <v>0.27538221363896204</v>
      </c>
      <c r="L15" s="1074"/>
      <c r="M15" s="1074"/>
      <c r="N15" s="1074"/>
      <c r="O15" s="1074"/>
      <c r="P15" s="1074"/>
      <c r="Q15" s="1074"/>
      <c r="R15" s="1074"/>
    </row>
    <row r="16" spans="1:21" ht="15" customHeight="1" x14ac:dyDescent="0.25">
      <c r="B16" s="1078" t="s">
        <v>6</v>
      </c>
      <c r="C16" s="1074"/>
      <c r="D16" s="1079">
        <v>318.8483333333333</v>
      </c>
      <c r="E16" s="1080">
        <v>0.6645376816574613</v>
      </c>
      <c r="F16" s="1074"/>
      <c r="G16" s="1079">
        <v>301.2461969111954</v>
      </c>
      <c r="H16" s="1080">
        <v>0.69581333452513616</v>
      </c>
      <c r="I16" s="1074"/>
      <c r="J16" s="1079">
        <v>488.77555291319823</v>
      </c>
      <c r="K16" s="1080">
        <v>0.56390226409031796</v>
      </c>
      <c r="L16" s="1074"/>
      <c r="M16" s="1074"/>
      <c r="N16" s="1074"/>
      <c r="O16" s="1074"/>
      <c r="P16" s="1074"/>
      <c r="Q16" s="1074"/>
      <c r="R16" s="1074"/>
    </row>
    <row r="17" spans="1:18" ht="15" customHeight="1" x14ac:dyDescent="0.25">
      <c r="B17" s="1078" t="s">
        <v>5</v>
      </c>
      <c r="C17" s="1074"/>
      <c r="D17" s="1079">
        <v>470.66800000000012</v>
      </c>
      <c r="E17" s="1080">
        <v>0.56494064177977688</v>
      </c>
      <c r="F17" s="1074"/>
      <c r="G17" s="1079">
        <v>327.39819444444441</v>
      </c>
      <c r="H17" s="1080">
        <v>0.4563914624937675</v>
      </c>
      <c r="I17" s="1074"/>
      <c r="J17" s="1079">
        <v>457.32619718309826</v>
      </c>
      <c r="K17" s="1080">
        <v>0.5927833216289693</v>
      </c>
      <c r="L17" s="1074"/>
      <c r="M17" s="1074"/>
      <c r="N17" s="1074"/>
      <c r="O17" s="1074"/>
      <c r="P17" s="1074"/>
      <c r="Q17" s="1074"/>
      <c r="R17" s="1074"/>
    </row>
    <row r="18" spans="1:18" ht="15" customHeight="1" x14ac:dyDescent="0.25">
      <c r="B18" s="1078" t="s">
        <v>4</v>
      </c>
      <c r="C18" s="1074"/>
      <c r="D18" s="1079" t="s">
        <v>364</v>
      </c>
      <c r="E18" s="1080" t="s">
        <v>364</v>
      </c>
      <c r="F18" s="1074"/>
      <c r="G18" s="1079">
        <v>429.27312034872062</v>
      </c>
      <c r="H18" s="1080">
        <v>0.63914958613263706</v>
      </c>
      <c r="I18" s="1074"/>
      <c r="J18" s="1079">
        <v>582.22296462159352</v>
      </c>
      <c r="K18" s="1080">
        <v>0.54097964106944141</v>
      </c>
      <c r="L18" s="1074"/>
      <c r="M18" s="1074"/>
      <c r="N18" s="1074"/>
      <c r="O18" s="1074"/>
      <c r="P18" s="1074"/>
      <c r="Q18" s="1074"/>
      <c r="R18" s="1074"/>
    </row>
    <row r="19" spans="1:18" ht="15" customHeight="1" x14ac:dyDescent="0.25">
      <c r="B19" s="1078" t="s">
        <v>40</v>
      </c>
      <c r="C19" s="1074"/>
      <c r="D19" s="1079">
        <v>254.14372023182182</v>
      </c>
      <c r="E19" s="1080">
        <v>0.39577835556791524</v>
      </c>
      <c r="F19" s="1074"/>
      <c r="G19" s="1079">
        <v>416.54448467460469</v>
      </c>
      <c r="H19" s="1080">
        <v>0.51162788304687778</v>
      </c>
      <c r="I19" s="1074"/>
      <c r="J19" s="1079">
        <v>488.4257337042938</v>
      </c>
      <c r="K19" s="1080">
        <v>0.53669689913321328</v>
      </c>
      <c r="L19" s="1074"/>
      <c r="M19" s="1074"/>
      <c r="N19" s="1074"/>
      <c r="O19" s="1074"/>
      <c r="P19" s="1074"/>
      <c r="Q19" s="1074"/>
      <c r="R19" s="1074"/>
    </row>
    <row r="20" spans="1:18" ht="15" customHeight="1" x14ac:dyDescent="0.25">
      <c r="B20" s="1078" t="s">
        <v>41</v>
      </c>
      <c r="C20" s="1074"/>
      <c r="D20" s="1079">
        <v>771.8366666666667</v>
      </c>
      <c r="E20" s="1080">
        <v>0.58963042645028307</v>
      </c>
      <c r="F20" s="1074"/>
      <c r="G20" s="1079">
        <v>603.49585196291287</v>
      </c>
      <c r="H20" s="1080">
        <v>0.38972595422841527</v>
      </c>
      <c r="I20" s="1074"/>
      <c r="J20" s="1079">
        <v>594.02340707003702</v>
      </c>
      <c r="K20" s="1080">
        <v>0.39112399511988438</v>
      </c>
      <c r="L20" s="1074"/>
      <c r="M20" s="1074"/>
      <c r="N20" s="1074"/>
      <c r="O20" s="1074"/>
      <c r="P20" s="1074"/>
      <c r="Q20" s="1074"/>
      <c r="R20" s="1074"/>
    </row>
    <row r="21" spans="1:18" ht="15" customHeight="1" x14ac:dyDescent="0.25">
      <c r="B21" s="1078" t="s">
        <v>3</v>
      </c>
      <c r="C21" s="1074"/>
      <c r="D21" s="1079">
        <v>1425.3888986784154</v>
      </c>
      <c r="E21" s="1080">
        <v>0.36047638061208093</v>
      </c>
      <c r="F21" s="1074"/>
      <c r="G21" s="1079">
        <v>974.47987760502792</v>
      </c>
      <c r="H21" s="1080">
        <v>0.38593324801557027</v>
      </c>
      <c r="I21" s="1074"/>
      <c r="J21" s="1079">
        <v>878.82354807997399</v>
      </c>
      <c r="K21" s="1080">
        <v>0.35559927263286739</v>
      </c>
      <c r="L21" s="1074"/>
      <c r="M21" s="1074"/>
      <c r="N21" s="1074"/>
      <c r="O21" s="1074"/>
      <c r="P21" s="1074"/>
      <c r="Q21" s="1074"/>
      <c r="R21" s="1074"/>
    </row>
    <row r="22" spans="1:18" ht="15" customHeight="1" x14ac:dyDescent="0.25">
      <c r="B22" s="1078" t="s">
        <v>2</v>
      </c>
      <c r="C22" s="1074"/>
      <c r="D22" s="1079">
        <v>337.41333333333336</v>
      </c>
      <c r="E22" s="1080">
        <v>0.54679191819894724</v>
      </c>
      <c r="F22" s="1074"/>
      <c r="G22" s="1079">
        <v>349.75711426188417</v>
      </c>
      <c r="H22" s="1080">
        <v>0.42723651699653403</v>
      </c>
      <c r="I22" s="1074"/>
      <c r="J22" s="1079">
        <v>484.42476190476117</v>
      </c>
      <c r="K22" s="1080">
        <v>0.43700813557236295</v>
      </c>
      <c r="L22" s="1074"/>
      <c r="M22" s="1074"/>
      <c r="N22" s="1074"/>
      <c r="O22" s="1074"/>
      <c r="P22" s="1074"/>
      <c r="Q22" s="1074"/>
      <c r="R22" s="1074"/>
    </row>
    <row r="23" spans="1:18" ht="15" customHeight="1" x14ac:dyDescent="0.25">
      <c r="B23" s="1078" t="s">
        <v>35</v>
      </c>
      <c r="C23" s="1074"/>
      <c r="D23" s="1079">
        <v>242.50611111111115</v>
      </c>
      <c r="E23" s="1080">
        <v>0.25574095561736876</v>
      </c>
      <c r="F23" s="1074"/>
      <c r="G23" s="1079">
        <v>389.2914757439903</v>
      </c>
      <c r="H23" s="1080">
        <v>0.45585335373159097</v>
      </c>
      <c r="I23" s="1074"/>
      <c r="J23" s="1079">
        <v>416.12438257283168</v>
      </c>
      <c r="K23" s="1080">
        <v>0.45098610762868191</v>
      </c>
      <c r="L23" s="1074"/>
      <c r="M23" s="1074"/>
      <c r="N23" s="1074"/>
      <c r="O23" s="1074"/>
      <c r="P23" s="1074"/>
      <c r="Q23" s="1074"/>
      <c r="R23" s="1074"/>
    </row>
    <row r="24" spans="1:18" ht="15" customHeight="1" x14ac:dyDescent="0.25">
      <c r="B24" s="1078" t="s">
        <v>42</v>
      </c>
      <c r="C24" s="1074"/>
      <c r="D24" s="1079">
        <v>396.96333333333331</v>
      </c>
      <c r="E24" s="1080">
        <v>0.18370298784548933</v>
      </c>
      <c r="F24" s="1074"/>
      <c r="G24" s="1079">
        <v>591.30158659402707</v>
      </c>
      <c r="H24" s="1080">
        <v>0.25568995816581158</v>
      </c>
      <c r="I24" s="1074"/>
      <c r="J24" s="1079">
        <v>605.89589754579765</v>
      </c>
      <c r="K24" s="1080">
        <v>0.24297459435866364</v>
      </c>
      <c r="L24" s="1074"/>
      <c r="M24" s="1074"/>
      <c r="N24" s="1074"/>
      <c r="O24" s="1074"/>
      <c r="P24" s="1074"/>
      <c r="Q24" s="1074"/>
      <c r="R24" s="1074"/>
    </row>
    <row r="25" spans="1:18" ht="15" customHeight="1" x14ac:dyDescent="0.25">
      <c r="B25" s="1078" t="s">
        <v>43</v>
      </c>
      <c r="C25" s="1074"/>
      <c r="D25" s="1079">
        <v>170.86</v>
      </c>
      <c r="E25" s="1080">
        <v>0</v>
      </c>
      <c r="F25" s="1074"/>
      <c r="G25" s="1079">
        <v>419.26411016949197</v>
      </c>
      <c r="H25" s="1080">
        <v>0.46039650942552274</v>
      </c>
      <c r="I25" s="1074"/>
      <c r="J25" s="1079">
        <v>596.27458413926774</v>
      </c>
      <c r="K25" s="1080">
        <v>0.35556952768229078</v>
      </c>
      <c r="L25" s="1074"/>
      <c r="M25" s="1074"/>
      <c r="N25" s="1074"/>
      <c r="O25" s="1074"/>
      <c r="P25" s="1074"/>
      <c r="Q25" s="1074"/>
      <c r="R25" s="1074"/>
    </row>
    <row r="26" spans="1:18" ht="15" customHeight="1" x14ac:dyDescent="0.25">
      <c r="B26" s="1078" t="s">
        <v>44</v>
      </c>
      <c r="C26" s="1074"/>
      <c r="D26" s="1079">
        <v>1177.7075</v>
      </c>
      <c r="E26" s="1080">
        <v>0.43831415823759962</v>
      </c>
      <c r="F26" s="1074"/>
      <c r="G26" s="1079">
        <v>713.47716117216191</v>
      </c>
      <c r="H26" s="1080">
        <v>0.74805299608224729</v>
      </c>
      <c r="I26" s="1074"/>
      <c r="J26" s="1079">
        <v>787.78966824644522</v>
      </c>
      <c r="K26" s="1080">
        <v>0.59857988138928031</v>
      </c>
      <c r="L26" s="1074"/>
      <c r="M26" s="1074"/>
      <c r="N26" s="1074"/>
      <c r="O26" s="1074"/>
      <c r="P26" s="1074"/>
      <c r="Q26" s="1074"/>
      <c r="R26" s="1074"/>
    </row>
    <row r="27" spans="1:18" ht="15" customHeight="1" x14ac:dyDescent="0.25">
      <c r="B27" s="1078" t="s">
        <v>45</v>
      </c>
      <c r="C27" s="1074"/>
      <c r="D27" s="1079">
        <v>333.05058823529413</v>
      </c>
      <c r="E27" s="1080">
        <v>0.52770639306725997</v>
      </c>
      <c r="F27" s="1074"/>
      <c r="G27" s="1079">
        <v>642.97843848580646</v>
      </c>
      <c r="H27" s="1080">
        <v>0.32751741834157572</v>
      </c>
      <c r="I27" s="1074"/>
      <c r="J27" s="1079">
        <v>702.25677811550293</v>
      </c>
      <c r="K27" s="1080">
        <v>0.34321970527016699</v>
      </c>
      <c r="L27" s="1074"/>
      <c r="M27" s="1074"/>
      <c r="N27" s="1074"/>
      <c r="O27" s="1074"/>
      <c r="P27" s="1074"/>
      <c r="Q27" s="1074"/>
      <c r="R27" s="1074"/>
    </row>
    <row r="28" spans="1:18" ht="15" customHeight="1" x14ac:dyDescent="0.25">
      <c r="B28" s="1078" t="s">
        <v>46</v>
      </c>
      <c r="C28" s="1074"/>
      <c r="D28" s="1079">
        <v>688.53928571428582</v>
      </c>
      <c r="E28" s="1080">
        <v>8.7014316008153347E-2</v>
      </c>
      <c r="F28" s="1074"/>
      <c r="G28" s="1079">
        <v>690.02573141486823</v>
      </c>
      <c r="H28" s="1080">
        <v>0.11669672628617538</v>
      </c>
      <c r="I28" s="1074"/>
      <c r="J28" s="1079">
        <v>694.34100671140993</v>
      </c>
      <c r="K28" s="1080">
        <v>9.1468219241251578E-2</v>
      </c>
      <c r="L28" s="1074"/>
      <c r="M28" s="1074"/>
      <c r="N28" s="1074"/>
      <c r="O28" s="1074"/>
      <c r="P28" s="1074"/>
      <c r="Q28" s="1074"/>
      <c r="R28" s="1074"/>
    </row>
    <row r="29" spans="1:18" ht="15" customHeight="1" x14ac:dyDescent="0.25">
      <c r="B29" s="1081" t="s">
        <v>1</v>
      </c>
      <c r="C29" s="1074"/>
      <c r="D29" s="1082" t="s">
        <v>364</v>
      </c>
      <c r="E29" s="1083" t="s">
        <v>364</v>
      </c>
      <c r="F29" s="1074"/>
      <c r="G29" s="1082" t="s">
        <v>364</v>
      </c>
      <c r="H29" s="1083" t="s">
        <v>364</v>
      </c>
      <c r="I29" s="1074"/>
      <c r="J29" s="1082" t="s">
        <v>364</v>
      </c>
      <c r="K29" s="1083" t="s">
        <v>364</v>
      </c>
      <c r="L29" s="1074"/>
      <c r="M29" s="1074"/>
      <c r="N29" s="1074"/>
      <c r="O29" s="1074"/>
      <c r="P29" s="1074"/>
      <c r="Q29" s="1074"/>
      <c r="R29" s="1074"/>
    </row>
    <row r="30" spans="1:18" ht="15" customHeight="1" x14ac:dyDescent="0.25">
      <c r="B30" s="1313" t="s">
        <v>0</v>
      </c>
      <c r="C30" s="673"/>
      <c r="D30" s="1314">
        <v>471.33161291585043</v>
      </c>
      <c r="E30" s="1315">
        <v>1.0797371266331346</v>
      </c>
      <c r="F30" s="673"/>
      <c r="G30" s="1314">
        <v>522.53611985701582</v>
      </c>
      <c r="H30" s="1315">
        <v>0.55136343964288315</v>
      </c>
      <c r="I30" s="673"/>
      <c r="J30" s="1314">
        <v>576.2105108417669</v>
      </c>
      <c r="K30" s="1315">
        <v>0.45325574831256188</v>
      </c>
      <c r="L30" s="673"/>
      <c r="M30" s="673"/>
      <c r="N30" s="673"/>
      <c r="O30" s="673"/>
      <c r="P30" s="673"/>
      <c r="Q30" s="673"/>
      <c r="R30" s="673"/>
    </row>
    <row r="31" spans="1:18" x14ac:dyDescent="0.25">
      <c r="A31" s="1074"/>
      <c r="B31" s="1074"/>
      <c r="C31" s="1074"/>
      <c r="D31" s="1074"/>
      <c r="E31" s="1074"/>
      <c r="F31" s="1074"/>
      <c r="G31" s="1074"/>
      <c r="H31" s="1074"/>
      <c r="I31" s="1074"/>
      <c r="J31" s="1074"/>
      <c r="K31" s="1074"/>
      <c r="L31" s="1074"/>
      <c r="M31" s="1074"/>
      <c r="N31" s="1074"/>
      <c r="O31" s="1074"/>
      <c r="P31" s="1074"/>
      <c r="Q31" s="1074"/>
      <c r="R31" s="1074"/>
    </row>
    <row r="32" spans="1:18" ht="12.75" customHeight="1" x14ac:dyDescent="0.25">
      <c r="B32" s="1084" t="s">
        <v>189</v>
      </c>
      <c r="C32" s="1085"/>
      <c r="D32" s="1084"/>
      <c r="E32" s="1084"/>
      <c r="F32" s="1085"/>
      <c r="G32" s="1084"/>
      <c r="H32" s="1084"/>
      <c r="I32" s="1085"/>
      <c r="J32" s="1084"/>
      <c r="K32" s="1084"/>
      <c r="L32" s="1085"/>
      <c r="M32" s="1085"/>
      <c r="N32" s="1085"/>
      <c r="O32" s="1085"/>
      <c r="P32" s="1085"/>
      <c r="Q32" s="1085"/>
      <c r="R32" s="1085"/>
    </row>
    <row r="33" spans="2:11" ht="44.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U33"/>
  <sheetViews>
    <sheetView topLeftCell="A15" zoomScaleNormal="100" workbookViewId="0">
      <selection activeCell="D12" sqref="D12:K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D1" s="701" t="s">
        <v>196</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9"/>
      <c r="B6" s="1494" t="s">
        <v>454</v>
      </c>
      <c r="C6" s="1494"/>
      <c r="D6" s="1494"/>
      <c r="E6" s="1494"/>
      <c r="F6" s="1494"/>
      <c r="G6" s="1494"/>
      <c r="H6" s="1494"/>
      <c r="I6" s="1494"/>
      <c r="J6" s="1494"/>
      <c r="K6" s="1494"/>
      <c r="L6" s="1494"/>
      <c r="M6" s="1020"/>
      <c r="N6" s="1020"/>
      <c r="O6" s="1020"/>
      <c r="P6" s="1071"/>
      <c r="Q6" s="1071"/>
      <c r="R6" s="1071"/>
      <c r="S6" s="1071"/>
      <c r="T6" s="1071"/>
      <c r="U6" s="1071"/>
    </row>
    <row r="7" spans="1:21" s="622" customFormat="1" ht="15.75" customHeight="1" x14ac:dyDescent="0.2">
      <c r="A7" s="1019"/>
      <c r="B7" s="1633" t="str">
        <f>porsaad!$B$6</f>
        <v>Situación a 31 de marzo de 2024</v>
      </c>
      <c r="C7" s="1633"/>
      <c r="D7" s="1633"/>
      <c r="E7" s="1633"/>
      <c r="F7" s="1633"/>
      <c r="G7" s="1633"/>
      <c r="H7" s="1633"/>
      <c r="I7" s="1633"/>
      <c r="J7" s="1633"/>
      <c r="K7" s="1633"/>
      <c r="L7" s="1633"/>
      <c r="M7" s="1072"/>
      <c r="N7" s="1072"/>
      <c r="O7" s="1072"/>
      <c r="P7" s="1073"/>
      <c r="Q7" s="1073"/>
      <c r="R7" s="1073"/>
      <c r="S7" s="1073"/>
      <c r="T7" s="1073"/>
      <c r="U7" s="1073"/>
    </row>
    <row r="8" spans="1:21" s="701" customFormat="1" ht="6" customHeight="1" x14ac:dyDescent="0.25">
      <c r="A8" s="1022"/>
      <c r="B8" s="1022"/>
      <c r="C8" s="1022"/>
      <c r="D8" s="1022"/>
      <c r="E8" s="1022"/>
      <c r="F8" s="1022"/>
      <c r="G8" s="1022"/>
      <c r="H8" s="1022"/>
      <c r="I8" s="1022"/>
      <c r="J8" s="1022"/>
      <c r="K8" s="1022"/>
      <c r="L8" s="1022"/>
      <c r="M8" s="1022"/>
      <c r="N8" s="1022"/>
      <c r="O8" s="1022"/>
    </row>
    <row r="9" spans="1:21" x14ac:dyDescent="0.25">
      <c r="B9" s="1646" t="s">
        <v>12</v>
      </c>
      <c r="C9" s="1074"/>
      <c r="D9" s="1648" t="s">
        <v>48</v>
      </c>
      <c r="E9" s="1648"/>
      <c r="F9" s="1074"/>
      <c r="G9" s="1649" t="s">
        <v>33</v>
      </c>
      <c r="H9" s="1650"/>
      <c r="I9" s="1074"/>
      <c r="J9" s="1651" t="s">
        <v>32</v>
      </c>
      <c r="K9" s="1652"/>
      <c r="L9" s="1074"/>
      <c r="M9" s="1074"/>
      <c r="N9" s="1074"/>
      <c r="O9" s="1074"/>
      <c r="P9" s="1074"/>
      <c r="Q9" s="1074"/>
      <c r="R9" s="1074"/>
    </row>
    <row r="10" spans="1:21" ht="46.5" customHeight="1" x14ac:dyDescent="0.25">
      <c r="B10" s="1647"/>
      <c r="C10" s="1074"/>
      <c r="D10" s="1070" t="s">
        <v>132</v>
      </c>
      <c r="E10" s="863" t="s">
        <v>157</v>
      </c>
      <c r="F10" s="1074"/>
      <c r="G10" s="1070" t="s">
        <v>132</v>
      </c>
      <c r="H10" s="821" t="s">
        <v>157</v>
      </c>
      <c r="I10" s="1074"/>
      <c r="J10" s="821" t="s">
        <v>132</v>
      </c>
      <c r="K10" s="822" t="s">
        <v>157</v>
      </c>
      <c r="L10" s="1074"/>
      <c r="M10" s="1074"/>
      <c r="N10" s="1074"/>
      <c r="O10" s="1074"/>
      <c r="P10" s="1074"/>
      <c r="Q10" s="1074"/>
      <c r="R10" s="1074"/>
    </row>
    <row r="11" spans="1:21" ht="6.75" customHeight="1" x14ac:dyDescent="0.25">
      <c r="B11" s="1074"/>
      <c r="C11" s="1074"/>
      <c r="D11" s="1074"/>
      <c r="E11" s="1074"/>
      <c r="F11" s="1074"/>
      <c r="G11" s="1074"/>
      <c r="H11" s="1074"/>
      <c r="I11" s="1074"/>
      <c r="J11" s="1074"/>
      <c r="K11" s="1074"/>
      <c r="L11" s="1074"/>
      <c r="M11" s="1074"/>
      <c r="N11" s="1074"/>
      <c r="O11" s="1074"/>
      <c r="P11" s="1074"/>
      <c r="Q11" s="1074"/>
      <c r="R11" s="1074"/>
    </row>
    <row r="12" spans="1:21" ht="15" customHeight="1" x14ac:dyDescent="0.25">
      <c r="B12" s="1075" t="s">
        <v>8</v>
      </c>
      <c r="C12" s="1074"/>
      <c r="D12" s="1076">
        <v>297.56052083333344</v>
      </c>
      <c r="E12" s="1077">
        <v>0.31862990004118541</v>
      </c>
      <c r="F12" s="1074"/>
      <c r="G12" s="1076">
        <v>343.01882352941175</v>
      </c>
      <c r="H12" s="1077">
        <v>0.26073199223661786</v>
      </c>
      <c r="I12" s="1074"/>
      <c r="J12" s="1076">
        <v>549.58533333333321</v>
      </c>
      <c r="K12" s="1077">
        <v>0.23874519407042019</v>
      </c>
      <c r="L12" s="1074"/>
      <c r="M12" s="1074"/>
      <c r="N12" s="1074"/>
      <c r="O12" s="1074"/>
      <c r="P12" s="1074"/>
      <c r="Q12" s="1074"/>
      <c r="R12" s="1074"/>
    </row>
    <row r="13" spans="1:21" ht="15" customHeight="1" x14ac:dyDescent="0.25">
      <c r="B13" s="1078" t="s">
        <v>7</v>
      </c>
      <c r="C13" s="1074"/>
      <c r="D13" s="1079">
        <v>237.0450266971778</v>
      </c>
      <c r="E13" s="1080">
        <v>0.38894993577731057</v>
      </c>
      <c r="F13" s="1074"/>
      <c r="G13" s="1079">
        <v>200.23715625</v>
      </c>
      <c r="H13" s="1080">
        <v>0.46728388300905138</v>
      </c>
      <c r="I13" s="1074"/>
      <c r="J13" s="1079">
        <v>333.71352422907484</v>
      </c>
      <c r="K13" s="1080">
        <v>0.27989961628126736</v>
      </c>
      <c r="L13" s="1074"/>
      <c r="M13" s="1074"/>
      <c r="N13" s="1074"/>
      <c r="O13" s="1074"/>
      <c r="P13" s="1074"/>
      <c r="Q13" s="1074"/>
      <c r="R13" s="1074"/>
    </row>
    <row r="14" spans="1:21" ht="15" customHeight="1" x14ac:dyDescent="0.25">
      <c r="B14" s="1078" t="s">
        <v>37</v>
      </c>
      <c r="C14" s="1074"/>
      <c r="D14" s="1079">
        <v>203.54407407407408</v>
      </c>
      <c r="E14" s="1080">
        <v>0.24596685270706928</v>
      </c>
      <c r="F14" s="1074"/>
      <c r="G14" s="1079">
        <v>296.48131736526898</v>
      </c>
      <c r="H14" s="1080">
        <v>0.18447516471641756</v>
      </c>
      <c r="I14" s="1074"/>
      <c r="J14" s="1079">
        <v>463.45436363636418</v>
      </c>
      <c r="K14" s="1080">
        <v>0.21382869479086417</v>
      </c>
      <c r="L14" s="1074"/>
      <c r="M14" s="1074"/>
      <c r="N14" s="1074"/>
      <c r="O14" s="1074"/>
      <c r="P14" s="1074"/>
      <c r="Q14" s="1074"/>
      <c r="R14" s="1074"/>
    </row>
    <row r="15" spans="1:21" ht="15" customHeight="1" x14ac:dyDescent="0.25">
      <c r="B15" s="1078" t="s">
        <v>38</v>
      </c>
      <c r="C15" s="1074"/>
      <c r="D15" s="1079">
        <v>293.91365853658533</v>
      </c>
      <c r="E15" s="1080">
        <v>0.44290359378194943</v>
      </c>
      <c r="F15" s="1074"/>
      <c r="G15" s="1079">
        <v>296.81307707692304</v>
      </c>
      <c r="H15" s="1080">
        <v>0.43857723137004778</v>
      </c>
      <c r="I15" s="1074"/>
      <c r="J15" s="1079">
        <v>425.36846153846159</v>
      </c>
      <c r="K15" s="1080">
        <v>0.52380618084903829</v>
      </c>
      <c r="L15" s="1074"/>
      <c r="M15" s="1074"/>
      <c r="N15" s="1074"/>
      <c r="O15" s="1074"/>
      <c r="P15" s="1074"/>
      <c r="Q15" s="1074"/>
      <c r="R15" s="1074"/>
    </row>
    <row r="16" spans="1:21" ht="15" customHeight="1" x14ac:dyDescent="0.25">
      <c r="B16" s="1078" t="s">
        <v>6</v>
      </c>
      <c r="C16" s="1074"/>
      <c r="D16" s="1079">
        <v>163.05439363817095</v>
      </c>
      <c r="E16" s="1080">
        <v>0.89547812452923647</v>
      </c>
      <c r="F16" s="1074"/>
      <c r="G16" s="1079">
        <v>194.46542521994166</v>
      </c>
      <c r="H16" s="1080">
        <v>0.98961306508199209</v>
      </c>
      <c r="I16" s="1074"/>
      <c r="J16" s="1079">
        <v>378.01438297872323</v>
      </c>
      <c r="K16" s="1080">
        <v>0.86212066019713274</v>
      </c>
      <c r="L16" s="1074"/>
      <c r="M16" s="1074"/>
      <c r="N16" s="1074"/>
      <c r="O16" s="1074"/>
      <c r="P16" s="1074"/>
      <c r="Q16" s="1074"/>
      <c r="R16" s="1074"/>
    </row>
    <row r="17" spans="1:18" ht="15" customHeight="1" x14ac:dyDescent="0.25">
      <c r="B17" s="1078" t="s">
        <v>5</v>
      </c>
      <c r="C17" s="1074"/>
      <c r="D17" s="1079" t="s">
        <v>364</v>
      </c>
      <c r="E17" s="1080" t="s">
        <v>364</v>
      </c>
      <c r="F17" s="1074"/>
      <c r="G17" s="1079" t="s">
        <v>364</v>
      </c>
      <c r="H17" s="1080" t="s">
        <v>364</v>
      </c>
      <c r="I17" s="1074"/>
      <c r="J17" s="1079" t="s">
        <v>364</v>
      </c>
      <c r="K17" s="1080" t="s">
        <v>364</v>
      </c>
      <c r="L17" s="1074"/>
      <c r="M17" s="1074"/>
      <c r="N17" s="1074"/>
      <c r="O17" s="1074"/>
      <c r="P17" s="1074"/>
      <c r="Q17" s="1074"/>
      <c r="R17" s="1074"/>
    </row>
    <row r="18" spans="1:18" ht="15" customHeight="1" x14ac:dyDescent="0.25">
      <c r="B18" s="1078" t="s">
        <v>4</v>
      </c>
      <c r="C18" s="1074"/>
      <c r="D18" s="1079">
        <v>244.21851686508006</v>
      </c>
      <c r="E18" s="1080">
        <v>0.51608335002074801</v>
      </c>
      <c r="F18" s="1074"/>
      <c r="G18" s="1079">
        <v>449.11659283694445</v>
      </c>
      <c r="H18" s="1080">
        <v>0.61056983026286815</v>
      </c>
      <c r="I18" s="1074"/>
      <c r="J18" s="1079">
        <v>612.72340601060796</v>
      </c>
      <c r="K18" s="1080">
        <v>0.52741351874608677</v>
      </c>
      <c r="L18" s="1074"/>
      <c r="M18" s="1074"/>
      <c r="N18" s="1074"/>
      <c r="O18" s="1074"/>
      <c r="P18" s="1074"/>
      <c r="Q18" s="1074"/>
      <c r="R18" s="1074"/>
    </row>
    <row r="19" spans="1:18" ht="15" customHeight="1" x14ac:dyDescent="0.25">
      <c r="B19" s="1078" t="s">
        <v>40</v>
      </c>
      <c r="C19" s="1074"/>
      <c r="D19" s="1079">
        <v>207.19462857142861</v>
      </c>
      <c r="E19" s="1080">
        <v>0.49788508698192152</v>
      </c>
      <c r="F19" s="1074"/>
      <c r="G19" s="1079">
        <v>255.87478494623656</v>
      </c>
      <c r="H19" s="1080">
        <v>0.53806105075758259</v>
      </c>
      <c r="I19" s="1074"/>
      <c r="J19" s="1079">
        <v>286.38124218749999</v>
      </c>
      <c r="K19" s="1080">
        <v>0.49019697002373858</v>
      </c>
      <c r="L19" s="1074"/>
      <c r="M19" s="1074"/>
      <c r="N19" s="1074"/>
      <c r="O19" s="1074"/>
      <c r="P19" s="1074"/>
      <c r="Q19" s="1074"/>
      <c r="R19" s="1074"/>
    </row>
    <row r="20" spans="1:18" ht="15" customHeight="1" x14ac:dyDescent="0.25">
      <c r="B20" s="1078" t="s">
        <v>41</v>
      </c>
      <c r="C20" s="1074"/>
      <c r="D20" s="1079">
        <v>366.51506872852281</v>
      </c>
      <c r="E20" s="1080">
        <v>0.31426982873467812</v>
      </c>
      <c r="F20" s="1074"/>
      <c r="G20" s="1079">
        <v>410.33771241829652</v>
      </c>
      <c r="H20" s="1080">
        <v>0.13920698013729324</v>
      </c>
      <c r="I20" s="1074"/>
      <c r="J20" s="1079">
        <v>418.45289036544892</v>
      </c>
      <c r="K20" s="1080">
        <v>0.12299733129871983</v>
      </c>
      <c r="L20" s="1074"/>
      <c r="M20" s="1074"/>
      <c r="N20" s="1074"/>
      <c r="O20" s="1074"/>
      <c r="P20" s="1074"/>
      <c r="Q20" s="1074"/>
      <c r="R20" s="1074"/>
    </row>
    <row r="21" spans="1:18" ht="15" customHeight="1" x14ac:dyDescent="0.25">
      <c r="B21" s="1078" t="s">
        <v>3</v>
      </c>
      <c r="C21" s="1074"/>
      <c r="D21" s="1079">
        <v>435.04250000000076</v>
      </c>
      <c r="E21" s="1080">
        <v>0.61908136424874172</v>
      </c>
      <c r="F21" s="1074"/>
      <c r="G21" s="1079">
        <v>507.26132768361157</v>
      </c>
      <c r="H21" s="1080">
        <v>0.46956058166376219</v>
      </c>
      <c r="I21" s="1074"/>
      <c r="J21" s="1079">
        <v>703.62385749385976</v>
      </c>
      <c r="K21" s="1080">
        <v>0.28729589429943375</v>
      </c>
      <c r="L21" s="1074"/>
      <c r="M21" s="1074"/>
      <c r="N21" s="1074"/>
      <c r="O21" s="1074"/>
      <c r="P21" s="1074"/>
      <c r="Q21" s="1074"/>
      <c r="R21" s="1074"/>
    </row>
    <row r="22" spans="1:18" ht="15" customHeight="1" x14ac:dyDescent="0.25">
      <c r="B22" s="1078" t="s">
        <v>2</v>
      </c>
      <c r="C22" s="1074"/>
      <c r="D22" s="1079">
        <v>286.82924460431673</v>
      </c>
      <c r="E22" s="1080">
        <v>0.26652083092490142</v>
      </c>
      <c r="F22" s="1074"/>
      <c r="G22" s="1079">
        <v>348.74525</v>
      </c>
      <c r="H22" s="1080">
        <v>0.29164985596459997</v>
      </c>
      <c r="I22" s="1074"/>
      <c r="J22" s="1079">
        <v>374.09747826086948</v>
      </c>
      <c r="K22" s="1080">
        <v>0.36245957894582637</v>
      </c>
      <c r="L22" s="1074"/>
      <c r="M22" s="1074"/>
      <c r="N22" s="1074"/>
      <c r="O22" s="1074"/>
      <c r="P22" s="1074"/>
      <c r="Q22" s="1074"/>
      <c r="R22" s="1074"/>
    </row>
    <row r="23" spans="1:18" ht="15" customHeight="1" x14ac:dyDescent="0.25">
      <c r="B23" s="1078" t="s">
        <v>35</v>
      </c>
      <c r="C23" s="1074"/>
      <c r="D23" s="1079">
        <v>213.29007002801077</v>
      </c>
      <c r="E23" s="1080">
        <v>0.3616973371792197</v>
      </c>
      <c r="F23" s="1074"/>
      <c r="G23" s="1079">
        <v>229.24870656370689</v>
      </c>
      <c r="H23" s="1080">
        <v>0.43016765796098383</v>
      </c>
      <c r="I23" s="1074"/>
      <c r="J23" s="1079">
        <v>364.88977632805273</v>
      </c>
      <c r="K23" s="1080">
        <v>0.4285934240428706</v>
      </c>
      <c r="L23" s="1074"/>
      <c r="M23" s="1074"/>
      <c r="N23" s="1074"/>
      <c r="O23" s="1074"/>
      <c r="P23" s="1074"/>
      <c r="Q23" s="1074"/>
      <c r="R23" s="1074"/>
    </row>
    <row r="24" spans="1:18" ht="15" customHeight="1" x14ac:dyDescent="0.25">
      <c r="B24" s="1078" t="s">
        <v>42</v>
      </c>
      <c r="C24" s="1074"/>
      <c r="D24" s="1079">
        <v>319.04579908675805</v>
      </c>
      <c r="E24" s="1080">
        <v>0.14558589165253055</v>
      </c>
      <c r="F24" s="1074"/>
      <c r="G24" s="1079">
        <v>335.28614571092794</v>
      </c>
      <c r="H24" s="1080">
        <v>0.17281666365686069</v>
      </c>
      <c r="I24" s="1074"/>
      <c r="J24" s="1079">
        <v>462.5020532741338</v>
      </c>
      <c r="K24" s="1080">
        <v>0.24188644549139748</v>
      </c>
      <c r="L24" s="1074"/>
      <c r="M24" s="1074"/>
      <c r="N24" s="1074"/>
      <c r="O24" s="1074"/>
      <c r="P24" s="1074"/>
      <c r="Q24" s="1074"/>
      <c r="R24" s="1074"/>
    </row>
    <row r="25" spans="1:18" ht="15" customHeight="1" x14ac:dyDescent="0.25">
      <c r="B25" s="1078" t="s">
        <v>43</v>
      </c>
      <c r="C25" s="1074"/>
      <c r="D25" s="1079">
        <v>371.3146268656713</v>
      </c>
      <c r="E25" s="1080">
        <v>0.20835479388759012</v>
      </c>
      <c r="F25" s="1074"/>
      <c r="G25" s="1079">
        <v>428.7592248062025</v>
      </c>
      <c r="H25" s="1080">
        <v>0.10761747240669113</v>
      </c>
      <c r="I25" s="1074"/>
      <c r="J25" s="1079">
        <v>642.41999999999962</v>
      </c>
      <c r="K25" s="1080">
        <v>0.24142157243508894</v>
      </c>
      <c r="L25" s="1074"/>
      <c r="M25" s="1074"/>
      <c r="N25" s="1074"/>
      <c r="O25" s="1074"/>
      <c r="P25" s="1074"/>
      <c r="Q25" s="1074"/>
      <c r="R25" s="1074"/>
    </row>
    <row r="26" spans="1:18" ht="15" customHeight="1" x14ac:dyDescent="0.25">
      <c r="B26" s="1078" t="s">
        <v>44</v>
      </c>
      <c r="C26" s="1074"/>
      <c r="D26" s="1079">
        <v>493.30647058823536</v>
      </c>
      <c r="E26" s="1080">
        <v>0.7243740943577186</v>
      </c>
      <c r="F26" s="1074"/>
      <c r="G26" s="1079">
        <v>559.33214953271033</v>
      </c>
      <c r="H26" s="1080">
        <v>0.60242802218683589</v>
      </c>
      <c r="I26" s="1074"/>
      <c r="J26" s="1079">
        <v>494.51066666666674</v>
      </c>
      <c r="K26" s="1080">
        <v>0.60485546491917974</v>
      </c>
      <c r="L26" s="1074"/>
      <c r="M26" s="1074"/>
      <c r="N26" s="1074"/>
      <c r="O26" s="1074"/>
      <c r="P26" s="1074"/>
      <c r="Q26" s="1074"/>
      <c r="R26" s="1074"/>
    </row>
    <row r="27" spans="1:18" ht="15" customHeight="1" x14ac:dyDescent="0.25">
      <c r="B27" s="1078" t="s">
        <v>45</v>
      </c>
      <c r="C27" s="1074"/>
      <c r="D27" s="1079" t="s">
        <v>364</v>
      </c>
      <c r="E27" s="1080" t="s">
        <v>364</v>
      </c>
      <c r="F27" s="1074"/>
      <c r="G27" s="1079">
        <v>500</v>
      </c>
      <c r="H27" s="1080">
        <v>0</v>
      </c>
      <c r="I27" s="1074"/>
      <c r="J27" s="1079">
        <v>400</v>
      </c>
      <c r="K27" s="1080">
        <v>0.35355339059327379</v>
      </c>
      <c r="L27" s="1074"/>
      <c r="M27" s="1074"/>
      <c r="N27" s="1074"/>
      <c r="O27" s="1074"/>
      <c r="P27" s="1074"/>
      <c r="Q27" s="1074"/>
      <c r="R27" s="1074"/>
    </row>
    <row r="28" spans="1:18" ht="15" customHeight="1" x14ac:dyDescent="0.25">
      <c r="B28" s="1078" t="s">
        <v>46</v>
      </c>
      <c r="C28" s="1074"/>
      <c r="D28" s="1079">
        <v>344.17875000000004</v>
      </c>
      <c r="E28" s="1080">
        <v>0.29790788159343551</v>
      </c>
      <c r="F28" s="1074"/>
      <c r="G28" s="1079">
        <v>322.28730769230765</v>
      </c>
      <c r="H28" s="1080">
        <v>0.29520250754731925</v>
      </c>
      <c r="I28" s="1074"/>
      <c r="J28" s="1079">
        <v>504.40411764705885</v>
      </c>
      <c r="K28" s="1080">
        <v>0.33431681857579709</v>
      </c>
      <c r="L28" s="1074"/>
      <c r="M28" s="1074"/>
      <c r="N28" s="1074"/>
      <c r="O28" s="1074"/>
      <c r="P28" s="1074"/>
      <c r="Q28" s="1074"/>
      <c r="R28" s="1074"/>
    </row>
    <row r="29" spans="1:18" ht="15" customHeight="1" x14ac:dyDescent="0.25">
      <c r="B29" s="1081" t="s">
        <v>1</v>
      </c>
      <c r="C29" s="1074"/>
      <c r="D29" s="1082" t="s">
        <v>364</v>
      </c>
      <c r="E29" s="1083" t="s">
        <v>364</v>
      </c>
      <c r="F29" s="1074"/>
      <c r="G29" s="1082" t="s">
        <v>364</v>
      </c>
      <c r="H29" s="1083" t="s">
        <v>364</v>
      </c>
      <c r="I29" s="1074"/>
      <c r="J29" s="1082" t="s">
        <v>364</v>
      </c>
      <c r="K29" s="1083" t="s">
        <v>364</v>
      </c>
      <c r="L29" s="1074"/>
      <c r="M29" s="1074"/>
      <c r="N29" s="1074"/>
      <c r="O29" s="1074"/>
      <c r="P29" s="1074"/>
      <c r="Q29" s="1074"/>
      <c r="R29" s="1074"/>
    </row>
    <row r="30" spans="1:18" ht="15" customHeight="1" x14ac:dyDescent="0.25">
      <c r="B30" s="1313" t="s">
        <v>0</v>
      </c>
      <c r="C30" s="673"/>
      <c r="D30" s="1314">
        <v>249.92643062325561</v>
      </c>
      <c r="E30" s="1315">
        <v>0.52309152926838332</v>
      </c>
      <c r="F30" s="673"/>
      <c r="G30" s="1314">
        <v>363.00067896200682</v>
      </c>
      <c r="H30" s="1315">
        <v>0.56727413028683848</v>
      </c>
      <c r="I30" s="673"/>
      <c r="J30" s="1314">
        <v>492.34700144325592</v>
      </c>
      <c r="K30" s="1315">
        <v>0.51521521814386839</v>
      </c>
      <c r="L30" s="673"/>
      <c r="M30" s="673"/>
      <c r="N30" s="673"/>
      <c r="O30" s="673"/>
      <c r="P30" s="673"/>
      <c r="Q30" s="673"/>
      <c r="R30" s="673"/>
    </row>
    <row r="31" spans="1:18" x14ac:dyDescent="0.25">
      <c r="A31" s="1074"/>
      <c r="B31" s="1074"/>
      <c r="C31" s="1074"/>
      <c r="D31" s="1074"/>
      <c r="E31" s="1074"/>
      <c r="F31" s="1074"/>
      <c r="G31" s="1074"/>
      <c r="H31" s="1074"/>
      <c r="I31" s="1074"/>
      <c r="J31" s="1074"/>
      <c r="K31" s="1074"/>
      <c r="L31" s="1074"/>
      <c r="M31" s="1074"/>
      <c r="N31" s="1074"/>
      <c r="O31" s="1074"/>
      <c r="P31" s="1074"/>
      <c r="Q31" s="1074"/>
      <c r="R31" s="1074"/>
    </row>
    <row r="32" spans="1:18" ht="12.75" customHeight="1" x14ac:dyDescent="0.25">
      <c r="B32" s="1084" t="s">
        <v>189</v>
      </c>
      <c r="C32" s="1085"/>
      <c r="D32" s="1084"/>
      <c r="E32" s="1084"/>
      <c r="F32" s="1085"/>
      <c r="G32" s="1084"/>
      <c r="H32" s="1084"/>
      <c r="I32" s="1085"/>
      <c r="J32" s="1084"/>
      <c r="K32" s="1084"/>
      <c r="L32" s="1085"/>
      <c r="M32" s="1085"/>
      <c r="N32" s="1085"/>
      <c r="O32" s="1085"/>
      <c r="P32" s="1085"/>
      <c r="Q32" s="1085"/>
      <c r="R32" s="1085"/>
    </row>
    <row r="33" spans="2:11" ht="47.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U33"/>
  <sheetViews>
    <sheetView zoomScaleNormal="100" workbookViewId="0">
      <selection activeCell="D12" sqref="D12:K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D1" s="701" t="s">
        <v>197</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9"/>
      <c r="B6" s="1494" t="s">
        <v>453</v>
      </c>
      <c r="C6" s="1494"/>
      <c r="D6" s="1494"/>
      <c r="E6" s="1494"/>
      <c r="F6" s="1494"/>
      <c r="G6" s="1494"/>
      <c r="H6" s="1494"/>
      <c r="I6" s="1494"/>
      <c r="J6" s="1494"/>
      <c r="K6" s="1494"/>
      <c r="L6" s="1494"/>
      <c r="M6" s="1020"/>
      <c r="N6" s="1020"/>
      <c r="O6" s="1020"/>
      <c r="P6" s="1071"/>
      <c r="Q6" s="1071"/>
      <c r="R6" s="1071"/>
      <c r="S6" s="1071"/>
      <c r="T6" s="1071"/>
      <c r="U6" s="1071"/>
    </row>
    <row r="7" spans="1:21" s="622" customFormat="1" ht="15.75" customHeight="1" x14ac:dyDescent="0.2">
      <c r="A7" s="1019"/>
      <c r="B7" s="1633" t="str">
        <f>porsaad!$B$6</f>
        <v>Situación a 31 de marzo de 2024</v>
      </c>
      <c r="C7" s="1633"/>
      <c r="D7" s="1633"/>
      <c r="E7" s="1633"/>
      <c r="F7" s="1633"/>
      <c r="G7" s="1633"/>
      <c r="H7" s="1633"/>
      <c r="I7" s="1633"/>
      <c r="J7" s="1633"/>
      <c r="K7" s="1633"/>
      <c r="L7" s="1633"/>
      <c r="M7" s="1072"/>
      <c r="N7" s="1072"/>
      <c r="O7" s="1072"/>
      <c r="P7" s="1073"/>
      <c r="Q7" s="1073"/>
      <c r="R7" s="1073"/>
      <c r="S7" s="1073"/>
      <c r="T7" s="1073"/>
      <c r="U7" s="1073"/>
    </row>
    <row r="8" spans="1:21" s="701" customFormat="1" ht="6" customHeight="1" x14ac:dyDescent="0.25">
      <c r="A8" s="1022"/>
      <c r="B8" s="1022"/>
      <c r="C8" s="1022"/>
      <c r="D8" s="1022"/>
      <c r="E8" s="1022"/>
      <c r="F8" s="1022"/>
      <c r="G8" s="1022"/>
      <c r="H8" s="1022"/>
      <c r="I8" s="1022"/>
      <c r="J8" s="1022"/>
      <c r="K8" s="1022"/>
      <c r="L8" s="1022"/>
      <c r="M8" s="1022"/>
      <c r="N8" s="1022"/>
      <c r="O8" s="1022"/>
    </row>
    <row r="9" spans="1:21" x14ac:dyDescent="0.25">
      <c r="B9" s="1646" t="s">
        <v>12</v>
      </c>
      <c r="C9" s="1074"/>
      <c r="D9" s="1648" t="s">
        <v>48</v>
      </c>
      <c r="E9" s="1648"/>
      <c r="F9" s="1074"/>
      <c r="G9" s="1649" t="s">
        <v>33</v>
      </c>
      <c r="H9" s="1650"/>
      <c r="I9" s="1074"/>
      <c r="J9" s="1651" t="s">
        <v>32</v>
      </c>
      <c r="K9" s="1652"/>
      <c r="L9" s="1074"/>
      <c r="M9" s="1074"/>
      <c r="N9" s="1074"/>
      <c r="O9" s="1074"/>
      <c r="P9" s="1074"/>
      <c r="Q9" s="1074"/>
      <c r="R9" s="1074"/>
    </row>
    <row r="10" spans="1:21" ht="46.5" customHeight="1" x14ac:dyDescent="0.25">
      <c r="B10" s="1647"/>
      <c r="C10" s="1074"/>
      <c r="D10" s="1070" t="s">
        <v>132</v>
      </c>
      <c r="E10" s="863" t="s">
        <v>157</v>
      </c>
      <c r="F10" s="1074"/>
      <c r="G10" s="1070" t="s">
        <v>132</v>
      </c>
      <c r="H10" s="821" t="s">
        <v>157</v>
      </c>
      <c r="I10" s="1074"/>
      <c r="J10" s="821" t="s">
        <v>132</v>
      </c>
      <c r="K10" s="822" t="s">
        <v>157</v>
      </c>
      <c r="L10" s="1074"/>
      <c r="M10" s="1074"/>
      <c r="N10" s="1074"/>
      <c r="O10" s="1074"/>
      <c r="P10" s="1074"/>
      <c r="Q10" s="1074"/>
      <c r="R10" s="1074"/>
    </row>
    <row r="11" spans="1:21" ht="6.75" customHeight="1" x14ac:dyDescent="0.25">
      <c r="B11" s="1074"/>
      <c r="C11" s="1074"/>
      <c r="D11" s="1074"/>
      <c r="E11" s="1074"/>
      <c r="F11" s="1074"/>
      <c r="G11" s="1074"/>
      <c r="H11" s="1074"/>
      <c r="I11" s="1074"/>
      <c r="J11" s="1074"/>
      <c r="K11" s="1074"/>
      <c r="L11" s="1074"/>
      <c r="M11" s="1074"/>
      <c r="N11" s="1074"/>
      <c r="O11" s="1074"/>
      <c r="P11" s="1074"/>
      <c r="Q11" s="1074"/>
      <c r="R11" s="1074"/>
    </row>
    <row r="12" spans="1:21" ht="15" customHeight="1" x14ac:dyDescent="0.25">
      <c r="B12" s="1075" t="s">
        <v>8</v>
      </c>
      <c r="C12" s="1074"/>
      <c r="D12" s="1076" t="s">
        <v>364</v>
      </c>
      <c r="E12" s="1077" t="s">
        <v>364</v>
      </c>
      <c r="F12" s="1074"/>
      <c r="G12" s="1076" t="s">
        <v>364</v>
      </c>
      <c r="H12" s="1077" t="s">
        <v>364</v>
      </c>
      <c r="I12" s="1074"/>
      <c r="J12" s="1076" t="s">
        <v>364</v>
      </c>
      <c r="K12" s="1077" t="s">
        <v>364</v>
      </c>
      <c r="L12" s="1074"/>
      <c r="M12" s="1074"/>
      <c r="N12" s="1074"/>
      <c r="O12" s="1074"/>
      <c r="P12" s="1074"/>
      <c r="Q12" s="1074"/>
      <c r="R12" s="1074"/>
    </row>
    <row r="13" spans="1:21" ht="15" customHeight="1" x14ac:dyDescent="0.25">
      <c r="B13" s="1078" t="s">
        <v>7</v>
      </c>
      <c r="C13" s="1074"/>
      <c r="D13" s="1079" t="s">
        <v>364</v>
      </c>
      <c r="E13" s="1080" t="s">
        <v>364</v>
      </c>
      <c r="F13" s="1074"/>
      <c r="G13" s="1079" t="s">
        <v>364</v>
      </c>
      <c r="H13" s="1080" t="s">
        <v>364</v>
      </c>
      <c r="I13" s="1074"/>
      <c r="J13" s="1079" t="s">
        <v>364</v>
      </c>
      <c r="K13" s="1080" t="s">
        <v>364</v>
      </c>
      <c r="L13" s="1074"/>
      <c r="M13" s="1074"/>
      <c r="N13" s="1074"/>
      <c r="O13" s="1074"/>
      <c r="P13" s="1074"/>
      <c r="Q13" s="1074"/>
      <c r="R13" s="1074"/>
    </row>
    <row r="14" spans="1:21" ht="15" customHeight="1" x14ac:dyDescent="0.25">
      <c r="B14" s="1078" t="s">
        <v>37</v>
      </c>
      <c r="C14" s="1074"/>
      <c r="D14" s="1079">
        <v>354.05070194384609</v>
      </c>
      <c r="E14" s="1080">
        <v>0.50558752012816432</v>
      </c>
      <c r="F14" s="1074"/>
      <c r="G14" s="1079" t="s">
        <v>364</v>
      </c>
      <c r="H14" s="1080" t="s">
        <v>364</v>
      </c>
      <c r="I14" s="1074"/>
      <c r="J14" s="1079" t="s">
        <v>364</v>
      </c>
      <c r="K14" s="1080" t="s">
        <v>364</v>
      </c>
      <c r="L14" s="1074"/>
      <c r="M14" s="1074"/>
      <c r="N14" s="1074"/>
      <c r="O14" s="1074"/>
      <c r="P14" s="1074"/>
      <c r="Q14" s="1074"/>
      <c r="R14" s="1074"/>
    </row>
    <row r="15" spans="1:21" ht="15" customHeight="1" x14ac:dyDescent="0.25">
      <c r="B15" s="1078" t="s">
        <v>38</v>
      </c>
      <c r="C15" s="1074"/>
      <c r="D15" s="1079" t="s">
        <v>364</v>
      </c>
      <c r="E15" s="1080" t="s">
        <v>364</v>
      </c>
      <c r="F15" s="1074"/>
      <c r="G15" s="1079" t="s">
        <v>364</v>
      </c>
      <c r="H15" s="1080" t="s">
        <v>364</v>
      </c>
      <c r="I15" s="1074"/>
      <c r="J15" s="1079" t="s">
        <v>364</v>
      </c>
      <c r="K15" s="1080" t="s">
        <v>364</v>
      </c>
      <c r="L15" s="1074"/>
      <c r="M15" s="1074"/>
      <c r="N15" s="1074"/>
      <c r="O15" s="1074"/>
      <c r="P15" s="1074"/>
      <c r="Q15" s="1074"/>
      <c r="R15" s="1074"/>
    </row>
    <row r="16" spans="1:21" ht="15" customHeight="1" x14ac:dyDescent="0.25">
      <c r="B16" s="1078" t="s">
        <v>6</v>
      </c>
      <c r="C16" s="1074"/>
      <c r="D16" s="1079">
        <v>193.42948424068766</v>
      </c>
      <c r="E16" s="1080">
        <v>0.79896883972722244</v>
      </c>
      <c r="F16" s="1074"/>
      <c r="G16" s="1079">
        <v>275.95467492259979</v>
      </c>
      <c r="H16" s="1080">
        <v>0.73381297457227124</v>
      </c>
      <c r="I16" s="1074"/>
      <c r="J16" s="1079">
        <v>410.50526315789455</v>
      </c>
      <c r="K16" s="1080">
        <v>0.70889217068537458</v>
      </c>
      <c r="L16" s="1074"/>
      <c r="M16" s="1074"/>
      <c r="N16" s="1074"/>
      <c r="O16" s="1074"/>
      <c r="P16" s="1074"/>
      <c r="Q16" s="1074"/>
      <c r="R16" s="1074"/>
    </row>
    <row r="17" spans="1:18" ht="15" customHeight="1" x14ac:dyDescent="0.25">
      <c r="B17" s="1078" t="s">
        <v>5</v>
      </c>
      <c r="C17" s="1074"/>
      <c r="D17" s="1079" t="s">
        <v>364</v>
      </c>
      <c r="E17" s="1080" t="s">
        <v>364</v>
      </c>
      <c r="F17" s="1074"/>
      <c r="G17" s="1079" t="s">
        <v>364</v>
      </c>
      <c r="H17" s="1080" t="s">
        <v>364</v>
      </c>
      <c r="I17" s="1074"/>
      <c r="J17" s="1079" t="s">
        <v>364</v>
      </c>
      <c r="K17" s="1080" t="s">
        <v>364</v>
      </c>
      <c r="L17" s="1074"/>
      <c r="M17" s="1074"/>
      <c r="N17" s="1074"/>
      <c r="O17" s="1074"/>
      <c r="P17" s="1074"/>
      <c r="Q17" s="1074"/>
      <c r="R17" s="1074"/>
    </row>
    <row r="18" spans="1:18" ht="15" customHeight="1" x14ac:dyDescent="0.25">
      <c r="B18" s="1078" t="s">
        <v>4</v>
      </c>
      <c r="C18" s="1074"/>
      <c r="D18" s="1079">
        <v>137.10394706559251</v>
      </c>
      <c r="E18" s="1080">
        <v>1.0093371476438406</v>
      </c>
      <c r="F18" s="1074"/>
      <c r="G18" s="1079">
        <v>183.19814911365987</v>
      </c>
      <c r="H18" s="1080">
        <v>1.1007299508783774</v>
      </c>
      <c r="I18" s="1074"/>
      <c r="J18" s="1079">
        <v>245.95430323299928</v>
      </c>
      <c r="K18" s="1080">
        <v>0.95944933247842767</v>
      </c>
      <c r="L18" s="1074"/>
      <c r="M18" s="1074"/>
      <c r="N18" s="1074"/>
      <c r="O18" s="1074"/>
      <c r="P18" s="1074"/>
      <c r="Q18" s="1074"/>
      <c r="R18" s="1074"/>
    </row>
    <row r="19" spans="1:18" ht="15" customHeight="1" x14ac:dyDescent="0.25">
      <c r="B19" s="1078" t="s">
        <v>40</v>
      </c>
      <c r="C19" s="1074"/>
      <c r="D19" s="1079">
        <v>149.11929824561415</v>
      </c>
      <c r="E19" s="1080">
        <v>0.50599010700941327</v>
      </c>
      <c r="F19" s="1074"/>
      <c r="G19" s="1079">
        <v>195.46863496932482</v>
      </c>
      <c r="H19" s="1080">
        <v>0.54781791715921058</v>
      </c>
      <c r="I19" s="1074"/>
      <c r="J19" s="1079">
        <v>261.31864583333351</v>
      </c>
      <c r="K19" s="1080">
        <v>0.76966335737945235</v>
      </c>
      <c r="L19" s="1074"/>
      <c r="M19" s="1074"/>
      <c r="N19" s="1074"/>
      <c r="O19" s="1074"/>
      <c r="P19" s="1074"/>
      <c r="Q19" s="1074"/>
      <c r="R19" s="1074"/>
    </row>
    <row r="20" spans="1:18" ht="15" customHeight="1" x14ac:dyDescent="0.25">
      <c r="B20" s="1078" t="s">
        <v>41</v>
      </c>
      <c r="C20" s="1074"/>
      <c r="D20" s="1079" t="s">
        <v>364</v>
      </c>
      <c r="E20" s="1080" t="s">
        <v>364</v>
      </c>
      <c r="F20" s="1074"/>
      <c r="G20" s="1079" t="s">
        <v>364</v>
      </c>
      <c r="H20" s="1080" t="s">
        <v>364</v>
      </c>
      <c r="I20" s="1074"/>
      <c r="J20" s="1079" t="s">
        <v>364</v>
      </c>
      <c r="K20" s="1080" t="s">
        <v>364</v>
      </c>
      <c r="L20" s="1074"/>
      <c r="M20" s="1074"/>
      <c r="N20" s="1074"/>
      <c r="O20" s="1074"/>
      <c r="P20" s="1074"/>
      <c r="Q20" s="1074"/>
      <c r="R20" s="1074"/>
    </row>
    <row r="21" spans="1:18" ht="15" customHeight="1" x14ac:dyDescent="0.25">
      <c r="B21" s="1078" t="s">
        <v>3</v>
      </c>
      <c r="C21" s="1074"/>
      <c r="D21" s="1079">
        <v>257.18058139534884</v>
      </c>
      <c r="E21" s="1080">
        <v>0.30169602221121311</v>
      </c>
      <c r="F21" s="1074"/>
      <c r="G21" s="1079">
        <v>339.89977883096208</v>
      </c>
      <c r="H21" s="1080">
        <v>0.33795415381649635</v>
      </c>
      <c r="I21" s="1074"/>
      <c r="J21" s="1079">
        <v>450.0224070450102</v>
      </c>
      <c r="K21" s="1080">
        <v>0.43469877032933357</v>
      </c>
      <c r="L21" s="1074"/>
      <c r="M21" s="1074"/>
      <c r="N21" s="1074"/>
      <c r="O21" s="1074"/>
      <c r="P21" s="1074"/>
      <c r="Q21" s="1074"/>
      <c r="R21" s="1074"/>
    </row>
    <row r="22" spans="1:18" ht="15" customHeight="1" x14ac:dyDescent="0.25">
      <c r="B22" s="1078" t="s">
        <v>2</v>
      </c>
      <c r="C22" s="1074"/>
      <c r="D22" s="1079">
        <v>274.7631189710612</v>
      </c>
      <c r="E22" s="1080">
        <v>0.21928224341930436</v>
      </c>
      <c r="F22" s="1074"/>
      <c r="G22" s="1079">
        <v>356.36118733509221</v>
      </c>
      <c r="H22" s="1080">
        <v>0.27761543358617013</v>
      </c>
      <c r="I22" s="1074"/>
      <c r="J22" s="1079">
        <v>368.6151562500001</v>
      </c>
      <c r="K22" s="1080">
        <v>0.47997051530607893</v>
      </c>
      <c r="L22" s="1074"/>
      <c r="M22" s="1074"/>
      <c r="N22" s="1074"/>
      <c r="O22" s="1074"/>
      <c r="P22" s="1074"/>
      <c r="Q22" s="1074"/>
      <c r="R22" s="1074"/>
    </row>
    <row r="23" spans="1:18" ht="15" customHeight="1" x14ac:dyDescent="0.25">
      <c r="B23" s="1078" t="s">
        <v>35</v>
      </c>
      <c r="C23" s="1074"/>
      <c r="D23" s="1079">
        <v>235.05295705521462</v>
      </c>
      <c r="E23" s="1080">
        <v>0.33748515686720676</v>
      </c>
      <c r="F23" s="1074"/>
      <c r="G23" s="1079">
        <v>337.30079479768636</v>
      </c>
      <c r="H23" s="1080">
        <v>0.35733791828266753</v>
      </c>
      <c r="I23" s="1074"/>
      <c r="J23" s="1079">
        <v>534.38508474576452</v>
      </c>
      <c r="K23" s="1080">
        <v>0.40484341270480956</v>
      </c>
      <c r="L23" s="1074"/>
      <c r="M23" s="1074"/>
      <c r="N23" s="1074"/>
      <c r="O23" s="1074"/>
      <c r="P23" s="1074"/>
      <c r="Q23" s="1074"/>
      <c r="R23" s="1074"/>
    </row>
    <row r="24" spans="1:18" ht="15" customHeight="1" x14ac:dyDescent="0.25">
      <c r="B24" s="1078" t="s">
        <v>42</v>
      </c>
      <c r="C24" s="1074"/>
      <c r="D24" s="1079">
        <v>305.10836016696481</v>
      </c>
      <c r="E24" s="1080">
        <v>0.10003014888733618</v>
      </c>
      <c r="F24" s="1074"/>
      <c r="G24" s="1079">
        <v>331.30222353636822</v>
      </c>
      <c r="H24" s="1080">
        <v>0.21228755503997232</v>
      </c>
      <c r="I24" s="1074"/>
      <c r="J24" s="1079">
        <v>453.36786936235984</v>
      </c>
      <c r="K24" s="1080">
        <v>0.33319106703241547</v>
      </c>
      <c r="L24" s="1074"/>
      <c r="M24" s="1074"/>
      <c r="N24" s="1074"/>
      <c r="O24" s="1074"/>
      <c r="P24" s="1074"/>
      <c r="Q24" s="1074"/>
      <c r="R24" s="1074"/>
    </row>
    <row r="25" spans="1:18" ht="15" customHeight="1" x14ac:dyDescent="0.25">
      <c r="B25" s="1078" t="s">
        <v>43</v>
      </c>
      <c r="C25" s="1074"/>
      <c r="D25" s="1079">
        <v>297.59196581196579</v>
      </c>
      <c r="E25" s="1080">
        <v>0.15407022259486999</v>
      </c>
      <c r="F25" s="1074"/>
      <c r="G25" s="1079">
        <v>413.99952054794608</v>
      </c>
      <c r="H25" s="1080">
        <v>0.15796592246745822</v>
      </c>
      <c r="I25" s="1074"/>
      <c r="J25" s="1079">
        <v>692.40519083969446</v>
      </c>
      <c r="K25" s="1080">
        <v>0.14313173549884498</v>
      </c>
      <c r="L25" s="1074"/>
      <c r="M25" s="1074"/>
      <c r="N25" s="1074"/>
      <c r="O25" s="1074"/>
      <c r="P25" s="1074"/>
      <c r="Q25" s="1074"/>
      <c r="R25" s="1074"/>
    </row>
    <row r="26" spans="1:18" ht="15" customHeight="1" x14ac:dyDescent="0.25">
      <c r="B26" s="1078" t="s">
        <v>44</v>
      </c>
      <c r="C26" s="1074"/>
      <c r="D26" s="1079">
        <v>289.45043103448296</v>
      </c>
      <c r="E26" s="1080">
        <v>0.14148625017296895</v>
      </c>
      <c r="F26" s="1074"/>
      <c r="G26" s="1079" t="s">
        <v>364</v>
      </c>
      <c r="H26" s="1080" t="s">
        <v>364</v>
      </c>
      <c r="I26" s="1074"/>
      <c r="J26" s="1079" t="s">
        <v>364</v>
      </c>
      <c r="K26" s="1080" t="s">
        <v>364</v>
      </c>
      <c r="L26" s="1074"/>
      <c r="M26" s="1074"/>
      <c r="N26" s="1074"/>
      <c r="O26" s="1074"/>
      <c r="P26" s="1074"/>
      <c r="Q26" s="1074"/>
      <c r="R26" s="1074"/>
    </row>
    <row r="27" spans="1:18" ht="15" customHeight="1" x14ac:dyDescent="0.25">
      <c r="B27" s="1078" t="s">
        <v>45</v>
      </c>
      <c r="C27" s="1074"/>
      <c r="D27" s="1079" t="s">
        <v>364</v>
      </c>
      <c r="E27" s="1080" t="s">
        <v>364</v>
      </c>
      <c r="F27" s="1074"/>
      <c r="G27" s="1079" t="s">
        <v>364</v>
      </c>
      <c r="H27" s="1080" t="s">
        <v>364</v>
      </c>
      <c r="I27" s="1074"/>
      <c r="J27" s="1079" t="s">
        <v>364</v>
      </c>
      <c r="K27" s="1080" t="s">
        <v>364</v>
      </c>
      <c r="L27" s="1074"/>
      <c r="M27" s="1074"/>
      <c r="N27" s="1074"/>
      <c r="O27" s="1074"/>
      <c r="P27" s="1074"/>
      <c r="Q27" s="1074"/>
      <c r="R27" s="1074"/>
    </row>
    <row r="28" spans="1:18" ht="15" customHeight="1" x14ac:dyDescent="0.25">
      <c r="B28" s="1078" t="s">
        <v>46</v>
      </c>
      <c r="C28" s="1074"/>
      <c r="D28" s="1079" t="s">
        <v>364</v>
      </c>
      <c r="E28" s="1080" t="s">
        <v>364</v>
      </c>
      <c r="F28" s="1074"/>
      <c r="G28" s="1079" t="s">
        <v>364</v>
      </c>
      <c r="H28" s="1080" t="s">
        <v>364</v>
      </c>
      <c r="I28" s="1074"/>
      <c r="J28" s="1079" t="s">
        <v>364</v>
      </c>
      <c r="K28" s="1080" t="s">
        <v>364</v>
      </c>
      <c r="L28" s="1074"/>
      <c r="M28" s="1074"/>
      <c r="N28" s="1074"/>
      <c r="O28" s="1074"/>
      <c r="P28" s="1074"/>
      <c r="Q28" s="1074"/>
      <c r="R28" s="1074"/>
    </row>
    <row r="29" spans="1:18" ht="15" customHeight="1" x14ac:dyDescent="0.25">
      <c r="B29" s="1081" t="s">
        <v>1</v>
      </c>
      <c r="C29" s="1074"/>
      <c r="D29" s="1082" t="s">
        <v>364</v>
      </c>
      <c r="E29" s="1083" t="s">
        <v>364</v>
      </c>
      <c r="F29" s="1074"/>
      <c r="G29" s="1082" t="s">
        <v>364</v>
      </c>
      <c r="H29" s="1083" t="s">
        <v>364</v>
      </c>
      <c r="I29" s="1074"/>
      <c r="J29" s="1082" t="s">
        <v>364</v>
      </c>
      <c r="K29" s="1083" t="s">
        <v>364</v>
      </c>
      <c r="L29" s="1074"/>
      <c r="M29" s="1074"/>
      <c r="N29" s="1074"/>
      <c r="O29" s="1074"/>
      <c r="P29" s="1074"/>
      <c r="Q29" s="1074"/>
      <c r="R29" s="1074"/>
    </row>
    <row r="30" spans="1:18" ht="15" customHeight="1" x14ac:dyDescent="0.25">
      <c r="B30" s="1313" t="s">
        <v>0</v>
      </c>
      <c r="C30" s="673"/>
      <c r="D30" s="1314">
        <v>246.94923688394476</v>
      </c>
      <c r="E30" s="1315">
        <v>0.50125251537205162</v>
      </c>
      <c r="F30" s="673"/>
      <c r="G30" s="1314">
        <v>275.47608554093057</v>
      </c>
      <c r="H30" s="1315">
        <v>0.59129349987303115</v>
      </c>
      <c r="I30" s="673"/>
      <c r="J30" s="1314">
        <v>365.73914653466392</v>
      </c>
      <c r="K30" s="1315">
        <v>0.65203559963274382</v>
      </c>
      <c r="L30" s="673"/>
      <c r="M30" s="673"/>
      <c r="N30" s="673"/>
      <c r="O30" s="673"/>
      <c r="P30" s="673"/>
      <c r="Q30" s="673"/>
      <c r="R30" s="673"/>
    </row>
    <row r="31" spans="1:18" x14ac:dyDescent="0.25">
      <c r="A31" s="1074"/>
      <c r="B31" s="1074"/>
      <c r="C31" s="1074"/>
      <c r="D31" s="1074"/>
      <c r="E31" s="1074"/>
      <c r="F31" s="1074"/>
      <c r="G31" s="1074"/>
      <c r="H31" s="1074"/>
      <c r="I31" s="1074"/>
      <c r="J31" s="1074"/>
      <c r="K31" s="1074"/>
      <c r="L31" s="1074"/>
      <c r="M31" s="1074"/>
      <c r="N31" s="1074"/>
      <c r="O31" s="1074"/>
      <c r="P31" s="1074"/>
      <c r="Q31" s="1074"/>
      <c r="R31" s="1074"/>
    </row>
    <row r="32" spans="1:18" ht="12.75" customHeight="1" x14ac:dyDescent="0.25">
      <c r="B32" s="1084" t="s">
        <v>189</v>
      </c>
      <c r="C32" s="1085"/>
      <c r="D32" s="1084"/>
      <c r="E32" s="1084"/>
      <c r="F32" s="1085"/>
      <c r="G32" s="1084"/>
      <c r="H32" s="1084"/>
      <c r="I32" s="1085"/>
      <c r="J32" s="1084"/>
      <c r="K32" s="1084"/>
      <c r="L32" s="1085"/>
      <c r="M32" s="1085"/>
      <c r="N32" s="1085"/>
      <c r="O32" s="1085"/>
      <c r="P32" s="1085"/>
      <c r="Q32" s="1085"/>
      <c r="R32" s="1085"/>
    </row>
    <row r="33" spans="2:11" ht="48.6"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U33"/>
  <sheetViews>
    <sheetView zoomScaleNormal="100" workbookViewId="0">
      <selection activeCell="D12" sqref="D12:K30"/>
    </sheetView>
  </sheetViews>
  <sheetFormatPr baseColWidth="10" defaultColWidth="11.42578125" defaultRowHeight="15" x14ac:dyDescent="0.25"/>
  <cols>
    <col min="1" max="1" width="5.85546875" style="667" customWidth="1"/>
    <col min="2" max="2" width="28.85546875" style="667" customWidth="1"/>
    <col min="3" max="3" width="1.42578125" style="667" customWidth="1"/>
    <col min="4" max="4" width="10.85546875" style="667" bestFit="1" customWidth="1"/>
    <col min="5" max="5" width="12.5703125" style="667" customWidth="1"/>
    <col min="6" max="6" width="1.28515625" style="667" customWidth="1"/>
    <col min="7" max="7" width="10.85546875" style="667" bestFit="1" customWidth="1"/>
    <col min="8" max="8" width="12.85546875" style="667" customWidth="1"/>
    <col min="9" max="9" width="1.28515625" style="667" customWidth="1"/>
    <col min="10" max="10" width="10.85546875" style="667" bestFit="1" customWidth="1"/>
    <col min="11" max="11" width="12.85546875" style="667" customWidth="1"/>
    <col min="12" max="12" width="28.140625" style="667" customWidth="1"/>
    <col min="13" max="13" width="7" style="667" customWidth="1"/>
    <col min="14" max="14" width="10.85546875" style="667" customWidth="1"/>
    <col min="15" max="15" width="7" style="667" customWidth="1"/>
    <col min="16" max="16" width="10.85546875" style="667" customWidth="1"/>
    <col min="17" max="17" width="7" style="667" customWidth="1"/>
    <col min="18" max="18" width="10.85546875" style="667" customWidth="1"/>
    <col min="19" max="19" width="11.42578125" style="667"/>
    <col min="20" max="20" width="25.140625" style="667" bestFit="1" customWidth="1"/>
    <col min="21" max="21" width="6.7109375" style="667" customWidth="1"/>
    <col min="22" max="22" width="10.7109375" style="667" customWidth="1"/>
    <col min="23" max="23" width="6.7109375" style="667" customWidth="1"/>
    <col min="24" max="24" width="10.7109375" style="667" customWidth="1"/>
    <col min="25" max="25" width="6.7109375" style="667" customWidth="1"/>
    <col min="26" max="26" width="10.7109375" style="667" customWidth="1"/>
    <col min="27" max="16384" width="11.42578125" style="667"/>
  </cols>
  <sheetData>
    <row r="1" spans="1:21" s="701" customFormat="1" x14ac:dyDescent="0.25">
      <c r="A1" s="701" t="s">
        <v>96</v>
      </c>
      <c r="B1" s="701" t="s">
        <v>67</v>
      </c>
      <c r="D1" s="701" t="s">
        <v>198</v>
      </c>
      <c r="L1" s="701" t="s">
        <v>96</v>
      </c>
      <c r="M1" s="701" t="s">
        <v>67</v>
      </c>
      <c r="T1" s="701" t="s">
        <v>81</v>
      </c>
    </row>
    <row r="2" spans="1:21" s="701" customFormat="1" x14ac:dyDescent="0.25"/>
    <row r="3" spans="1:21" s="701" customFormat="1" x14ac:dyDescent="0.25"/>
    <row r="4" spans="1:21" s="701" customFormat="1" x14ac:dyDescent="0.25"/>
    <row r="5" spans="1:21" s="701" customFormat="1" ht="16.5" customHeight="1" x14ac:dyDescent="0.25"/>
    <row r="6" spans="1:21" s="622" customFormat="1" ht="42.75" customHeight="1" x14ac:dyDescent="0.2">
      <c r="A6" s="1019"/>
      <c r="B6" s="1494" t="s">
        <v>452</v>
      </c>
      <c r="C6" s="1494"/>
      <c r="D6" s="1494"/>
      <c r="E6" s="1494"/>
      <c r="F6" s="1494"/>
      <c r="G6" s="1494"/>
      <c r="H6" s="1494"/>
      <c r="I6" s="1494"/>
      <c r="J6" s="1494"/>
      <c r="K6" s="1494"/>
      <c r="L6" s="1494"/>
      <c r="M6" s="1020"/>
      <c r="N6" s="1020"/>
      <c r="O6" s="1020"/>
      <c r="P6" s="1071"/>
      <c r="Q6" s="1071"/>
      <c r="R6" s="1071"/>
      <c r="S6" s="1071"/>
      <c r="T6" s="1071"/>
      <c r="U6" s="1071"/>
    </row>
    <row r="7" spans="1:21" s="622" customFormat="1" ht="15.75" customHeight="1" x14ac:dyDescent="0.2">
      <c r="A7" s="1019"/>
      <c r="B7" s="1633" t="str">
        <f>porsaad!$B$6</f>
        <v>Situación a 31 de marzo de 2024</v>
      </c>
      <c r="C7" s="1633"/>
      <c r="D7" s="1633"/>
      <c r="E7" s="1633"/>
      <c r="F7" s="1633"/>
      <c r="G7" s="1633"/>
      <c r="H7" s="1633"/>
      <c r="I7" s="1633"/>
      <c r="J7" s="1633"/>
      <c r="K7" s="1633"/>
      <c r="L7" s="1633"/>
      <c r="M7" s="1072"/>
      <c r="N7" s="1072"/>
      <c r="O7" s="1072"/>
      <c r="P7" s="1073"/>
      <c r="Q7" s="1073"/>
      <c r="R7" s="1073"/>
      <c r="S7" s="1073"/>
      <c r="T7" s="1073"/>
      <c r="U7" s="1073"/>
    </row>
    <row r="8" spans="1:21" s="701" customFormat="1" ht="6" customHeight="1" x14ac:dyDescent="0.25">
      <c r="A8" s="1022"/>
      <c r="B8" s="1022"/>
      <c r="C8" s="1022"/>
      <c r="D8" s="1022"/>
      <c r="E8" s="1022"/>
      <c r="F8" s="1022"/>
      <c r="G8" s="1022"/>
      <c r="H8" s="1022"/>
      <c r="I8" s="1022"/>
      <c r="J8" s="1022"/>
      <c r="K8" s="1022"/>
      <c r="L8" s="1022"/>
      <c r="M8" s="1022"/>
      <c r="N8" s="1022"/>
      <c r="O8" s="1022"/>
    </row>
    <row r="9" spans="1:21" x14ac:dyDescent="0.25">
      <c r="B9" s="1646" t="s">
        <v>12</v>
      </c>
      <c r="C9" s="1074"/>
      <c r="D9" s="1648" t="s">
        <v>48</v>
      </c>
      <c r="E9" s="1648"/>
      <c r="F9" s="1074"/>
      <c r="G9" s="1649" t="s">
        <v>33</v>
      </c>
      <c r="H9" s="1650"/>
      <c r="I9" s="1074"/>
      <c r="J9" s="1651" t="s">
        <v>32</v>
      </c>
      <c r="K9" s="1652"/>
      <c r="L9" s="1074"/>
      <c r="M9" s="1074"/>
      <c r="N9" s="1074"/>
      <c r="O9" s="1074"/>
      <c r="P9" s="1074"/>
      <c r="Q9" s="1074"/>
      <c r="R9" s="1074"/>
    </row>
    <row r="10" spans="1:21" ht="46.5" customHeight="1" x14ac:dyDescent="0.25">
      <c r="B10" s="1647"/>
      <c r="C10" s="1074"/>
      <c r="D10" s="1070" t="s">
        <v>132</v>
      </c>
      <c r="E10" s="863" t="s">
        <v>157</v>
      </c>
      <c r="F10" s="1074"/>
      <c r="G10" s="1070" t="s">
        <v>132</v>
      </c>
      <c r="H10" s="821" t="s">
        <v>157</v>
      </c>
      <c r="I10" s="1074"/>
      <c r="J10" s="821" t="s">
        <v>132</v>
      </c>
      <c r="K10" s="822" t="s">
        <v>157</v>
      </c>
      <c r="L10" s="1074"/>
      <c r="M10" s="1074"/>
      <c r="N10" s="1074"/>
      <c r="O10" s="1074"/>
      <c r="P10" s="1074"/>
      <c r="Q10" s="1074"/>
      <c r="R10" s="1074"/>
    </row>
    <row r="11" spans="1:21" ht="6.75" customHeight="1" x14ac:dyDescent="0.25">
      <c r="B11" s="1074"/>
      <c r="C11" s="1074"/>
      <c r="D11" s="1074"/>
      <c r="E11" s="1074"/>
      <c r="F11" s="1074"/>
      <c r="G11" s="1074"/>
      <c r="H11" s="1074"/>
      <c r="I11" s="1074"/>
      <c r="J11" s="1074"/>
      <c r="K11" s="1074"/>
      <c r="L11" s="1074"/>
      <c r="M11" s="1074"/>
      <c r="N11" s="1074"/>
      <c r="O11" s="1074"/>
      <c r="P11" s="1074"/>
      <c r="Q11" s="1074"/>
      <c r="R11" s="1074"/>
    </row>
    <row r="12" spans="1:21" ht="15" customHeight="1" x14ac:dyDescent="0.25">
      <c r="B12" s="1075" t="s">
        <v>8</v>
      </c>
      <c r="C12" s="1074"/>
      <c r="D12" s="1076" t="s">
        <v>364</v>
      </c>
      <c r="E12" s="1077" t="s">
        <v>364</v>
      </c>
      <c r="F12" s="1074"/>
      <c r="G12" s="1076" t="s">
        <v>364</v>
      </c>
      <c r="H12" s="1077" t="s">
        <v>364</v>
      </c>
      <c r="I12" s="1074"/>
      <c r="J12" s="1076" t="s">
        <v>364</v>
      </c>
      <c r="K12" s="1077" t="s">
        <v>364</v>
      </c>
      <c r="L12" s="1074"/>
      <c r="M12" s="1074"/>
      <c r="N12" s="1074"/>
      <c r="O12" s="1074"/>
      <c r="P12" s="1074"/>
      <c r="Q12" s="1074"/>
      <c r="R12" s="1074"/>
    </row>
    <row r="13" spans="1:21" ht="15" customHeight="1" x14ac:dyDescent="0.25">
      <c r="B13" s="1078" t="s">
        <v>7</v>
      </c>
      <c r="C13" s="1074"/>
      <c r="D13" s="1079" t="s">
        <v>364</v>
      </c>
      <c r="E13" s="1080" t="s">
        <v>364</v>
      </c>
      <c r="F13" s="1074"/>
      <c r="G13" s="1079" t="s">
        <v>364</v>
      </c>
      <c r="H13" s="1080" t="s">
        <v>364</v>
      </c>
      <c r="I13" s="1074"/>
      <c r="J13" s="1079" t="s">
        <v>364</v>
      </c>
      <c r="K13" s="1080" t="s">
        <v>364</v>
      </c>
      <c r="L13" s="1074"/>
      <c r="M13" s="1074"/>
      <c r="N13" s="1074"/>
      <c r="O13" s="1074"/>
      <c r="P13" s="1074"/>
      <c r="Q13" s="1074"/>
      <c r="R13" s="1074"/>
    </row>
    <row r="14" spans="1:21" ht="15" customHeight="1" x14ac:dyDescent="0.25">
      <c r="B14" s="1078" t="s">
        <v>37</v>
      </c>
      <c r="C14" s="1074"/>
      <c r="D14" s="1108">
        <v>15.413006993007025</v>
      </c>
      <c r="E14" s="1080">
        <v>5.4255604393884885E-3</v>
      </c>
      <c r="F14" s="1074"/>
      <c r="G14" s="1108">
        <v>15.419999999999991</v>
      </c>
      <c r="H14" s="1080">
        <v>4.3283591921305724E-8</v>
      </c>
      <c r="I14" s="1074"/>
      <c r="J14" s="1108">
        <v>15.42</v>
      </c>
      <c r="K14" s="1080">
        <v>1.3829316471336044E-8</v>
      </c>
      <c r="L14" s="1074"/>
      <c r="M14" s="1074"/>
      <c r="N14" s="1074"/>
      <c r="O14" s="1074"/>
      <c r="P14" s="1074"/>
      <c r="Q14" s="1074"/>
      <c r="R14" s="1074"/>
    </row>
    <row r="15" spans="1:21" ht="15" customHeight="1" x14ac:dyDescent="0.25">
      <c r="B15" s="1078" t="s">
        <v>38</v>
      </c>
      <c r="C15" s="1074"/>
      <c r="D15" s="1079" t="s">
        <v>364</v>
      </c>
      <c r="E15" s="1080" t="s">
        <v>364</v>
      </c>
      <c r="F15" s="1074"/>
      <c r="G15" s="1079" t="s">
        <v>364</v>
      </c>
      <c r="H15" s="1080" t="s">
        <v>364</v>
      </c>
      <c r="I15" s="1074"/>
      <c r="J15" s="1079" t="s">
        <v>364</v>
      </c>
      <c r="K15" s="1080" t="s">
        <v>364</v>
      </c>
      <c r="L15" s="1074"/>
      <c r="M15" s="1074"/>
      <c r="N15" s="1074"/>
      <c r="O15" s="1074"/>
      <c r="P15" s="1074"/>
      <c r="Q15" s="1074"/>
      <c r="R15" s="1074"/>
    </row>
    <row r="16" spans="1:21" ht="15" customHeight="1" x14ac:dyDescent="0.25">
      <c r="B16" s="1078" t="s">
        <v>6</v>
      </c>
      <c r="C16" s="1074"/>
      <c r="D16" s="1079" t="s">
        <v>364</v>
      </c>
      <c r="E16" s="1080" t="s">
        <v>364</v>
      </c>
      <c r="F16" s="1074"/>
      <c r="G16" s="1079" t="s">
        <v>364</v>
      </c>
      <c r="H16" s="1080" t="s">
        <v>364</v>
      </c>
      <c r="I16" s="1074"/>
      <c r="J16" s="1079" t="s">
        <v>364</v>
      </c>
      <c r="K16" s="1080" t="s">
        <v>364</v>
      </c>
      <c r="L16" s="1074"/>
      <c r="M16" s="1074"/>
      <c r="N16" s="1074"/>
      <c r="O16" s="1074"/>
      <c r="P16" s="1074"/>
      <c r="Q16" s="1074"/>
      <c r="R16" s="1074"/>
    </row>
    <row r="17" spans="1:18" ht="15" customHeight="1" x14ac:dyDescent="0.25">
      <c r="B17" s="1078" t="s">
        <v>5</v>
      </c>
      <c r="C17" s="1074"/>
      <c r="D17" s="1079" t="s">
        <v>364</v>
      </c>
      <c r="E17" s="1080" t="s">
        <v>364</v>
      </c>
      <c r="F17" s="1074"/>
      <c r="G17" s="1079" t="s">
        <v>364</v>
      </c>
      <c r="H17" s="1080" t="s">
        <v>364</v>
      </c>
      <c r="I17" s="1074"/>
      <c r="J17" s="1079" t="s">
        <v>364</v>
      </c>
      <c r="K17" s="1080" t="s">
        <v>364</v>
      </c>
      <c r="L17" s="1074"/>
      <c r="M17" s="1074"/>
      <c r="N17" s="1074"/>
      <c r="O17" s="1074"/>
      <c r="P17" s="1074"/>
      <c r="Q17" s="1074"/>
      <c r="R17" s="1074"/>
    </row>
    <row r="18" spans="1:18" ht="15" customHeight="1" x14ac:dyDescent="0.25">
      <c r="B18" s="1078" t="s">
        <v>4</v>
      </c>
      <c r="C18" s="1074"/>
      <c r="D18" s="1079" t="s">
        <v>364</v>
      </c>
      <c r="E18" s="1080" t="s">
        <v>364</v>
      </c>
      <c r="F18" s="1074"/>
      <c r="G18" s="1079" t="s">
        <v>364</v>
      </c>
      <c r="H18" s="1080" t="s">
        <v>364</v>
      </c>
      <c r="I18" s="1074"/>
      <c r="J18" s="1079" t="s">
        <v>364</v>
      </c>
      <c r="K18" s="1080" t="s">
        <v>364</v>
      </c>
      <c r="L18" s="1074"/>
      <c r="M18" s="1074"/>
      <c r="N18" s="1074"/>
      <c r="O18" s="1074"/>
      <c r="P18" s="1074"/>
      <c r="Q18" s="1074"/>
      <c r="R18" s="1074"/>
    </row>
    <row r="19" spans="1:18" ht="15" customHeight="1" x14ac:dyDescent="0.25">
      <c r="B19" s="1078" t="s">
        <v>40</v>
      </c>
      <c r="C19" s="1074"/>
      <c r="D19" s="1079" t="s">
        <v>364</v>
      </c>
      <c r="E19" s="1080" t="s">
        <v>364</v>
      </c>
      <c r="F19" s="1074"/>
      <c r="G19" s="1079" t="s">
        <v>364</v>
      </c>
      <c r="H19" s="1080" t="s">
        <v>364</v>
      </c>
      <c r="I19" s="1074"/>
      <c r="J19" s="1079" t="s">
        <v>364</v>
      </c>
      <c r="K19" s="1080" t="s">
        <v>364</v>
      </c>
      <c r="L19" s="1074"/>
      <c r="M19" s="1074"/>
      <c r="N19" s="1074"/>
      <c r="O19" s="1074"/>
      <c r="P19" s="1074"/>
      <c r="Q19" s="1074"/>
      <c r="R19" s="1074"/>
    </row>
    <row r="20" spans="1:18" ht="15" customHeight="1" x14ac:dyDescent="0.25">
      <c r="B20" s="1078" t="s">
        <v>41</v>
      </c>
      <c r="C20" s="1074"/>
      <c r="D20" s="1079" t="s">
        <v>364</v>
      </c>
      <c r="E20" s="1080" t="s">
        <v>364</v>
      </c>
      <c r="F20" s="1074"/>
      <c r="G20" s="1079" t="s">
        <v>364</v>
      </c>
      <c r="H20" s="1080" t="s">
        <v>364</v>
      </c>
      <c r="I20" s="1074"/>
      <c r="J20" s="1079" t="s">
        <v>364</v>
      </c>
      <c r="K20" s="1080" t="s">
        <v>364</v>
      </c>
      <c r="L20" s="1074"/>
      <c r="M20" s="1074"/>
      <c r="N20" s="1074"/>
      <c r="O20" s="1074"/>
      <c r="P20" s="1074"/>
      <c r="Q20" s="1074"/>
      <c r="R20" s="1074"/>
    </row>
    <row r="21" spans="1:18" ht="15" customHeight="1" x14ac:dyDescent="0.25">
      <c r="B21" s="1078" t="s">
        <v>3</v>
      </c>
      <c r="C21" s="1074"/>
      <c r="D21" s="1079" t="s">
        <v>364</v>
      </c>
      <c r="E21" s="1080" t="s">
        <v>364</v>
      </c>
      <c r="F21" s="1074"/>
      <c r="G21" s="1079" t="s">
        <v>364</v>
      </c>
      <c r="H21" s="1080" t="s">
        <v>364</v>
      </c>
      <c r="I21" s="1074"/>
      <c r="J21" s="1079" t="s">
        <v>364</v>
      </c>
      <c r="K21" s="1080" t="s">
        <v>364</v>
      </c>
      <c r="L21" s="1074"/>
      <c r="M21" s="1074"/>
      <c r="N21" s="1074"/>
      <c r="O21" s="1074"/>
      <c r="P21" s="1074"/>
      <c r="Q21" s="1074"/>
      <c r="R21" s="1074"/>
    </row>
    <row r="22" spans="1:18" ht="15" customHeight="1" x14ac:dyDescent="0.25">
      <c r="B22" s="1078" t="s">
        <v>2</v>
      </c>
      <c r="C22" s="1074"/>
      <c r="D22" s="1079" t="s">
        <v>364</v>
      </c>
      <c r="E22" s="1080" t="s">
        <v>364</v>
      </c>
      <c r="F22" s="1074"/>
      <c r="G22" s="1079" t="s">
        <v>364</v>
      </c>
      <c r="H22" s="1080" t="s">
        <v>364</v>
      </c>
      <c r="I22" s="1074"/>
      <c r="J22" s="1079" t="s">
        <v>364</v>
      </c>
      <c r="K22" s="1080" t="s">
        <v>364</v>
      </c>
      <c r="L22" s="1074"/>
      <c r="M22" s="1074"/>
      <c r="N22" s="1074"/>
      <c r="O22" s="1074"/>
      <c r="P22" s="1074"/>
      <c r="Q22" s="1074"/>
      <c r="R22" s="1074"/>
    </row>
    <row r="23" spans="1:18" ht="15" customHeight="1" x14ac:dyDescent="0.25">
      <c r="B23" s="1078" t="s">
        <v>35</v>
      </c>
      <c r="C23" s="1074"/>
      <c r="D23" s="1079" t="s">
        <v>364</v>
      </c>
      <c r="E23" s="1080" t="s">
        <v>364</v>
      </c>
      <c r="F23" s="1074"/>
      <c r="G23" s="1079" t="s">
        <v>364</v>
      </c>
      <c r="H23" s="1080" t="s">
        <v>364</v>
      </c>
      <c r="I23" s="1074"/>
      <c r="J23" s="1079" t="s">
        <v>364</v>
      </c>
      <c r="K23" s="1080" t="s">
        <v>364</v>
      </c>
      <c r="L23" s="1074"/>
      <c r="M23" s="1074"/>
      <c r="N23" s="1074"/>
      <c r="O23" s="1074"/>
      <c r="P23" s="1074"/>
      <c r="Q23" s="1074"/>
      <c r="R23" s="1074"/>
    </row>
    <row r="24" spans="1:18" ht="15" customHeight="1" x14ac:dyDescent="0.25">
      <c r="B24" s="1078" t="s">
        <v>42</v>
      </c>
      <c r="C24" s="1074"/>
      <c r="D24" s="1079" t="s">
        <v>364</v>
      </c>
      <c r="E24" s="1080" t="s">
        <v>364</v>
      </c>
      <c r="F24" s="1074"/>
      <c r="G24" s="1079" t="s">
        <v>364</v>
      </c>
      <c r="H24" s="1080" t="s">
        <v>364</v>
      </c>
      <c r="I24" s="1074"/>
      <c r="J24" s="1079" t="s">
        <v>364</v>
      </c>
      <c r="K24" s="1080" t="s">
        <v>364</v>
      </c>
      <c r="L24" s="1074"/>
      <c r="M24" s="1074"/>
      <c r="N24" s="1074"/>
      <c r="O24" s="1074"/>
      <c r="P24" s="1074"/>
      <c r="Q24" s="1074"/>
      <c r="R24" s="1074"/>
    </row>
    <row r="25" spans="1:18" ht="15" customHeight="1" x14ac:dyDescent="0.25">
      <c r="B25" s="1078" t="s">
        <v>43</v>
      </c>
      <c r="C25" s="1074"/>
      <c r="D25" s="1079" t="s">
        <v>364</v>
      </c>
      <c r="E25" s="1080" t="s">
        <v>364</v>
      </c>
      <c r="F25" s="1074"/>
      <c r="G25" s="1079" t="s">
        <v>364</v>
      </c>
      <c r="H25" s="1080" t="s">
        <v>364</v>
      </c>
      <c r="I25" s="1074"/>
      <c r="J25" s="1079" t="s">
        <v>364</v>
      </c>
      <c r="K25" s="1080" t="s">
        <v>364</v>
      </c>
      <c r="L25" s="1074"/>
      <c r="M25" s="1074"/>
      <c r="N25" s="1074"/>
      <c r="O25" s="1074"/>
      <c r="P25" s="1074"/>
      <c r="Q25" s="1074"/>
      <c r="R25" s="1074"/>
    </row>
    <row r="26" spans="1:18" ht="15" customHeight="1" x14ac:dyDescent="0.25">
      <c r="B26" s="1078" t="s">
        <v>44</v>
      </c>
      <c r="C26" s="1074"/>
      <c r="D26" s="1079" t="s">
        <v>364</v>
      </c>
      <c r="E26" s="1080" t="s">
        <v>364</v>
      </c>
      <c r="F26" s="1074"/>
      <c r="G26" s="1079" t="s">
        <v>364</v>
      </c>
      <c r="H26" s="1080" t="s">
        <v>364</v>
      </c>
      <c r="I26" s="1074"/>
      <c r="J26" s="1079" t="s">
        <v>364</v>
      </c>
      <c r="K26" s="1080" t="s">
        <v>364</v>
      </c>
      <c r="L26" s="1074"/>
      <c r="M26" s="1074"/>
      <c r="N26" s="1074"/>
      <c r="O26" s="1074"/>
      <c r="P26" s="1074"/>
      <c r="Q26" s="1074"/>
      <c r="R26" s="1074"/>
    </row>
    <row r="27" spans="1:18" ht="15" customHeight="1" x14ac:dyDescent="0.25">
      <c r="B27" s="1078" t="s">
        <v>45</v>
      </c>
      <c r="C27" s="1074"/>
      <c r="D27" s="1079" t="s">
        <v>364</v>
      </c>
      <c r="E27" s="1080" t="s">
        <v>364</v>
      </c>
      <c r="F27" s="1074"/>
      <c r="G27" s="1079" t="s">
        <v>364</v>
      </c>
      <c r="H27" s="1080" t="s">
        <v>364</v>
      </c>
      <c r="I27" s="1074"/>
      <c r="J27" s="1079" t="s">
        <v>364</v>
      </c>
      <c r="K27" s="1080" t="s">
        <v>364</v>
      </c>
      <c r="L27" s="1074"/>
      <c r="M27" s="1074"/>
      <c r="N27" s="1074"/>
      <c r="O27" s="1074"/>
      <c r="P27" s="1074"/>
      <c r="Q27" s="1074"/>
      <c r="R27" s="1074"/>
    </row>
    <row r="28" spans="1:18" ht="15" customHeight="1" x14ac:dyDescent="0.25">
      <c r="B28" s="1078" t="s">
        <v>46</v>
      </c>
      <c r="C28" s="1074"/>
      <c r="D28" s="1079" t="s">
        <v>364</v>
      </c>
      <c r="E28" s="1080" t="s">
        <v>364</v>
      </c>
      <c r="F28" s="1074"/>
      <c r="G28" s="1079" t="s">
        <v>364</v>
      </c>
      <c r="H28" s="1080" t="s">
        <v>364</v>
      </c>
      <c r="I28" s="1074"/>
      <c r="J28" s="1079" t="s">
        <v>364</v>
      </c>
      <c r="K28" s="1080" t="s">
        <v>364</v>
      </c>
      <c r="L28" s="1074"/>
      <c r="M28" s="1074"/>
      <c r="N28" s="1074"/>
      <c r="O28" s="1074"/>
      <c r="P28" s="1074"/>
      <c r="Q28" s="1074"/>
      <c r="R28" s="1074"/>
    </row>
    <row r="29" spans="1:18" ht="15" customHeight="1" x14ac:dyDescent="0.25">
      <c r="B29" s="1081" t="s">
        <v>1</v>
      </c>
      <c r="C29" s="1074"/>
      <c r="D29" s="1082" t="s">
        <v>364</v>
      </c>
      <c r="E29" s="1083" t="s">
        <v>364</v>
      </c>
      <c r="F29" s="1074"/>
      <c r="G29" s="1082" t="s">
        <v>364</v>
      </c>
      <c r="H29" s="1083" t="s">
        <v>364</v>
      </c>
      <c r="I29" s="1074"/>
      <c r="J29" s="1082" t="s">
        <v>364</v>
      </c>
      <c r="K29" s="1083" t="s">
        <v>364</v>
      </c>
      <c r="L29" s="1074"/>
      <c r="M29" s="1074"/>
      <c r="N29" s="1074"/>
      <c r="O29" s="1074"/>
      <c r="P29" s="1074"/>
      <c r="Q29" s="1074"/>
      <c r="R29" s="1074"/>
    </row>
    <row r="30" spans="1:18" ht="15" customHeight="1" x14ac:dyDescent="0.25">
      <c r="B30" s="1313" t="s">
        <v>0</v>
      </c>
      <c r="C30" s="673"/>
      <c r="D30" s="1314">
        <v>15.413006993007025</v>
      </c>
      <c r="E30" s="1315">
        <v>5.4255604393884885E-3</v>
      </c>
      <c r="F30" s="673"/>
      <c r="G30" s="1314">
        <v>15.11764705882352</v>
      </c>
      <c r="H30" s="1315">
        <v>0.14282856857086335</v>
      </c>
      <c r="I30" s="673"/>
      <c r="J30" s="1314">
        <v>14.719090909090909</v>
      </c>
      <c r="K30" s="1315">
        <v>0.22335313142016389</v>
      </c>
      <c r="L30" s="673"/>
      <c r="M30" s="673"/>
      <c r="N30" s="673"/>
      <c r="O30" s="673"/>
      <c r="P30" s="673"/>
      <c r="Q30" s="673"/>
      <c r="R30" s="673"/>
    </row>
    <row r="31" spans="1:18" x14ac:dyDescent="0.25">
      <c r="A31" s="1074"/>
      <c r="B31" s="1074"/>
      <c r="C31" s="1074"/>
      <c r="D31" s="1074"/>
      <c r="E31" s="1074"/>
      <c r="F31" s="1074"/>
      <c r="G31" s="1074"/>
      <c r="H31" s="1074"/>
      <c r="I31" s="1074"/>
      <c r="J31" s="1074"/>
      <c r="K31" s="1074"/>
      <c r="L31" s="1074"/>
      <c r="M31" s="1074"/>
      <c r="N31" s="1074"/>
      <c r="O31" s="1074"/>
      <c r="P31" s="1074"/>
      <c r="Q31" s="1074"/>
      <c r="R31" s="1074"/>
    </row>
    <row r="32" spans="1:18" ht="12.75" customHeight="1" x14ac:dyDescent="0.25">
      <c r="B32" s="1084" t="s">
        <v>189</v>
      </c>
      <c r="C32" s="1085"/>
      <c r="D32" s="1084"/>
      <c r="E32" s="1084"/>
      <c r="F32" s="1085"/>
      <c r="G32" s="1084"/>
      <c r="H32" s="1084"/>
      <c r="I32" s="1085"/>
      <c r="J32" s="1084"/>
      <c r="K32" s="1084"/>
      <c r="L32" s="1085"/>
      <c r="M32" s="1085"/>
      <c r="N32" s="1085"/>
      <c r="O32" s="1085"/>
      <c r="P32" s="1085"/>
      <c r="Q32" s="1085"/>
      <c r="R32" s="1085"/>
    </row>
    <row r="33" spans="2:11" ht="47.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D14">
    <cfRule type="colorScale" priority="7">
      <colorScale>
        <cfvo type="min"/>
        <cfvo type="max"/>
        <color theme="4" tint="0.79998168889431442"/>
        <color theme="4" tint="0.79998168889431442"/>
      </colorScale>
    </cfRule>
  </conditionalFormatting>
  <conditionalFormatting sqref="G12:G13 G15:G29">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G14">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J12:J13 J15:J29">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J14">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10.7109375" style="333" customWidth="1"/>
    <col min="9" max="9" width="0.7109375" style="333" customWidth="1"/>
    <col min="10" max="10" width="11.7109375" style="333" customWidth="1"/>
    <col min="11" max="11" width="11.140625" style="333" customWidth="1"/>
    <col min="12" max="17" width="11.42578125" style="333"/>
    <col min="18" max="18" width="7.5703125" style="333" customWidth="1"/>
    <col min="19" max="19" width="2.28515625" style="333" customWidth="1"/>
    <col min="20" max="16384" width="11.42578125" style="333"/>
  </cols>
  <sheetData>
    <row r="1" spans="1:259" s="614" customFormat="1" ht="9" customHeight="1" x14ac:dyDescent="0.25">
      <c r="A1" s="340"/>
      <c r="B1" s="311"/>
      <c r="C1" s="340"/>
      <c r="D1" s="311"/>
      <c r="E1" s="311"/>
      <c r="F1" s="341"/>
      <c r="G1" s="1110"/>
      <c r="H1" s="340"/>
      <c r="I1" s="341"/>
      <c r="J1" s="340"/>
      <c r="K1" s="751"/>
      <c r="L1" s="751"/>
      <c r="M1" s="751"/>
      <c r="N1" s="751"/>
      <c r="O1" s="340"/>
      <c r="P1" s="340"/>
      <c r="Q1" s="340"/>
      <c r="R1" s="751"/>
      <c r="S1" s="751"/>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20" customFormat="1" ht="49.5" customHeight="1" x14ac:dyDescent="0.25">
      <c r="A2" s="343"/>
      <c r="B2" s="752"/>
      <c r="C2" s="343"/>
      <c r="D2" s="752"/>
      <c r="E2" s="752"/>
      <c r="F2" s="752"/>
      <c r="G2" s="752"/>
      <c r="H2" s="752"/>
      <c r="I2" s="752"/>
      <c r="J2" s="343"/>
      <c r="K2" s="751"/>
      <c r="L2" s="751"/>
      <c r="M2" s="751"/>
      <c r="N2" s="751"/>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2" customFormat="1" ht="6.95" customHeight="1" x14ac:dyDescent="0.25">
      <c r="A3" s="345"/>
      <c r="B3" s="1388"/>
      <c r="C3" s="1388"/>
      <c r="D3" s="1388"/>
      <c r="E3" s="1388"/>
      <c r="F3" s="1388"/>
      <c r="G3" s="1388"/>
      <c r="H3" s="1388"/>
      <c r="I3" s="1388"/>
      <c r="J3" s="345"/>
      <c r="K3" s="751"/>
      <c r="L3" s="751"/>
      <c r="M3" s="751"/>
      <c r="N3" s="751"/>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2" customFormat="1" ht="21.75" customHeight="1" x14ac:dyDescent="0.2">
      <c r="A4" s="1654" t="s">
        <v>334</v>
      </c>
      <c r="B4" s="1654"/>
      <c r="C4" s="1654"/>
      <c r="D4" s="1654"/>
      <c r="E4" s="1654"/>
      <c r="F4" s="1654"/>
      <c r="G4" s="1654"/>
      <c r="H4" s="1654"/>
      <c r="I4" s="1654"/>
      <c r="J4" s="1654"/>
      <c r="K4" s="1654"/>
      <c r="L4" s="1654"/>
      <c r="M4" s="1654"/>
      <c r="N4" s="1654"/>
      <c r="O4" s="1654"/>
      <c r="P4" s="1654"/>
      <c r="Q4" s="1654"/>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2" customFormat="1" ht="17.25" customHeight="1" x14ac:dyDescent="0.2">
      <c r="A5" s="492"/>
      <c r="B5" s="1415" t="str">
        <f>porsaad!$B$6</f>
        <v>Situación a 31 de marzo de 2024</v>
      </c>
      <c r="C5" s="1415"/>
      <c r="D5" s="1415"/>
      <c r="E5" s="1415"/>
      <c r="F5" s="1415"/>
      <c r="G5" s="1415"/>
      <c r="H5" s="1415"/>
      <c r="I5" s="1415"/>
      <c r="J5" s="1415"/>
      <c r="K5" s="1415"/>
      <c r="L5" s="1415"/>
      <c r="M5" s="1415"/>
      <c r="N5" s="1415"/>
      <c r="O5" s="1415"/>
      <c r="P5" s="1415"/>
      <c r="Q5" s="1415"/>
      <c r="R5" s="878"/>
      <c r="S5" s="878"/>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2" customFormat="1" ht="6.95" customHeight="1" x14ac:dyDescent="0.2">
      <c r="A6" s="492"/>
      <c r="B6" s="492"/>
      <c r="C6" s="345"/>
      <c r="D6" s="492"/>
      <c r="E6" s="492"/>
      <c r="F6" s="492"/>
      <c r="G6" s="492"/>
      <c r="H6" s="492"/>
      <c r="I6" s="492"/>
      <c r="J6" s="492"/>
      <c r="K6" s="492"/>
      <c r="L6" s="1111"/>
      <c r="M6" s="1111"/>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2" customFormat="1" ht="4.5" customHeight="1" x14ac:dyDescent="0.2">
      <c r="A7" s="492"/>
      <c r="B7" s="492"/>
      <c r="C7" s="345"/>
      <c r="D7" s="492"/>
      <c r="E7" s="492"/>
      <c r="F7" s="492"/>
      <c r="G7" s="492"/>
      <c r="H7" s="492"/>
      <c r="I7" s="492"/>
      <c r="J7" s="492"/>
      <c r="K7" s="492"/>
      <c r="L7" s="756"/>
      <c r="M7" s="756"/>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2" customFormat="1" ht="27" customHeight="1" x14ac:dyDescent="0.2">
      <c r="A8" s="492"/>
      <c r="B8" s="1655" t="s">
        <v>492</v>
      </c>
      <c r="C8" s="1656"/>
      <c r="D8" s="1657"/>
      <c r="E8" s="1657"/>
      <c r="F8" s="1657"/>
      <c r="G8" s="1657"/>
      <c r="H8" s="1657"/>
      <c r="I8" s="1657"/>
      <c r="J8" s="1657"/>
      <c r="K8" s="1658"/>
      <c r="L8" s="756"/>
      <c r="M8" s="756"/>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2" customFormat="1" ht="5.25" customHeight="1" x14ac:dyDescent="0.2">
      <c r="A9" s="345"/>
      <c r="C9" s="345"/>
      <c r="D9" s="437"/>
      <c r="E9" s="437"/>
      <c r="F9" s="437"/>
      <c r="G9" s="437"/>
      <c r="H9" s="437"/>
      <c r="I9" s="437"/>
      <c r="J9" s="437"/>
      <c r="K9" s="1112"/>
      <c r="L9" s="743"/>
      <c r="M9" s="743"/>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2" customFormat="1" ht="65.25" customHeight="1" x14ac:dyDescent="0.2">
      <c r="A10" s="345"/>
      <c r="B10" s="1500" t="s">
        <v>12</v>
      </c>
      <c r="C10" s="894"/>
      <c r="D10" s="1502" t="s">
        <v>166</v>
      </c>
      <c r="E10" s="1503"/>
      <c r="F10" s="747"/>
      <c r="G10" s="1502" t="s">
        <v>165</v>
      </c>
      <c r="H10" s="1503"/>
      <c r="I10" s="747"/>
      <c r="J10" s="1502" t="s">
        <v>167</v>
      </c>
      <c r="K10" s="1503"/>
      <c r="L10" s="1113"/>
      <c r="M10" s="1113"/>
      <c r="N10" s="320"/>
      <c r="O10" s="320"/>
      <c r="P10" s="320"/>
      <c r="Q10" s="320"/>
      <c r="R10" s="320"/>
      <c r="S10" s="320"/>
      <c r="T10" s="894"/>
      <c r="U10" s="894"/>
      <c r="V10" s="894"/>
      <c r="W10" s="894"/>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7" customFormat="1" ht="37.5" customHeight="1" x14ac:dyDescent="0.2">
      <c r="A11" s="322"/>
      <c r="B11" s="1557"/>
      <c r="C11" s="320"/>
      <c r="D11" s="794" t="s">
        <v>159</v>
      </c>
      <c r="E11" s="793" t="s">
        <v>158</v>
      </c>
      <c r="F11" s="747"/>
      <c r="G11" s="794" t="s">
        <v>160</v>
      </c>
      <c r="H11" s="793" t="s">
        <v>158</v>
      </c>
      <c r="I11" s="747"/>
      <c r="J11" s="794" t="s">
        <v>160</v>
      </c>
      <c r="K11" s="793" t="s">
        <v>158</v>
      </c>
      <c r="L11" s="1109"/>
      <c r="M11" s="1109"/>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7" customFormat="1" ht="7.5" customHeight="1" x14ac:dyDescent="0.2">
      <c r="A12" s="322"/>
      <c r="B12" s="322"/>
      <c r="C12" s="320"/>
      <c r="D12" s="327"/>
      <c r="E12" s="327"/>
      <c r="F12" s="322"/>
      <c r="G12" s="322"/>
      <c r="H12" s="322"/>
      <c r="I12" s="322"/>
      <c r="J12" s="322"/>
      <c r="K12" s="322"/>
      <c r="L12" s="548"/>
      <c r="M12" s="757"/>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2" customFormat="1" ht="18" customHeight="1" x14ac:dyDescent="0.2">
      <c r="A13" s="328"/>
      <c r="B13" s="758" t="s">
        <v>8</v>
      </c>
      <c r="C13" s="329"/>
      <c r="D13" s="760">
        <v>48949</v>
      </c>
      <c r="E13" s="1114">
        <v>350.01</v>
      </c>
      <c r="F13" s="759"/>
      <c r="G13" s="761">
        <v>36268</v>
      </c>
      <c r="H13" s="1114">
        <v>220.31</v>
      </c>
      <c r="I13" s="759"/>
      <c r="J13" s="761">
        <v>36268</v>
      </c>
      <c r="K13" s="1114">
        <v>568</v>
      </c>
      <c r="L13" s="329"/>
      <c r="M13" s="329">
        <f>_xlfn.RANK.EQ(K13,K$13:K$33,0)</f>
        <v>2</v>
      </c>
      <c r="N13" s="329">
        <v>1</v>
      </c>
      <c r="O13" s="329">
        <f>MATCH(N13,M$13:M$33,0)</f>
        <v>5</v>
      </c>
      <c r="P13" s="361" t="str">
        <f t="shared" ref="P13:P32" si="0">INDEX(B$13:B$33,O13,1)</f>
        <v>Canarias</v>
      </c>
      <c r="Q13" s="1115">
        <f>INDEX(K$13:K$33,O13,1)</f>
        <v>609.96</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4" customFormat="1" ht="18" customHeight="1" x14ac:dyDescent="0.2">
      <c r="A14" s="331"/>
      <c r="B14" s="766" t="s">
        <v>7</v>
      </c>
      <c r="C14" s="329"/>
      <c r="D14" s="767">
        <v>7175</v>
      </c>
      <c r="E14" s="1116">
        <v>153.80000000000001</v>
      </c>
      <c r="F14" s="759"/>
      <c r="G14" s="768">
        <v>6418</v>
      </c>
      <c r="H14" s="1116">
        <v>50.03</v>
      </c>
      <c r="I14" s="759"/>
      <c r="J14" s="768">
        <v>6418</v>
      </c>
      <c r="K14" s="1116">
        <v>203.51</v>
      </c>
      <c r="L14" s="329"/>
      <c r="M14" s="329">
        <f t="shared" ref="M14:M33" si="1">_xlfn.RANK.EQ(K14,K$13:K$33,0)</f>
        <v>13</v>
      </c>
      <c r="N14" s="329">
        <v>2</v>
      </c>
      <c r="O14" s="329">
        <f t="shared" ref="O14:O32" si="2">MATCH(N14,M$13:M$33,0)</f>
        <v>1</v>
      </c>
      <c r="P14" s="361" t="str">
        <f t="shared" si="0"/>
        <v>Andalucía</v>
      </c>
      <c r="Q14" s="1115">
        <f t="shared" ref="Q14:Q32" si="3">INDEX(K$13:K$33,O14,1)</f>
        <v>568</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4" customFormat="1" ht="18" customHeight="1" x14ac:dyDescent="0.2">
      <c r="A15" s="331"/>
      <c r="B15" s="766" t="s">
        <v>37</v>
      </c>
      <c r="C15" s="329"/>
      <c r="D15" s="767">
        <v>5922</v>
      </c>
      <c r="E15" s="1116">
        <v>204.65</v>
      </c>
      <c r="F15" s="759"/>
      <c r="G15" s="768">
        <v>6623</v>
      </c>
      <c r="H15" s="1116">
        <v>118.67</v>
      </c>
      <c r="I15" s="759"/>
      <c r="J15" s="768">
        <v>6623</v>
      </c>
      <c r="K15" s="1116">
        <v>308.19</v>
      </c>
      <c r="L15" s="329"/>
      <c r="M15" s="329">
        <f t="shared" si="1"/>
        <v>6</v>
      </c>
      <c r="N15" s="329">
        <v>3</v>
      </c>
      <c r="O15" s="329">
        <f>MATCH(N15,M$13:M$33,0)</f>
        <v>14</v>
      </c>
      <c r="P15" s="361" t="str">
        <f t="shared" si="0"/>
        <v>Murcia, Región de</v>
      </c>
      <c r="Q15" s="1115">
        <f t="shared" si="3"/>
        <v>510.08</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4" customFormat="1" ht="18" customHeight="1" x14ac:dyDescent="0.2">
      <c r="A16" s="331"/>
      <c r="B16" s="766" t="s">
        <v>38</v>
      </c>
      <c r="C16" s="329"/>
      <c r="D16" s="767">
        <v>8877</v>
      </c>
      <c r="E16" s="1116">
        <v>119.67</v>
      </c>
      <c r="F16" s="759"/>
      <c r="G16" s="768">
        <v>6497</v>
      </c>
      <c r="H16" s="1116">
        <v>105.91</v>
      </c>
      <c r="I16" s="759"/>
      <c r="J16" s="768">
        <v>6497</v>
      </c>
      <c r="K16" s="1116">
        <v>227.29</v>
      </c>
      <c r="L16" s="329"/>
      <c r="M16" s="329">
        <f t="shared" si="1"/>
        <v>12</v>
      </c>
      <c r="N16" s="329">
        <v>4</v>
      </c>
      <c r="O16" s="329">
        <f t="shared" si="2"/>
        <v>12</v>
      </c>
      <c r="P16" s="361" t="str">
        <f t="shared" si="0"/>
        <v>Galicia</v>
      </c>
      <c r="Q16" s="1115">
        <f t="shared" si="3"/>
        <v>370.79</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4" customFormat="1" ht="18" customHeight="1" x14ac:dyDescent="0.2">
      <c r="A17" s="331"/>
      <c r="B17" s="766" t="s">
        <v>6</v>
      </c>
      <c r="C17" s="329"/>
      <c r="D17" s="767">
        <v>10413</v>
      </c>
      <c r="E17" s="1116">
        <v>404.64</v>
      </c>
      <c r="F17" s="759"/>
      <c r="G17" s="768">
        <v>9102</v>
      </c>
      <c r="H17" s="1116">
        <v>176.25</v>
      </c>
      <c r="I17" s="759"/>
      <c r="J17" s="768">
        <v>9102</v>
      </c>
      <c r="K17" s="1116">
        <v>609.96</v>
      </c>
      <c r="L17" s="329"/>
      <c r="M17" s="329">
        <f t="shared" si="1"/>
        <v>1</v>
      </c>
      <c r="N17" s="329">
        <v>5</v>
      </c>
      <c r="O17" s="329">
        <f t="shared" si="2"/>
        <v>21</v>
      </c>
      <c r="P17" s="361" t="str">
        <f t="shared" si="0"/>
        <v>TOTAL</v>
      </c>
      <c r="Q17" s="1115">
        <f t="shared" si="3"/>
        <v>327.7</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4" customFormat="1" ht="18" customHeight="1" x14ac:dyDescent="0.2">
      <c r="A18" s="331"/>
      <c r="B18" s="766" t="s">
        <v>5</v>
      </c>
      <c r="C18" s="329"/>
      <c r="D18" s="771">
        <v>2821</v>
      </c>
      <c r="E18" s="1116">
        <v>139.26</v>
      </c>
      <c r="F18" s="759"/>
      <c r="G18" s="772">
        <v>1427</v>
      </c>
      <c r="H18" s="1116">
        <v>50.56</v>
      </c>
      <c r="I18" s="759"/>
      <c r="J18" s="772">
        <v>1427</v>
      </c>
      <c r="K18" s="1116">
        <v>182.2</v>
      </c>
      <c r="L18" s="329"/>
      <c r="M18" s="329">
        <f t="shared" si="1"/>
        <v>17</v>
      </c>
      <c r="N18" s="329">
        <v>6</v>
      </c>
      <c r="O18" s="329">
        <f t="shared" si="2"/>
        <v>3</v>
      </c>
      <c r="P18" s="361" t="str">
        <f t="shared" si="0"/>
        <v>Asturias, Principado de</v>
      </c>
      <c r="Q18" s="1117">
        <f t="shared" si="3"/>
        <v>308.19</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5" customFormat="1" ht="18" customHeight="1" x14ac:dyDescent="0.2">
      <c r="A19" s="450"/>
      <c r="B19" s="774" t="s">
        <v>162</v>
      </c>
      <c r="C19" s="329"/>
      <c r="D19" s="767">
        <v>25018</v>
      </c>
      <c r="E19" s="1116">
        <v>118.47</v>
      </c>
      <c r="F19" s="759"/>
      <c r="G19" s="775">
        <v>17712</v>
      </c>
      <c r="H19" s="1116">
        <v>7.0000000000000007E-2</v>
      </c>
      <c r="I19" s="759"/>
      <c r="J19" s="775">
        <v>17712</v>
      </c>
      <c r="K19" s="1116">
        <v>127.54</v>
      </c>
      <c r="L19" s="329"/>
      <c r="M19" s="329">
        <f t="shared" si="1"/>
        <v>19</v>
      </c>
      <c r="N19" s="329">
        <v>7</v>
      </c>
      <c r="O19" s="329">
        <f t="shared" si="2"/>
        <v>10</v>
      </c>
      <c r="P19" s="361" t="str">
        <f t="shared" si="0"/>
        <v>Comunitat Valenciana</v>
      </c>
      <c r="Q19" s="1115">
        <f t="shared" si="3"/>
        <v>301.76</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5" customFormat="1" ht="18" customHeight="1" x14ac:dyDescent="0.2">
      <c r="A20" s="450"/>
      <c r="B20" s="774" t="s">
        <v>40</v>
      </c>
      <c r="C20" s="329"/>
      <c r="D20" s="767">
        <v>15739</v>
      </c>
      <c r="E20" s="1116">
        <v>129.13</v>
      </c>
      <c r="F20" s="759"/>
      <c r="G20" s="775">
        <v>13244</v>
      </c>
      <c r="H20" s="1116">
        <v>66.83</v>
      </c>
      <c r="I20" s="759"/>
      <c r="J20" s="775">
        <v>13244</v>
      </c>
      <c r="K20" s="1116">
        <v>192.38</v>
      </c>
      <c r="L20" s="329"/>
      <c r="M20" s="329">
        <f t="shared" si="1"/>
        <v>15</v>
      </c>
      <c r="N20" s="329">
        <v>8</v>
      </c>
      <c r="O20" s="329">
        <f t="shared" si="2"/>
        <v>11</v>
      </c>
      <c r="P20" s="361" t="str">
        <f t="shared" si="0"/>
        <v>Extremadura</v>
      </c>
      <c r="Q20" s="1115">
        <f t="shared" si="3"/>
        <v>300.06</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5" customFormat="1" ht="18" customHeight="1" x14ac:dyDescent="0.2">
      <c r="A21" s="450"/>
      <c r="B21" s="774" t="s">
        <v>41</v>
      </c>
      <c r="C21" s="329"/>
      <c r="D21" s="767">
        <v>60334</v>
      </c>
      <c r="E21" s="1116">
        <v>176.65</v>
      </c>
      <c r="F21" s="759"/>
      <c r="G21" s="775">
        <v>17833</v>
      </c>
      <c r="H21" s="1116">
        <v>107.56</v>
      </c>
      <c r="I21" s="759"/>
      <c r="J21" s="775">
        <v>17833</v>
      </c>
      <c r="K21" s="1116">
        <v>275.89</v>
      </c>
      <c r="L21" s="329"/>
      <c r="M21" s="329">
        <f t="shared" si="1"/>
        <v>10</v>
      </c>
      <c r="N21" s="329">
        <v>9</v>
      </c>
      <c r="O21" s="329">
        <f>MATCH(N21,M$13:M$33,0)</f>
        <v>13</v>
      </c>
      <c r="P21" s="361" t="str">
        <f t="shared" si="0"/>
        <v>Madrid, Comunidad de*</v>
      </c>
      <c r="Q21" s="1115">
        <f t="shared" si="3"/>
        <v>287.62</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5" customFormat="1" ht="18" customHeight="1" x14ac:dyDescent="0.2">
      <c r="A22" s="450"/>
      <c r="B22" s="774" t="s">
        <v>3</v>
      </c>
      <c r="C22" s="329"/>
      <c r="D22" s="767">
        <v>38909</v>
      </c>
      <c r="E22" s="1116">
        <v>203.74</v>
      </c>
      <c r="F22" s="759"/>
      <c r="G22" s="775">
        <v>23293</v>
      </c>
      <c r="H22" s="1116">
        <v>97.19</v>
      </c>
      <c r="I22" s="759"/>
      <c r="J22" s="775">
        <v>23293</v>
      </c>
      <c r="K22" s="1116">
        <v>301.76</v>
      </c>
      <c r="L22" s="329"/>
      <c r="M22" s="329">
        <f t="shared" si="1"/>
        <v>7</v>
      </c>
      <c r="N22" s="329">
        <v>10</v>
      </c>
      <c r="O22" s="329">
        <f t="shared" si="2"/>
        <v>9</v>
      </c>
      <c r="P22" s="361" t="str">
        <f t="shared" si="0"/>
        <v>Cataluña</v>
      </c>
      <c r="Q22" s="1115">
        <f t="shared" si="3"/>
        <v>275.89</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4" customFormat="1" ht="18" customHeight="1" x14ac:dyDescent="0.2">
      <c r="A23" s="331"/>
      <c r="B23" s="766" t="s">
        <v>2</v>
      </c>
      <c r="C23" s="329"/>
      <c r="D23" s="767">
        <v>8528</v>
      </c>
      <c r="E23" s="1116">
        <v>133.97</v>
      </c>
      <c r="F23" s="759"/>
      <c r="G23" s="768">
        <v>4983</v>
      </c>
      <c r="H23" s="1116">
        <v>159.99</v>
      </c>
      <c r="I23" s="759"/>
      <c r="J23" s="768">
        <v>4983</v>
      </c>
      <c r="K23" s="1116">
        <v>300.06</v>
      </c>
      <c r="L23" s="329"/>
      <c r="M23" s="329">
        <f t="shared" si="1"/>
        <v>8</v>
      </c>
      <c r="N23" s="329">
        <v>11</v>
      </c>
      <c r="O23" s="329">
        <f t="shared" si="2"/>
        <v>19</v>
      </c>
      <c r="P23" s="361" t="str">
        <f t="shared" si="0"/>
        <v>Melilla</v>
      </c>
      <c r="Q23" s="1115">
        <f t="shared" si="3"/>
        <v>274.24</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4" customFormat="1" ht="18" customHeight="1" x14ac:dyDescent="0.2">
      <c r="A24" s="331"/>
      <c r="B24" s="766" t="s">
        <v>35</v>
      </c>
      <c r="C24" s="329"/>
      <c r="D24" s="767">
        <v>6805</v>
      </c>
      <c r="E24" s="1116">
        <v>271.22000000000003</v>
      </c>
      <c r="F24" s="759"/>
      <c r="G24" s="768">
        <v>10199</v>
      </c>
      <c r="H24" s="1116">
        <v>95.19</v>
      </c>
      <c r="I24" s="759"/>
      <c r="J24" s="768">
        <v>10199</v>
      </c>
      <c r="K24" s="1116">
        <v>370.79</v>
      </c>
      <c r="L24" s="329"/>
      <c r="M24" s="329">
        <f t="shared" si="1"/>
        <v>4</v>
      </c>
      <c r="N24" s="329">
        <v>12</v>
      </c>
      <c r="O24" s="329">
        <f t="shared" si="2"/>
        <v>4</v>
      </c>
      <c r="P24" s="361" t="str">
        <f t="shared" si="0"/>
        <v>Balears, Illes</v>
      </c>
      <c r="Q24" s="1115">
        <f t="shared" si="3"/>
        <v>227.29</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4" customFormat="1" ht="18" customHeight="1" x14ac:dyDescent="0.2">
      <c r="A25" s="331"/>
      <c r="B25" s="766" t="s">
        <v>163</v>
      </c>
      <c r="C25" s="329"/>
      <c r="D25" s="767">
        <v>41307</v>
      </c>
      <c r="E25" s="1116">
        <v>167.77</v>
      </c>
      <c r="F25" s="759"/>
      <c r="G25" s="768">
        <v>27714</v>
      </c>
      <c r="H25" s="1116">
        <v>55.05</v>
      </c>
      <c r="I25" s="759"/>
      <c r="J25" s="768">
        <v>27714</v>
      </c>
      <c r="K25" s="1116">
        <v>287.62</v>
      </c>
      <c r="L25" s="329"/>
      <c r="M25" s="329">
        <f t="shared" si="1"/>
        <v>9</v>
      </c>
      <c r="N25" s="329">
        <v>13</v>
      </c>
      <c r="O25" s="329">
        <f t="shared" si="2"/>
        <v>2</v>
      </c>
      <c r="P25" s="361" t="str">
        <f t="shared" si="0"/>
        <v>Aragón</v>
      </c>
      <c r="Q25" s="1115">
        <f t="shared" si="3"/>
        <v>203.51</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4" customFormat="1" ht="18" customHeight="1" x14ac:dyDescent="0.2">
      <c r="A26" s="331"/>
      <c r="B26" s="766" t="s">
        <v>43</v>
      </c>
      <c r="C26" s="329"/>
      <c r="D26" s="767">
        <v>9465</v>
      </c>
      <c r="E26" s="1116">
        <v>276.35000000000002</v>
      </c>
      <c r="F26" s="759"/>
      <c r="G26" s="768">
        <v>5099</v>
      </c>
      <c r="H26" s="1116">
        <v>256.8</v>
      </c>
      <c r="I26" s="759"/>
      <c r="J26" s="768">
        <v>5099</v>
      </c>
      <c r="K26" s="1116">
        <v>510.08</v>
      </c>
      <c r="L26" s="329"/>
      <c r="M26" s="329">
        <f t="shared" si="1"/>
        <v>3</v>
      </c>
      <c r="N26" s="329">
        <v>14</v>
      </c>
      <c r="O26" s="329">
        <f t="shared" si="2"/>
        <v>17</v>
      </c>
      <c r="P26" s="361" t="str">
        <f t="shared" si="0"/>
        <v>Rioja, La</v>
      </c>
      <c r="Q26" s="1115">
        <f t="shared" si="3"/>
        <v>196.37</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4" customFormat="1" ht="18" customHeight="1" x14ac:dyDescent="0.2">
      <c r="A27" s="331"/>
      <c r="B27" s="766" t="s">
        <v>44</v>
      </c>
      <c r="C27" s="329"/>
      <c r="D27" s="771">
        <v>2728</v>
      </c>
      <c r="E27" s="1116">
        <v>109.58</v>
      </c>
      <c r="F27" s="759"/>
      <c r="G27" s="772">
        <v>2506</v>
      </c>
      <c r="H27" s="1116">
        <v>77.430000000000007</v>
      </c>
      <c r="I27" s="759"/>
      <c r="J27" s="772">
        <v>2506</v>
      </c>
      <c r="K27" s="1116">
        <v>184.35</v>
      </c>
      <c r="L27" s="329"/>
      <c r="M27" s="329">
        <f t="shared" si="1"/>
        <v>16</v>
      </c>
      <c r="N27" s="329">
        <v>15</v>
      </c>
      <c r="O27" s="329">
        <f t="shared" si="2"/>
        <v>8</v>
      </c>
      <c r="P27" s="361" t="str">
        <f t="shared" si="0"/>
        <v>Castilla - La Mancha</v>
      </c>
      <c r="Q27" s="1117">
        <f t="shared" si="3"/>
        <v>192.38</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4" customFormat="1" ht="18" customHeight="1" x14ac:dyDescent="0.2">
      <c r="A28" s="331"/>
      <c r="B28" s="766" t="s">
        <v>164</v>
      </c>
      <c r="C28" s="329"/>
      <c r="D28" s="771">
        <v>16684</v>
      </c>
      <c r="E28" s="1116">
        <v>78.97</v>
      </c>
      <c r="F28" s="759"/>
      <c r="G28" s="772">
        <v>8475</v>
      </c>
      <c r="H28" s="1116">
        <v>49.95</v>
      </c>
      <c r="I28" s="759"/>
      <c r="J28" s="772">
        <v>8475</v>
      </c>
      <c r="K28" s="1116">
        <v>136.13999999999999</v>
      </c>
      <c r="L28" s="329"/>
      <c r="M28" s="329">
        <f t="shared" si="1"/>
        <v>18</v>
      </c>
      <c r="N28" s="329">
        <v>16</v>
      </c>
      <c r="O28" s="329">
        <f t="shared" si="2"/>
        <v>15</v>
      </c>
      <c r="P28" s="361" t="str">
        <f t="shared" si="0"/>
        <v>Navarra, Comunidad Foral de</v>
      </c>
      <c r="Q28" s="1115">
        <f t="shared" si="3"/>
        <v>184.35</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4" customFormat="1" ht="18" customHeight="1" x14ac:dyDescent="0.2">
      <c r="A29" s="331"/>
      <c r="B29" s="766" t="s">
        <v>46</v>
      </c>
      <c r="C29" s="329"/>
      <c r="D29" s="771">
        <v>2525</v>
      </c>
      <c r="E29" s="1118">
        <v>55.14</v>
      </c>
      <c r="F29" s="759"/>
      <c r="G29" s="772">
        <v>1551</v>
      </c>
      <c r="H29" s="1118">
        <v>148.63</v>
      </c>
      <c r="I29" s="759"/>
      <c r="J29" s="772">
        <v>1551</v>
      </c>
      <c r="K29" s="1118">
        <v>196.37</v>
      </c>
      <c r="L29" s="329"/>
      <c r="M29" s="329">
        <f t="shared" si="1"/>
        <v>14</v>
      </c>
      <c r="N29" s="329">
        <v>17</v>
      </c>
      <c r="O29" s="329">
        <f t="shared" si="2"/>
        <v>6</v>
      </c>
      <c r="P29" s="361" t="str">
        <f t="shared" si="0"/>
        <v>Cantabria</v>
      </c>
      <c r="Q29" s="1115">
        <f t="shared" si="3"/>
        <v>182.2</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4" customFormat="1" ht="18" customHeight="1" x14ac:dyDescent="0.2">
      <c r="A30" s="331"/>
      <c r="B30" s="766" t="s">
        <v>39</v>
      </c>
      <c r="C30" s="329"/>
      <c r="D30" s="772">
        <v>367</v>
      </c>
      <c r="E30" s="1119">
        <v>33.47</v>
      </c>
      <c r="F30" s="759"/>
      <c r="G30" s="772">
        <v>252</v>
      </c>
      <c r="H30" s="1119">
        <v>32.869999999999997</v>
      </c>
      <c r="I30" s="759"/>
      <c r="J30" s="772">
        <v>252</v>
      </c>
      <c r="K30" s="1119">
        <v>64.400000000000006</v>
      </c>
      <c r="L30" s="329"/>
      <c r="M30" s="329">
        <f t="shared" si="1"/>
        <v>20</v>
      </c>
      <c r="N30" s="329">
        <v>18</v>
      </c>
      <c r="O30" s="329">
        <f t="shared" si="2"/>
        <v>16</v>
      </c>
      <c r="P30" s="361" t="str">
        <f t="shared" si="0"/>
        <v>País Vasco*</v>
      </c>
      <c r="Q30" s="1115">
        <f t="shared" si="3"/>
        <v>136.13999999999999</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4" customFormat="1" ht="18" customHeight="1" x14ac:dyDescent="0.2">
      <c r="A31" s="331"/>
      <c r="B31" s="1120" t="s">
        <v>47</v>
      </c>
      <c r="C31" s="329"/>
      <c r="D31" s="1121">
        <v>493</v>
      </c>
      <c r="E31" s="1122">
        <v>115.22</v>
      </c>
      <c r="F31" s="331"/>
      <c r="G31" s="1121">
        <v>304</v>
      </c>
      <c r="H31" s="1122">
        <v>149.05000000000001</v>
      </c>
      <c r="I31" s="331"/>
      <c r="J31" s="1121">
        <v>304</v>
      </c>
      <c r="K31" s="1122">
        <v>274.24</v>
      </c>
      <c r="L31" s="329"/>
      <c r="M31" s="329">
        <f t="shared" si="1"/>
        <v>11</v>
      </c>
      <c r="N31" s="329">
        <v>19</v>
      </c>
      <c r="O31" s="329">
        <f t="shared" si="2"/>
        <v>7</v>
      </c>
      <c r="P31" s="361" t="str">
        <f t="shared" si="0"/>
        <v>Castilla y León*</v>
      </c>
      <c r="Q31" s="1115">
        <f t="shared" si="3"/>
        <v>127.54</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4" customFormat="1" ht="5.25" customHeight="1" x14ac:dyDescent="0.2">
      <c r="A32" s="331"/>
      <c r="B32" s="782"/>
      <c r="C32" s="329"/>
      <c r="D32" s="327"/>
      <c r="E32" s="1123"/>
      <c r="F32" s="782"/>
      <c r="G32" s="782"/>
      <c r="H32" s="783"/>
      <c r="I32" s="782"/>
      <c r="J32" s="328"/>
      <c r="K32" s="783"/>
      <c r="L32" s="1109"/>
      <c r="M32" s="329"/>
      <c r="N32" s="329">
        <v>20</v>
      </c>
      <c r="O32" s="329">
        <f t="shared" si="2"/>
        <v>18</v>
      </c>
      <c r="P32" s="361" t="str">
        <f t="shared" si="0"/>
        <v>Ceuta</v>
      </c>
      <c r="Q32" s="1115">
        <f t="shared" si="3"/>
        <v>64.400000000000006</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22" customFormat="1" ht="15.75" customHeight="1" x14ac:dyDescent="0.2">
      <c r="A33" s="329"/>
      <c r="B33" s="1265" t="s">
        <v>0</v>
      </c>
      <c r="C33" s="329"/>
      <c r="D33" s="1266">
        <f>SUM(D13:D31)</f>
        <v>313059</v>
      </c>
      <c r="E33" s="1318">
        <v>196.84</v>
      </c>
      <c r="F33" s="320"/>
      <c r="G33" s="1266">
        <f>SUM(G13:G31)</f>
        <v>199500</v>
      </c>
      <c r="H33" s="1318">
        <v>109.99</v>
      </c>
      <c r="I33" s="320"/>
      <c r="J33" s="1266">
        <f>SUM(J13:J31)</f>
        <v>199500</v>
      </c>
      <c r="K33" s="1318">
        <v>327.7</v>
      </c>
      <c r="L33" s="329"/>
      <c r="M33" s="329">
        <f t="shared" si="1"/>
        <v>5</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2" customFormat="1" ht="9.75" customHeight="1" x14ac:dyDescent="0.2">
      <c r="A34" s="328"/>
      <c r="B34" s="786"/>
      <c r="C34" s="328"/>
      <c r="D34" s="786"/>
      <c r="E34" s="786"/>
      <c r="F34" s="322"/>
      <c r="G34" s="749"/>
      <c r="H34" s="750"/>
      <c r="I34" s="322"/>
      <c r="J34" s="749"/>
      <c r="K34" s="750"/>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1" customFormat="1" ht="30.75" customHeight="1" x14ac:dyDescent="0.25">
      <c r="A35" s="394"/>
      <c r="B35" s="1419" t="s">
        <v>183</v>
      </c>
      <c r="C35" s="1419"/>
      <c r="D35" s="1419"/>
      <c r="E35" s="1419"/>
      <c r="F35" s="1419"/>
      <c r="G35" s="1419"/>
      <c r="H35" s="1419"/>
      <c r="I35" s="1419"/>
      <c r="J35" s="1419"/>
      <c r="K35" s="1419"/>
      <c r="L35" s="1250"/>
      <c r="M35" s="1250"/>
      <c r="N35" s="1250"/>
      <c r="O35" s="1250"/>
      <c r="P35" s="496"/>
      <c r="Q35" s="496"/>
      <c r="R35" s="751"/>
      <c r="S35" s="751"/>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 customHeight="1" x14ac:dyDescent="0.2">
      <c r="B36" s="1420" t="s">
        <v>184</v>
      </c>
      <c r="C36" s="1420"/>
      <c r="D36" s="1420"/>
      <c r="E36" s="1420"/>
      <c r="F36" s="1420"/>
      <c r="G36" s="1420"/>
      <c r="H36" s="1420"/>
      <c r="I36" s="1420"/>
      <c r="J36" s="1420"/>
      <c r="K36" s="1420"/>
      <c r="L36" s="788"/>
      <c r="M36" s="788"/>
      <c r="N36" s="788"/>
      <c r="O36" s="788"/>
      <c r="P36" s="788"/>
      <c r="Q36" s="1232"/>
    </row>
    <row r="37" spans="1:259" ht="30.75" customHeight="1" x14ac:dyDescent="0.2">
      <c r="B37" s="1653" t="s">
        <v>161</v>
      </c>
      <c r="C37" s="1653"/>
      <c r="D37" s="1653"/>
      <c r="E37" s="1653"/>
      <c r="F37" s="1653"/>
      <c r="G37" s="1653"/>
      <c r="H37" s="1653"/>
      <c r="I37" s="1653"/>
      <c r="J37" s="1653"/>
      <c r="K37" s="1653"/>
      <c r="L37" s="496"/>
      <c r="M37" s="496"/>
      <c r="N37" s="496"/>
      <c r="O37" s="496"/>
      <c r="P37" s="496"/>
      <c r="Q37" s="623"/>
      <c r="R37" s="329"/>
    </row>
    <row r="38" spans="1:259" x14ac:dyDescent="0.25">
      <c r="L38" s="447"/>
      <c r="M38" s="360"/>
      <c r="N38" s="360"/>
      <c r="O38" s="360"/>
      <c r="P38" s="361"/>
      <c r="Q38" s="789"/>
      <c r="R38" s="329"/>
    </row>
    <row r="39" spans="1:259" x14ac:dyDescent="0.25">
      <c r="L39" s="447"/>
      <c r="M39" s="360"/>
      <c r="N39" s="360"/>
      <c r="O39" s="360"/>
      <c r="P39" s="361"/>
      <c r="Q39" s="790"/>
      <c r="R39" s="329"/>
    </row>
    <row r="40" spans="1:259" x14ac:dyDescent="0.25">
      <c r="L40" s="447"/>
      <c r="M40" s="360"/>
      <c r="N40" s="360"/>
      <c r="O40" s="360"/>
      <c r="P40" s="361"/>
      <c r="Q40" s="789"/>
      <c r="R40" s="329"/>
    </row>
    <row r="41" spans="1:259" x14ac:dyDescent="0.25">
      <c r="L41" s="447"/>
      <c r="M41" s="360"/>
      <c r="N41" s="360"/>
      <c r="O41" s="360"/>
      <c r="P41" s="361"/>
      <c r="Q41" s="789"/>
      <c r="R41" s="329"/>
    </row>
    <row r="42" spans="1:259" x14ac:dyDescent="0.25">
      <c r="L42" s="447"/>
      <c r="M42" s="360"/>
      <c r="N42" s="360"/>
      <c r="O42" s="360"/>
      <c r="P42" s="361"/>
      <c r="Q42" s="789"/>
      <c r="R42" s="329"/>
    </row>
    <row r="43" spans="1:259" x14ac:dyDescent="0.25">
      <c r="L43" s="447"/>
      <c r="M43" s="360"/>
      <c r="N43" s="360"/>
      <c r="O43" s="360"/>
      <c r="P43" s="361"/>
      <c r="Q43" s="789"/>
      <c r="R43" s="329"/>
    </row>
    <row r="44" spans="1:259" x14ac:dyDescent="0.25">
      <c r="L44" s="447"/>
      <c r="M44" s="360"/>
      <c r="N44" s="360"/>
      <c r="O44" s="360"/>
      <c r="P44" s="361"/>
      <c r="Q44" s="789"/>
      <c r="R44" s="329"/>
    </row>
    <row r="45" spans="1:259" x14ac:dyDescent="0.25">
      <c r="L45" s="447"/>
      <c r="M45" s="360"/>
      <c r="N45" s="360"/>
      <c r="O45" s="360"/>
      <c r="P45" s="361"/>
      <c r="Q45" s="789"/>
      <c r="R45" s="329"/>
    </row>
    <row r="46" spans="1:259" x14ac:dyDescent="0.25">
      <c r="L46" s="447"/>
      <c r="M46" s="360"/>
      <c r="N46" s="360"/>
      <c r="O46" s="360"/>
      <c r="P46" s="361"/>
      <c r="Q46" s="790"/>
      <c r="R46" s="329"/>
    </row>
    <row r="47" spans="1:259" x14ac:dyDescent="0.25">
      <c r="L47" s="447"/>
      <c r="M47" s="360"/>
      <c r="N47" s="360"/>
      <c r="O47" s="360"/>
      <c r="P47" s="361"/>
      <c r="Q47" s="789"/>
      <c r="R47" s="329"/>
    </row>
    <row r="48" spans="1:259" x14ac:dyDescent="0.25">
      <c r="L48" s="447"/>
      <c r="M48" s="360"/>
      <c r="N48" s="360"/>
      <c r="O48" s="360"/>
      <c r="P48" s="361"/>
      <c r="Q48" s="789"/>
      <c r="R48" s="329"/>
    </row>
    <row r="49" spans="12:18" x14ac:dyDescent="0.25">
      <c r="L49" s="447"/>
      <c r="M49" s="360"/>
      <c r="N49" s="360"/>
      <c r="O49" s="360"/>
      <c r="P49" s="361"/>
      <c r="Q49" s="789"/>
      <c r="R49" s="329"/>
    </row>
    <row r="50" spans="12:18" x14ac:dyDescent="0.25">
      <c r="L50" s="447"/>
      <c r="M50" s="360"/>
      <c r="N50" s="360"/>
      <c r="O50" s="360"/>
      <c r="P50" s="361"/>
      <c r="Q50" s="789"/>
      <c r="R50" s="329"/>
    </row>
    <row r="51" spans="12:18" x14ac:dyDescent="0.25">
      <c r="L51" s="447"/>
      <c r="M51" s="360"/>
      <c r="N51" s="360"/>
      <c r="O51" s="360"/>
      <c r="P51" s="361"/>
      <c r="Q51" s="789"/>
      <c r="R51" s="329"/>
    </row>
    <row r="52" spans="12:18" x14ac:dyDescent="0.25">
      <c r="L52" s="447"/>
      <c r="M52" s="360"/>
      <c r="N52" s="360"/>
      <c r="O52" s="360"/>
      <c r="P52" s="361"/>
      <c r="Q52" s="790"/>
      <c r="R52" s="329"/>
    </row>
    <row r="53" spans="12:18" x14ac:dyDescent="0.25">
      <c r="L53" s="447"/>
      <c r="M53" s="360"/>
      <c r="N53" s="360"/>
      <c r="O53" s="360"/>
      <c r="P53" s="361"/>
      <c r="Q53" s="789"/>
      <c r="R53" s="329"/>
    </row>
    <row r="54" spans="12:18" x14ac:dyDescent="0.25">
      <c r="L54" s="447"/>
      <c r="M54" s="360"/>
      <c r="N54" s="360"/>
      <c r="O54" s="360"/>
      <c r="P54" s="361"/>
      <c r="Q54" s="789"/>
      <c r="R54" s="329"/>
    </row>
    <row r="55" spans="12:18" x14ac:dyDescent="0.25">
      <c r="L55" s="447"/>
      <c r="M55" s="329"/>
      <c r="N55" s="329"/>
      <c r="O55" s="360"/>
      <c r="P55" s="361"/>
      <c r="Q55" s="789"/>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8"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5" x14ac:dyDescent="0.25"/>
  <cols>
    <col min="1" max="1" width="3.28515625" style="1132" customWidth="1"/>
    <col min="2" max="2" width="28.42578125" style="1132" customWidth="1"/>
    <col min="3" max="3" width="16.7109375" style="1132" customWidth="1"/>
    <col min="4" max="4" width="10.28515625" style="1132" customWidth="1"/>
    <col min="5" max="5" width="15" style="1132" customWidth="1"/>
    <col min="6" max="6" width="10" style="1132" customWidth="1"/>
    <col min="7" max="7" width="15.42578125" style="1132" customWidth="1"/>
    <col min="8" max="8" width="9.7109375" style="1132" customWidth="1"/>
    <col min="9" max="9" width="14.5703125" style="1132" customWidth="1"/>
    <col min="10" max="16384" width="11.42578125" style="1132"/>
  </cols>
  <sheetData>
    <row r="1" spans="1:17" s="1125" customFormat="1" x14ac:dyDescent="0.25">
      <c r="A1" s="1125" t="s">
        <v>96</v>
      </c>
      <c r="B1" s="1125" t="s">
        <v>56</v>
      </c>
      <c r="H1" s="1125" t="s">
        <v>96</v>
      </c>
      <c r="I1" s="1125" t="s">
        <v>67</v>
      </c>
      <c r="P1" s="1125" t="s">
        <v>81</v>
      </c>
    </row>
    <row r="2" spans="1:17" s="1125" customFormat="1" x14ac:dyDescent="0.25"/>
    <row r="3" spans="1:17" s="1125" customFormat="1" x14ac:dyDescent="0.25"/>
    <row r="4" spans="1:17" s="1125" customFormat="1" x14ac:dyDescent="0.25"/>
    <row r="5" spans="1:17" s="1125" customFormat="1" ht="16.5" customHeight="1" x14ac:dyDescent="0.25"/>
    <row r="6" spans="1:17" s="1129" customFormat="1" ht="38.25" customHeight="1" x14ac:dyDescent="0.2">
      <c r="A6" s="1126"/>
      <c r="B6" s="1660" t="s">
        <v>459</v>
      </c>
      <c r="C6" s="1660"/>
      <c r="D6" s="1660"/>
      <c r="E6" s="1660"/>
      <c r="F6" s="1660"/>
      <c r="G6" s="1660"/>
      <c r="H6" s="1660"/>
      <c r="I6" s="1660"/>
      <c r="J6" s="1127"/>
      <c r="K6" s="1127"/>
      <c r="L6" s="1128"/>
      <c r="M6" s="1128"/>
      <c r="N6" s="1128"/>
      <c r="O6" s="1128"/>
      <c r="P6" s="1128"/>
      <c r="Q6" s="1128"/>
    </row>
    <row r="7" spans="1:17" s="1129" customFormat="1" ht="15.75" customHeight="1" x14ac:dyDescent="0.2">
      <c r="A7" s="1126"/>
      <c r="B7" s="1661" t="str">
        <f>porsaad!$B$6</f>
        <v>Situación a 31 de marzo de 2024</v>
      </c>
      <c r="C7" s="1661"/>
      <c r="D7" s="1661"/>
      <c r="E7" s="1661"/>
      <c r="F7" s="1661"/>
      <c r="G7" s="1661"/>
      <c r="H7" s="1661"/>
      <c r="I7" s="1661"/>
      <c r="J7" s="1130"/>
      <c r="K7" s="1130"/>
      <c r="L7" s="1131"/>
      <c r="M7" s="1131"/>
      <c r="N7" s="1131"/>
      <c r="O7" s="1131"/>
      <c r="P7" s="1131"/>
      <c r="Q7" s="1131"/>
    </row>
    <row r="8" spans="1:17" ht="8.25" customHeight="1" x14ac:dyDescent="0.25">
      <c r="H8" s="1133"/>
    </row>
    <row r="9" spans="1:17" ht="15" customHeight="1" x14ac:dyDescent="0.25">
      <c r="B9" s="1662" t="s">
        <v>12</v>
      </c>
      <c r="C9" s="1665" t="s">
        <v>185</v>
      </c>
      <c r="D9" s="1142"/>
      <c r="E9" s="1142"/>
      <c r="F9" s="1142"/>
      <c r="G9" s="1142"/>
      <c r="H9" s="1142"/>
      <c r="I9" s="1143"/>
    </row>
    <row r="10" spans="1:17" ht="15.75" customHeight="1" x14ac:dyDescent="0.25">
      <c r="B10" s="1663"/>
      <c r="C10" s="1666"/>
      <c r="D10" s="1668" t="s">
        <v>133</v>
      </c>
      <c r="E10" s="1669"/>
      <c r="F10" s="1672" t="s">
        <v>134</v>
      </c>
      <c r="G10" s="1673"/>
      <c r="H10" s="1673"/>
      <c r="I10" s="1673"/>
    </row>
    <row r="11" spans="1:17" ht="40.5" customHeight="1" x14ac:dyDescent="0.25">
      <c r="B11" s="1663"/>
      <c r="C11" s="1666"/>
      <c r="D11" s="1670"/>
      <c r="E11" s="1671"/>
      <c r="F11" s="1674" t="s">
        <v>188</v>
      </c>
      <c r="G11" s="1675"/>
      <c r="H11" s="1672" t="s">
        <v>486</v>
      </c>
      <c r="I11" s="1673"/>
    </row>
    <row r="12" spans="1:17" ht="52.5" customHeight="1" x14ac:dyDescent="0.25">
      <c r="B12" s="1664"/>
      <c r="C12" s="1667"/>
      <c r="D12" s="1145" t="s">
        <v>9</v>
      </c>
      <c r="E12" s="1147" t="s">
        <v>186</v>
      </c>
      <c r="F12" s="1147" t="s">
        <v>9</v>
      </c>
      <c r="G12" s="1144" t="s">
        <v>186</v>
      </c>
      <c r="H12" s="1145" t="s">
        <v>9</v>
      </c>
      <c r="I12" s="1146" t="s">
        <v>186</v>
      </c>
    </row>
    <row r="13" spans="1:17" ht="12.75" customHeight="1" x14ac:dyDescent="0.25">
      <c r="B13" s="1134" t="s">
        <v>8</v>
      </c>
      <c r="C13" s="933">
        <f>'31dictsaad'!D10-'31dictsaad'!H10</f>
        <v>33160</v>
      </c>
      <c r="D13" s="931">
        <v>0</v>
      </c>
      <c r="E13" s="1135">
        <v>0</v>
      </c>
      <c r="F13" s="931">
        <v>1832</v>
      </c>
      <c r="G13" s="1135">
        <v>5.5247285886610378</v>
      </c>
      <c r="H13" s="931">
        <v>31328</v>
      </c>
      <c r="I13" s="1135">
        <f>H13/C13*100</f>
        <v>94.475271411338966</v>
      </c>
    </row>
    <row r="14" spans="1:17" x14ac:dyDescent="0.25">
      <c r="B14" s="1134" t="s">
        <v>7</v>
      </c>
      <c r="C14" s="938">
        <f>'31dictsaad'!D11-'31dictsaad'!H11</f>
        <v>6291</v>
      </c>
      <c r="D14" s="936">
        <v>0</v>
      </c>
      <c r="E14" s="1136">
        <v>0</v>
      </c>
      <c r="F14" s="936">
        <v>4772</v>
      </c>
      <c r="G14" s="1136">
        <v>75.854395167699877</v>
      </c>
      <c r="H14" s="936">
        <v>1519</v>
      </c>
      <c r="I14" s="1136">
        <f t="shared" ref="I14:I31" si="0">H14/C14*100</f>
        <v>24.145604832300112</v>
      </c>
    </row>
    <row r="15" spans="1:17" x14ac:dyDescent="0.25">
      <c r="B15" s="1134" t="s">
        <v>37</v>
      </c>
      <c r="C15" s="938">
        <f>'31dictsaad'!D12-'31dictsaad'!H12</f>
        <v>6484</v>
      </c>
      <c r="D15" s="936">
        <v>0</v>
      </c>
      <c r="E15" s="1136">
        <v>0</v>
      </c>
      <c r="F15" s="936">
        <v>3612</v>
      </c>
      <c r="G15" s="1136">
        <v>55.706354102405918</v>
      </c>
      <c r="H15" s="936">
        <v>2872</v>
      </c>
      <c r="I15" s="1136">
        <f t="shared" si="0"/>
        <v>44.293645897594075</v>
      </c>
    </row>
    <row r="16" spans="1:17" x14ac:dyDescent="0.25">
      <c r="B16" s="1134" t="s">
        <v>38</v>
      </c>
      <c r="C16" s="938">
        <f>'31dictsaad'!D13-'31dictsaad'!H13</f>
        <v>2762</v>
      </c>
      <c r="D16" s="936">
        <v>0</v>
      </c>
      <c r="E16" s="1136">
        <v>0</v>
      </c>
      <c r="F16" s="936">
        <v>1630</v>
      </c>
      <c r="G16" s="1136">
        <v>59.015206372194065</v>
      </c>
      <c r="H16" s="936">
        <v>1132</v>
      </c>
      <c r="I16" s="1136">
        <f t="shared" si="0"/>
        <v>40.984793627805935</v>
      </c>
    </row>
    <row r="17" spans="2:9" x14ac:dyDescent="0.25">
      <c r="B17" s="1134" t="s">
        <v>6</v>
      </c>
      <c r="C17" s="938">
        <f>'31dictsaad'!D14-'31dictsaad'!H14</f>
        <v>10957</v>
      </c>
      <c r="D17" s="936">
        <v>0</v>
      </c>
      <c r="E17" s="1136">
        <v>0</v>
      </c>
      <c r="F17" s="936">
        <v>1585</v>
      </c>
      <c r="G17" s="1136">
        <v>14.465638404672813</v>
      </c>
      <c r="H17" s="936">
        <v>9372</v>
      </c>
      <c r="I17" s="1136">
        <f t="shared" si="0"/>
        <v>85.534361595327198</v>
      </c>
    </row>
    <row r="18" spans="2:9" x14ac:dyDescent="0.25">
      <c r="B18" s="1134" t="s">
        <v>5</v>
      </c>
      <c r="C18" s="938">
        <f>'31dictsaad'!D15-'31dictsaad'!H15</f>
        <v>830</v>
      </c>
      <c r="D18" s="936">
        <v>0</v>
      </c>
      <c r="E18" s="1136">
        <v>0</v>
      </c>
      <c r="F18" s="936">
        <v>80</v>
      </c>
      <c r="G18" s="1136">
        <v>9.6385542168674707</v>
      </c>
      <c r="H18" s="936">
        <v>750</v>
      </c>
      <c r="I18" s="1136">
        <f t="shared" si="0"/>
        <v>90.361445783132538</v>
      </c>
    </row>
    <row r="19" spans="2:9" x14ac:dyDescent="0.25">
      <c r="B19" s="1134" t="s">
        <v>4</v>
      </c>
      <c r="C19" s="938">
        <f>'31dictsaad'!D16-'31dictsaad'!H16</f>
        <v>7794</v>
      </c>
      <c r="D19" s="936">
        <v>0</v>
      </c>
      <c r="E19" s="1136">
        <v>0</v>
      </c>
      <c r="F19" s="936">
        <v>7118</v>
      </c>
      <c r="G19" s="1136">
        <v>91.326661534513732</v>
      </c>
      <c r="H19" s="936">
        <v>676</v>
      </c>
      <c r="I19" s="1136">
        <f t="shared" si="0"/>
        <v>8.6733384654862711</v>
      </c>
    </row>
    <row r="20" spans="2:9" x14ac:dyDescent="0.25">
      <c r="B20" s="1134" t="s">
        <v>40</v>
      </c>
      <c r="C20" s="938">
        <f>'31dictsaad'!D17-'31dictsaad'!H17</f>
        <v>3849</v>
      </c>
      <c r="D20" s="936">
        <v>0</v>
      </c>
      <c r="E20" s="1136">
        <v>0</v>
      </c>
      <c r="F20" s="936">
        <v>3287</v>
      </c>
      <c r="G20" s="1136">
        <v>85.398804884385555</v>
      </c>
      <c r="H20" s="936">
        <v>562</v>
      </c>
      <c r="I20" s="1136">
        <f t="shared" si="0"/>
        <v>14.601195115614447</v>
      </c>
    </row>
    <row r="21" spans="2:9" x14ac:dyDescent="0.25">
      <c r="B21" s="1134" t="s">
        <v>41</v>
      </c>
      <c r="C21" s="938">
        <f>'31dictsaad'!D18-'31dictsaad'!H18</f>
        <v>28674</v>
      </c>
      <c r="D21" s="936">
        <v>0</v>
      </c>
      <c r="E21" s="1136">
        <v>0</v>
      </c>
      <c r="F21" s="936">
        <v>24241</v>
      </c>
      <c r="G21" s="1136">
        <v>84.540001394991975</v>
      </c>
      <c r="H21" s="936">
        <v>4433</v>
      </c>
      <c r="I21" s="1136">
        <f t="shared" si="0"/>
        <v>15.459998605008021</v>
      </c>
    </row>
    <row r="22" spans="2:9" x14ac:dyDescent="0.25">
      <c r="B22" s="1134" t="s">
        <v>3</v>
      </c>
      <c r="C22" s="938">
        <f>'31dictsaad'!D19-'31dictsaad'!H19</f>
        <v>14103</v>
      </c>
      <c r="D22" s="936">
        <v>130</v>
      </c>
      <c r="E22" s="1136">
        <v>0.92178969013685041</v>
      </c>
      <c r="F22" s="936">
        <v>6032</v>
      </c>
      <c r="G22" s="1136">
        <v>42.771041622349856</v>
      </c>
      <c r="H22" s="936">
        <v>7941</v>
      </c>
      <c r="I22" s="1136">
        <f t="shared" si="0"/>
        <v>56.307168687513297</v>
      </c>
    </row>
    <row r="23" spans="2:9" x14ac:dyDescent="0.25">
      <c r="B23" s="1134" t="s">
        <v>2</v>
      </c>
      <c r="C23" s="938">
        <f>'31dictsaad'!D20-'31dictsaad'!H20</f>
        <v>2263</v>
      </c>
      <c r="D23" s="936">
        <v>0</v>
      </c>
      <c r="E23" s="1136">
        <v>0</v>
      </c>
      <c r="F23" s="936">
        <v>1904</v>
      </c>
      <c r="G23" s="1136">
        <v>84.136102518780376</v>
      </c>
      <c r="H23" s="936">
        <v>359</v>
      </c>
      <c r="I23" s="1136">
        <f t="shared" si="0"/>
        <v>15.863897481219619</v>
      </c>
    </row>
    <row r="24" spans="2:9" x14ac:dyDescent="0.25">
      <c r="B24" s="1134" t="s">
        <v>35</v>
      </c>
      <c r="C24" s="938">
        <f>'31dictsaad'!D21-'31dictsaad'!H21</f>
        <v>510</v>
      </c>
      <c r="D24" s="936">
        <v>0</v>
      </c>
      <c r="E24" s="1136">
        <v>0</v>
      </c>
      <c r="F24" s="936">
        <v>37</v>
      </c>
      <c r="G24" s="1136">
        <v>7.2549019607843146</v>
      </c>
      <c r="H24" s="936">
        <v>473</v>
      </c>
      <c r="I24" s="1136">
        <f t="shared" si="0"/>
        <v>92.745098039215691</v>
      </c>
    </row>
    <row r="25" spans="2:9" x14ac:dyDescent="0.25">
      <c r="B25" s="1134" t="s">
        <v>42</v>
      </c>
      <c r="C25" s="938">
        <f>'31dictsaad'!D22-'31dictsaad'!H22</f>
        <v>467</v>
      </c>
      <c r="D25" s="936">
        <v>3</v>
      </c>
      <c r="E25" s="1136">
        <v>0.64239828693790146</v>
      </c>
      <c r="F25" s="936">
        <v>192</v>
      </c>
      <c r="G25" s="1136">
        <v>41.113490364025694</v>
      </c>
      <c r="H25" s="936">
        <v>272</v>
      </c>
      <c r="I25" s="1136">
        <f t="shared" si="0"/>
        <v>58.244111349036402</v>
      </c>
    </row>
    <row r="26" spans="2:9" x14ac:dyDescent="0.25">
      <c r="B26" s="1134" t="s">
        <v>43</v>
      </c>
      <c r="C26" s="938">
        <f>'31dictsaad'!D23-'31dictsaad'!H23</f>
        <v>9774</v>
      </c>
      <c r="D26" s="936">
        <v>0</v>
      </c>
      <c r="E26" s="1136">
        <v>0</v>
      </c>
      <c r="F26" s="936">
        <v>5279</v>
      </c>
      <c r="G26" s="1136">
        <v>54.010640474728874</v>
      </c>
      <c r="H26" s="936">
        <v>4495</v>
      </c>
      <c r="I26" s="1136">
        <f t="shared" si="0"/>
        <v>45.989359525271126</v>
      </c>
    </row>
    <row r="27" spans="2:9" x14ac:dyDescent="0.25">
      <c r="B27" s="1134" t="s">
        <v>44</v>
      </c>
      <c r="C27" s="938">
        <f>'31dictsaad'!D24-'31dictsaad'!H24</f>
        <v>83</v>
      </c>
      <c r="D27" s="936">
        <v>0</v>
      </c>
      <c r="E27" s="1136">
        <v>0</v>
      </c>
      <c r="F27" s="936">
        <v>1</v>
      </c>
      <c r="G27" s="1136">
        <v>1.2048192771084338</v>
      </c>
      <c r="H27" s="936">
        <v>82</v>
      </c>
      <c r="I27" s="1136">
        <f t="shared" si="0"/>
        <v>98.795180722891558</v>
      </c>
    </row>
    <row r="28" spans="2:9" x14ac:dyDescent="0.25">
      <c r="B28" s="1134" t="s">
        <v>45</v>
      </c>
      <c r="C28" s="938">
        <f>'31dictsaad'!D25-'31dictsaad'!H25</f>
        <v>212</v>
      </c>
      <c r="D28" s="936">
        <v>0</v>
      </c>
      <c r="E28" s="1136">
        <v>0</v>
      </c>
      <c r="F28" s="936">
        <v>29</v>
      </c>
      <c r="G28" s="1136">
        <v>13.679245283018867</v>
      </c>
      <c r="H28" s="936">
        <v>183</v>
      </c>
      <c r="I28" s="1136">
        <f t="shared" si="0"/>
        <v>86.320754716981128</v>
      </c>
    </row>
    <row r="29" spans="2:9" x14ac:dyDescent="0.25">
      <c r="B29" s="1134" t="s">
        <v>46</v>
      </c>
      <c r="C29" s="938">
        <f>'31dictsaad'!D26-'31dictsaad'!H26</f>
        <v>13</v>
      </c>
      <c r="D29" s="936">
        <v>0</v>
      </c>
      <c r="E29" s="1136">
        <v>0</v>
      </c>
      <c r="F29" s="936">
        <v>5</v>
      </c>
      <c r="G29" s="1136">
        <v>38.461538461538467</v>
      </c>
      <c r="H29" s="936">
        <v>8</v>
      </c>
      <c r="I29" s="1136">
        <f t="shared" si="0"/>
        <v>61.53846153846154</v>
      </c>
    </row>
    <row r="30" spans="2:9" x14ac:dyDescent="0.25">
      <c r="B30" s="1134" t="s">
        <v>1</v>
      </c>
      <c r="C30" s="1137">
        <f>'31dictsaad'!D27-'31dictsaad'!H27</f>
        <v>208</v>
      </c>
      <c r="D30" s="958">
        <v>0</v>
      </c>
      <c r="E30" s="1138">
        <v>0</v>
      </c>
      <c r="F30" s="958">
        <v>167</v>
      </c>
      <c r="G30" s="1138">
        <v>80.288461538461547</v>
      </c>
      <c r="H30" s="958">
        <v>41</v>
      </c>
      <c r="I30" s="1138">
        <f t="shared" si="0"/>
        <v>19.71153846153846</v>
      </c>
    </row>
    <row r="31" spans="2:9" x14ac:dyDescent="0.25">
      <c r="B31" s="1319" t="s">
        <v>0</v>
      </c>
      <c r="C31" s="1320">
        <f>SUM(C13:C30)</f>
        <v>128434</v>
      </c>
      <c r="D31" s="1295">
        <f>SUM(D13:D30)</f>
        <v>133</v>
      </c>
      <c r="E31" s="1321">
        <f t="shared" ref="E31" si="1">D31/C31*100</f>
        <v>0.10355513337589733</v>
      </c>
      <c r="F31" s="1295">
        <f>SUM(F13:F30)</f>
        <v>61803</v>
      </c>
      <c r="G31" s="1321">
        <f t="shared" ref="G31" si="2">F31/C31*100</f>
        <v>48.120435398726194</v>
      </c>
      <c r="H31" s="1295">
        <f>SUM(H13:H30)</f>
        <v>66498</v>
      </c>
      <c r="I31" s="1321">
        <f t="shared" si="0"/>
        <v>51.776009467897907</v>
      </c>
    </row>
    <row r="32" spans="2:9" ht="5.0999999999999996" customHeight="1" x14ac:dyDescent="0.25">
      <c r="B32" s="1139"/>
      <c r="C32" s="1139"/>
      <c r="D32" s="1139"/>
      <c r="E32" s="1139"/>
      <c r="F32" s="1139"/>
      <c r="G32" s="1139"/>
      <c r="H32" s="1139"/>
      <c r="I32" s="1139"/>
    </row>
    <row r="33" spans="2:9" x14ac:dyDescent="0.25">
      <c r="B33" s="1140" t="s">
        <v>282</v>
      </c>
      <c r="C33" s="1139"/>
      <c r="D33" s="1139"/>
      <c r="E33" s="1139"/>
      <c r="F33" s="1139"/>
      <c r="G33" s="1139"/>
      <c r="H33" s="1139"/>
      <c r="I33" s="1139"/>
    </row>
    <row r="34" spans="2:9" x14ac:dyDescent="0.25">
      <c r="B34" s="1140" t="s">
        <v>467</v>
      </c>
      <c r="C34" s="1139"/>
      <c r="D34" s="1139"/>
      <c r="E34" s="1139"/>
      <c r="F34" s="1139"/>
      <c r="G34" s="1139"/>
      <c r="H34" s="1139"/>
      <c r="I34" s="1139"/>
    </row>
    <row r="35" spans="2:9" x14ac:dyDescent="0.25">
      <c r="B35" s="1659" t="s">
        <v>468</v>
      </c>
      <c r="C35" s="1659"/>
      <c r="D35" s="1659"/>
      <c r="E35" s="1659"/>
      <c r="F35" s="1659"/>
      <c r="G35" s="1659"/>
      <c r="H35" s="1659"/>
      <c r="I35" s="1659"/>
    </row>
    <row r="36" spans="2:9" ht="17.25" x14ac:dyDescent="0.25">
      <c r="B36" s="1140" t="s">
        <v>485</v>
      </c>
      <c r="C36" s="1139"/>
      <c r="D36" s="1139"/>
      <c r="E36" s="1139"/>
      <c r="F36" s="1139"/>
      <c r="G36" s="1139"/>
      <c r="H36" s="1139"/>
      <c r="I36" s="1139"/>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2578125" defaultRowHeight="15" x14ac:dyDescent="0.25"/>
  <cols>
    <col min="1" max="1" width="3.28515625" style="1132" customWidth="1"/>
    <col min="2" max="2" width="28.42578125" style="1132" customWidth="1"/>
    <col min="3" max="3" width="16.7109375" style="1132" customWidth="1"/>
    <col min="4" max="4" width="10.28515625" style="1132" customWidth="1"/>
    <col min="5" max="5" width="15" style="1132" customWidth="1"/>
    <col min="6" max="6" width="10" style="1132" customWidth="1"/>
    <col min="7" max="7" width="15.42578125" style="1132" customWidth="1"/>
    <col min="8" max="8" width="9.7109375" style="1132" customWidth="1"/>
    <col min="9" max="9" width="14.5703125" style="1132" customWidth="1"/>
    <col min="10" max="16384" width="11.42578125" style="1132"/>
  </cols>
  <sheetData>
    <row r="1" spans="1:17" s="1125" customFormat="1" x14ac:dyDescent="0.25">
      <c r="A1" s="1125" t="s">
        <v>96</v>
      </c>
      <c r="B1" s="1125" t="s">
        <v>56</v>
      </c>
      <c r="I1" s="1125" t="s">
        <v>96</v>
      </c>
      <c r="J1" s="1125" t="s">
        <v>67</v>
      </c>
      <c r="Q1" s="1125" t="s">
        <v>81</v>
      </c>
    </row>
    <row r="2" spans="1:17" s="1125" customFormat="1" x14ac:dyDescent="0.25"/>
    <row r="3" spans="1:17" s="1125" customFormat="1" x14ac:dyDescent="0.25"/>
    <row r="4" spans="1:17" s="1125" customFormat="1" x14ac:dyDescent="0.25"/>
    <row r="5" spans="1:17" s="1125" customFormat="1" ht="16.5" customHeight="1" x14ac:dyDescent="0.25"/>
    <row r="6" spans="1:17" s="1129" customFormat="1" ht="38.25" customHeight="1" x14ac:dyDescent="0.2">
      <c r="A6" s="1126"/>
      <c r="B6" s="1660" t="s">
        <v>460</v>
      </c>
      <c r="C6" s="1660"/>
      <c r="D6" s="1660"/>
      <c r="E6" s="1660"/>
      <c r="F6" s="1660"/>
      <c r="G6" s="1660"/>
      <c r="H6" s="1660"/>
      <c r="I6" s="1660"/>
      <c r="J6" s="1127"/>
      <c r="K6" s="1127"/>
      <c r="L6" s="1128"/>
      <c r="M6" s="1128"/>
      <c r="N6" s="1128"/>
      <c r="O6" s="1128"/>
      <c r="P6" s="1128"/>
      <c r="Q6" s="1128"/>
    </row>
    <row r="7" spans="1:17" s="1129" customFormat="1" ht="15.75" customHeight="1" x14ac:dyDescent="0.2">
      <c r="A7" s="1126"/>
      <c r="B7" s="1661" t="str">
        <f>porsaad!$B$6</f>
        <v>Situación a 31 de marzo de 2024</v>
      </c>
      <c r="C7" s="1661"/>
      <c r="D7" s="1661"/>
      <c r="E7" s="1661"/>
      <c r="F7" s="1661"/>
      <c r="G7" s="1661"/>
      <c r="H7" s="1661"/>
      <c r="I7" s="1661"/>
      <c r="J7" s="1130"/>
      <c r="K7" s="1130"/>
      <c r="L7" s="1131"/>
      <c r="M7" s="1131"/>
      <c r="N7" s="1131"/>
      <c r="O7" s="1131"/>
      <c r="P7" s="1131"/>
      <c r="Q7" s="1131"/>
    </row>
    <row r="8" spans="1:17" ht="8.25" customHeight="1" x14ac:dyDescent="0.25">
      <c r="H8" s="1133"/>
    </row>
    <row r="9" spans="1:17" ht="15" customHeight="1" x14ac:dyDescent="0.25">
      <c r="B9" s="1662" t="s">
        <v>12</v>
      </c>
      <c r="C9" s="1665" t="s">
        <v>278</v>
      </c>
      <c r="D9" s="1142"/>
      <c r="E9" s="1142"/>
      <c r="F9" s="1142"/>
      <c r="G9" s="1142"/>
      <c r="H9" s="1142"/>
      <c r="I9" s="1143"/>
    </row>
    <row r="10" spans="1:17" ht="15.75" customHeight="1" x14ac:dyDescent="0.25">
      <c r="B10" s="1663"/>
      <c r="C10" s="1666"/>
      <c r="D10" s="1668" t="s">
        <v>133</v>
      </c>
      <c r="E10" s="1669"/>
      <c r="F10" s="1672" t="s">
        <v>134</v>
      </c>
      <c r="G10" s="1673"/>
      <c r="H10" s="1673"/>
      <c r="I10" s="1673"/>
    </row>
    <row r="11" spans="1:17" ht="40.5" customHeight="1" x14ac:dyDescent="0.25">
      <c r="B11" s="1663"/>
      <c r="C11" s="1666"/>
      <c r="D11" s="1670"/>
      <c r="E11" s="1671"/>
      <c r="F11" s="1674" t="s">
        <v>279</v>
      </c>
      <c r="G11" s="1675"/>
      <c r="H11" s="1672" t="s">
        <v>280</v>
      </c>
      <c r="I11" s="1673"/>
    </row>
    <row r="12" spans="1:17" ht="52.5" customHeight="1" x14ac:dyDescent="0.25">
      <c r="B12" s="1664"/>
      <c r="C12" s="1667"/>
      <c r="D12" s="1145" t="s">
        <v>9</v>
      </c>
      <c r="E12" s="1147" t="s">
        <v>281</v>
      </c>
      <c r="F12" s="1147" t="s">
        <v>9</v>
      </c>
      <c r="G12" s="1144" t="s">
        <v>281</v>
      </c>
      <c r="H12" s="1145" t="s">
        <v>9</v>
      </c>
      <c r="I12" s="1146" t="s">
        <v>281</v>
      </c>
    </row>
    <row r="13" spans="1:17" ht="12.75" customHeight="1" x14ac:dyDescent="0.25">
      <c r="B13" s="1134" t="s">
        <v>8</v>
      </c>
      <c r="C13" s="933">
        <f>D13+F13+H13</f>
        <v>26786</v>
      </c>
      <c r="D13" s="931">
        <v>20</v>
      </c>
      <c r="E13" s="1135">
        <v>7.4665870230717538E-2</v>
      </c>
      <c r="F13" s="931">
        <v>1164</v>
      </c>
      <c r="G13" s="1135">
        <v>4.345553647427761</v>
      </c>
      <c r="H13" s="931">
        <v>25602</v>
      </c>
      <c r="I13" s="1135">
        <f>H13/C13*100</f>
        <v>95.579780482341519</v>
      </c>
    </row>
    <row r="14" spans="1:17" x14ac:dyDescent="0.25">
      <c r="B14" s="1134" t="s">
        <v>7</v>
      </c>
      <c r="C14" s="938">
        <f t="shared" ref="C14:C30" si="0">D14+F14+H14</f>
        <v>117</v>
      </c>
      <c r="D14" s="936">
        <v>1</v>
      </c>
      <c r="E14" s="1136">
        <v>0.85470085470085477</v>
      </c>
      <c r="F14" s="936">
        <v>66</v>
      </c>
      <c r="G14" s="1136">
        <v>56.410256410256409</v>
      </c>
      <c r="H14" s="936">
        <v>50</v>
      </c>
      <c r="I14" s="1136">
        <f t="shared" ref="I14:I31" si="1">H14/C14*100</f>
        <v>42.735042735042732</v>
      </c>
    </row>
    <row r="15" spans="1:17" x14ac:dyDescent="0.25">
      <c r="B15" s="1134" t="s">
        <v>37</v>
      </c>
      <c r="C15" s="938">
        <f t="shared" si="0"/>
        <v>712</v>
      </c>
      <c r="D15" s="936">
        <v>9</v>
      </c>
      <c r="E15" s="1136">
        <v>1.2640449438202246</v>
      </c>
      <c r="F15" s="936">
        <v>145</v>
      </c>
      <c r="G15" s="1136">
        <v>20.365168539325843</v>
      </c>
      <c r="H15" s="936">
        <v>558</v>
      </c>
      <c r="I15" s="1136">
        <f t="shared" si="1"/>
        <v>78.370786516853926</v>
      </c>
    </row>
    <row r="16" spans="1:17" x14ac:dyDescent="0.25">
      <c r="B16" s="1134" t="s">
        <v>38</v>
      </c>
      <c r="C16" s="938">
        <f t="shared" si="0"/>
        <v>4500</v>
      </c>
      <c r="D16" s="936">
        <v>1</v>
      </c>
      <c r="E16" s="1136">
        <v>2.2222222222222223E-2</v>
      </c>
      <c r="F16" s="936">
        <v>1260</v>
      </c>
      <c r="G16" s="1136">
        <v>28.000000000000004</v>
      </c>
      <c r="H16" s="936">
        <v>3239</v>
      </c>
      <c r="I16" s="1136">
        <f t="shared" si="1"/>
        <v>71.977777777777774</v>
      </c>
    </row>
    <row r="17" spans="2:9" x14ac:dyDescent="0.25">
      <c r="B17" s="1134" t="s">
        <v>6</v>
      </c>
      <c r="C17" s="938">
        <f t="shared" si="0"/>
        <v>7079</v>
      </c>
      <c r="D17" s="936">
        <v>4</v>
      </c>
      <c r="E17" s="1136">
        <v>5.6505156095493711E-2</v>
      </c>
      <c r="F17" s="936">
        <v>162</v>
      </c>
      <c r="G17" s="1136">
        <v>2.2884588218674953</v>
      </c>
      <c r="H17" s="936">
        <v>6913</v>
      </c>
      <c r="I17" s="1136">
        <f t="shared" si="1"/>
        <v>97.65503602203701</v>
      </c>
    </row>
    <row r="18" spans="2:9" x14ac:dyDescent="0.25">
      <c r="B18" s="1134" t="s">
        <v>5</v>
      </c>
      <c r="C18" s="938">
        <f t="shared" si="0"/>
        <v>1813</v>
      </c>
      <c r="D18" s="936">
        <v>32</v>
      </c>
      <c r="E18" s="1136">
        <v>1.7650303364589079</v>
      </c>
      <c r="F18" s="936">
        <v>200</v>
      </c>
      <c r="G18" s="1136">
        <v>11.031439602868174</v>
      </c>
      <c r="H18" s="936">
        <v>1581</v>
      </c>
      <c r="I18" s="1136">
        <f t="shared" si="1"/>
        <v>87.203530060672918</v>
      </c>
    </row>
    <row r="19" spans="2:9" x14ac:dyDescent="0.25">
      <c r="B19" s="1134" t="s">
        <v>4</v>
      </c>
      <c r="C19" s="938">
        <f t="shared" si="0"/>
        <v>166</v>
      </c>
      <c r="D19" s="936">
        <v>12</v>
      </c>
      <c r="E19" s="1136">
        <v>7.2289156626506017</v>
      </c>
      <c r="F19" s="936">
        <v>130</v>
      </c>
      <c r="G19" s="1136">
        <v>78.313253012048193</v>
      </c>
      <c r="H19" s="936">
        <v>24</v>
      </c>
      <c r="I19" s="1136">
        <f t="shared" si="1"/>
        <v>14.457831325301203</v>
      </c>
    </row>
    <row r="20" spans="2:9" x14ac:dyDescent="0.25">
      <c r="B20" s="1134" t="s">
        <v>40</v>
      </c>
      <c r="C20" s="938">
        <f t="shared" si="0"/>
        <v>3846</v>
      </c>
      <c r="D20" s="936">
        <v>23</v>
      </c>
      <c r="E20" s="1136">
        <v>0.59802392095683832</v>
      </c>
      <c r="F20" s="936">
        <v>1535</v>
      </c>
      <c r="G20" s="1136">
        <v>39.911596463858558</v>
      </c>
      <c r="H20" s="936">
        <v>2288</v>
      </c>
      <c r="I20" s="1136">
        <f t="shared" si="1"/>
        <v>59.490379615184608</v>
      </c>
    </row>
    <row r="21" spans="2:9" x14ac:dyDescent="0.25">
      <c r="B21" s="1134" t="s">
        <v>41</v>
      </c>
      <c r="C21" s="938">
        <f t="shared" si="0"/>
        <v>48030</v>
      </c>
      <c r="D21" s="936">
        <v>10</v>
      </c>
      <c r="E21" s="1136">
        <v>2.0820320632937747E-2</v>
      </c>
      <c r="F21" s="936">
        <v>6434</v>
      </c>
      <c r="G21" s="1136">
        <v>13.395794295232147</v>
      </c>
      <c r="H21" s="936">
        <v>41586</v>
      </c>
      <c r="I21" s="1136">
        <f t="shared" si="1"/>
        <v>86.583385384134914</v>
      </c>
    </row>
    <row r="22" spans="2:9" x14ac:dyDescent="0.25">
      <c r="B22" s="1134" t="s">
        <v>3</v>
      </c>
      <c r="C22" s="938">
        <f t="shared" si="0"/>
        <v>13160</v>
      </c>
      <c r="D22" s="936">
        <v>936</v>
      </c>
      <c r="E22" s="1136">
        <v>7.1124620060790278</v>
      </c>
      <c r="F22" s="936">
        <v>2282</v>
      </c>
      <c r="G22" s="1136">
        <v>17.340425531914892</v>
      </c>
      <c r="H22" s="936">
        <v>9942</v>
      </c>
      <c r="I22" s="1136">
        <f t="shared" si="1"/>
        <v>75.547112462006083</v>
      </c>
    </row>
    <row r="23" spans="2:9" x14ac:dyDescent="0.25">
      <c r="B23" s="1134" t="s">
        <v>2</v>
      </c>
      <c r="C23" s="938">
        <f t="shared" si="0"/>
        <v>6443</v>
      </c>
      <c r="D23" s="936">
        <v>16</v>
      </c>
      <c r="E23" s="1136">
        <v>0.24833152258264785</v>
      </c>
      <c r="F23" s="936">
        <v>1629</v>
      </c>
      <c r="G23" s="1136">
        <v>25.283253142945831</v>
      </c>
      <c r="H23" s="936">
        <v>4798</v>
      </c>
      <c r="I23" s="1136">
        <f t="shared" si="1"/>
        <v>74.468415334471516</v>
      </c>
    </row>
    <row r="24" spans="2:9" x14ac:dyDescent="0.25">
      <c r="B24" s="1134" t="s">
        <v>35</v>
      </c>
      <c r="C24" s="938">
        <f t="shared" si="0"/>
        <v>1577</v>
      </c>
      <c r="D24" s="936">
        <v>26</v>
      </c>
      <c r="E24" s="1136">
        <v>1.6487000634115407</v>
      </c>
      <c r="F24" s="936">
        <v>17</v>
      </c>
      <c r="G24" s="1136">
        <v>1.0779961953075461</v>
      </c>
      <c r="H24" s="936">
        <v>1534</v>
      </c>
      <c r="I24" s="1136">
        <f t="shared" si="1"/>
        <v>97.273303741280913</v>
      </c>
    </row>
    <row r="25" spans="2:9" x14ac:dyDescent="0.25">
      <c r="B25" s="1134" t="s">
        <v>42</v>
      </c>
      <c r="C25" s="938">
        <f t="shared" si="0"/>
        <v>13587</v>
      </c>
      <c r="D25" s="936">
        <v>562</v>
      </c>
      <c r="E25" s="1136">
        <v>4.1363067638183555</v>
      </c>
      <c r="F25" s="936">
        <v>2148</v>
      </c>
      <c r="G25" s="1136">
        <v>15.809229410465885</v>
      </c>
      <c r="H25" s="936">
        <v>10877</v>
      </c>
      <c r="I25" s="1136">
        <f t="shared" si="1"/>
        <v>80.054463825715757</v>
      </c>
    </row>
    <row r="26" spans="2:9" x14ac:dyDescent="0.25">
      <c r="B26" s="1134" t="s">
        <v>43</v>
      </c>
      <c r="C26" s="938">
        <f t="shared" si="0"/>
        <v>6042</v>
      </c>
      <c r="D26" s="936">
        <v>3</v>
      </c>
      <c r="E26" s="1136">
        <v>4.9652432969215489E-2</v>
      </c>
      <c r="F26" s="936">
        <v>146</v>
      </c>
      <c r="G26" s="1136">
        <v>2.4164184045018207</v>
      </c>
      <c r="H26" s="936">
        <v>5893</v>
      </c>
      <c r="I26" s="1136">
        <f t="shared" si="1"/>
        <v>97.533929162528963</v>
      </c>
    </row>
    <row r="27" spans="2:9" x14ac:dyDescent="0.25">
      <c r="B27" s="1134" t="s">
        <v>44</v>
      </c>
      <c r="C27" s="938">
        <f t="shared" si="0"/>
        <v>612</v>
      </c>
      <c r="D27" s="936">
        <v>152</v>
      </c>
      <c r="E27" s="1136">
        <v>24.836601307189543</v>
      </c>
      <c r="F27" s="936">
        <v>28</v>
      </c>
      <c r="G27" s="1136">
        <v>4.5751633986928102</v>
      </c>
      <c r="H27" s="936">
        <v>432</v>
      </c>
      <c r="I27" s="1136">
        <f t="shared" si="1"/>
        <v>70.588235294117652</v>
      </c>
    </row>
    <row r="28" spans="2:9" x14ac:dyDescent="0.25">
      <c r="B28" s="1134" t="s">
        <v>45</v>
      </c>
      <c r="C28" s="938">
        <f t="shared" si="0"/>
        <v>14517</v>
      </c>
      <c r="D28" s="936">
        <v>1389</v>
      </c>
      <c r="E28" s="1136">
        <v>9.5680925811118005</v>
      </c>
      <c r="F28" s="936">
        <v>3582</v>
      </c>
      <c r="G28" s="1136">
        <v>24.67451952882827</v>
      </c>
      <c r="H28" s="936">
        <v>9546</v>
      </c>
      <c r="I28" s="1136">
        <f t="shared" si="1"/>
        <v>65.757387890059931</v>
      </c>
    </row>
    <row r="29" spans="2:9" x14ac:dyDescent="0.25">
      <c r="B29" s="1134" t="s">
        <v>46</v>
      </c>
      <c r="C29" s="938">
        <f t="shared" si="0"/>
        <v>1284</v>
      </c>
      <c r="D29" s="936">
        <v>188</v>
      </c>
      <c r="E29" s="1136">
        <v>14.641744548286603</v>
      </c>
      <c r="F29" s="936">
        <v>625</v>
      </c>
      <c r="G29" s="1136">
        <v>48.676012461059194</v>
      </c>
      <c r="H29" s="936">
        <v>471</v>
      </c>
      <c r="I29" s="1136">
        <f t="shared" si="1"/>
        <v>36.68224299065421</v>
      </c>
    </row>
    <row r="30" spans="2:9" x14ac:dyDescent="0.25">
      <c r="B30" s="1134" t="s">
        <v>1</v>
      </c>
      <c r="C30" s="1137">
        <f t="shared" si="0"/>
        <v>350</v>
      </c>
      <c r="D30" s="958">
        <v>0</v>
      </c>
      <c r="E30" s="1138">
        <v>0</v>
      </c>
      <c r="F30" s="958">
        <v>124</v>
      </c>
      <c r="G30" s="1138">
        <v>35.428571428571423</v>
      </c>
      <c r="H30" s="958">
        <v>226</v>
      </c>
      <c r="I30" s="1138">
        <f t="shared" si="1"/>
        <v>64.571428571428569</v>
      </c>
    </row>
    <row r="31" spans="2:9" x14ac:dyDescent="0.25">
      <c r="B31" s="1319" t="s">
        <v>0</v>
      </c>
      <c r="C31" s="1320">
        <f>SUM(C13:C30)</f>
        <v>150621</v>
      </c>
      <c r="D31" s="1295">
        <f>SUM(D13:D30)</f>
        <v>3384</v>
      </c>
      <c r="E31" s="1321">
        <f t="shared" ref="E31" si="2">D31/C31*100</f>
        <v>2.246698667516482</v>
      </c>
      <c r="F31" s="1295">
        <f>SUM(F13:F30)</f>
        <v>21677</v>
      </c>
      <c r="G31" s="1321">
        <f t="shared" ref="G31" si="3">F31/C31*100</f>
        <v>14.391751482197037</v>
      </c>
      <c r="H31" s="1295">
        <f>SUM(H13:H30)</f>
        <v>125560</v>
      </c>
      <c r="I31" s="1321">
        <f t="shared" si="1"/>
        <v>83.36154985028648</v>
      </c>
    </row>
    <row r="32" spans="2:9" x14ac:dyDescent="0.25">
      <c r="B32" s="1139"/>
      <c r="C32" s="1139"/>
      <c r="D32" s="1139"/>
      <c r="E32" s="1139"/>
      <c r="F32" s="1139"/>
      <c r="G32" s="1139"/>
      <c r="H32" s="1139"/>
      <c r="I32" s="1139"/>
    </row>
    <row r="33" spans="2:9" x14ac:dyDescent="0.25">
      <c r="B33" s="1140" t="s">
        <v>282</v>
      </c>
      <c r="C33" s="1139"/>
      <c r="D33" s="1139"/>
      <c r="E33" s="1139"/>
      <c r="F33" s="1139"/>
      <c r="G33" s="1139"/>
      <c r="H33" s="1139"/>
      <c r="I33" s="1139"/>
    </row>
    <row r="34" spans="2:9" x14ac:dyDescent="0.25">
      <c r="B34" s="1140"/>
      <c r="C34" s="1139"/>
      <c r="D34" s="1139"/>
      <c r="E34" s="1139"/>
      <c r="F34" s="1139"/>
      <c r="G34" s="1139"/>
      <c r="H34" s="1139"/>
      <c r="I34" s="1139"/>
    </row>
    <row r="35" spans="2:9" x14ac:dyDescent="0.25">
      <c r="B35" s="1659"/>
      <c r="C35" s="1659"/>
      <c r="D35" s="1659"/>
      <c r="E35" s="1659"/>
      <c r="F35" s="1659"/>
      <c r="G35" s="1659"/>
      <c r="H35" s="1659"/>
      <c r="I35" s="1659"/>
    </row>
    <row r="36" spans="2:9" x14ac:dyDescent="0.25">
      <c r="B36" s="1140"/>
      <c r="C36" s="1139"/>
      <c r="D36" s="1139"/>
      <c r="E36" s="1139"/>
      <c r="F36" s="1139"/>
      <c r="G36" s="1139"/>
      <c r="H36" s="1139"/>
      <c r="I36" s="1139"/>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2578125" defaultRowHeight="15" x14ac:dyDescent="0.25"/>
  <cols>
    <col min="1" max="1" width="3.28515625" style="1132" customWidth="1"/>
    <col min="2" max="2" width="28.42578125" style="1132" customWidth="1"/>
    <col min="3" max="3" width="1.140625" style="1132" customWidth="1"/>
    <col min="4" max="4" width="12.28515625" style="1132" bestFit="1" customWidth="1"/>
    <col min="5" max="5" width="15.140625" style="1132" customWidth="1"/>
    <col min="6" max="6" width="13.5703125" style="1132" customWidth="1"/>
    <col min="7" max="7" width="1.140625" style="1132" customWidth="1"/>
    <col min="8" max="8" width="12.42578125" style="1132" customWidth="1"/>
    <col min="9" max="9" width="14.85546875" style="1132" customWidth="1"/>
    <col min="10" max="10" width="1.140625" style="1132" customWidth="1"/>
    <col min="11" max="11" width="12.42578125" style="1132" customWidth="1"/>
    <col min="12" max="12" width="14.7109375" style="1132" customWidth="1"/>
    <col min="13" max="16384" width="11.42578125" style="1132"/>
  </cols>
  <sheetData>
    <row r="1" spans="1:15" s="1125" customFormat="1" x14ac:dyDescent="0.25">
      <c r="A1" s="1125" t="s">
        <v>96</v>
      </c>
      <c r="B1" s="1125" t="s">
        <v>56</v>
      </c>
      <c r="N1" s="1125" t="s">
        <v>81</v>
      </c>
    </row>
    <row r="2" spans="1:15" s="1125" customFormat="1" x14ac:dyDescent="0.25"/>
    <row r="3" spans="1:15" s="1125" customFormat="1" x14ac:dyDescent="0.25"/>
    <row r="4" spans="1:15" s="1125" customFormat="1" x14ac:dyDescent="0.25"/>
    <row r="5" spans="1:15" s="1125" customFormat="1" ht="16.5" customHeight="1" x14ac:dyDescent="0.25"/>
    <row r="6" spans="1:15" s="1129" customFormat="1" ht="38.25" customHeight="1" x14ac:dyDescent="0.2">
      <c r="A6" s="1126"/>
      <c r="B6" s="1660" t="s">
        <v>461</v>
      </c>
      <c r="C6" s="1660"/>
      <c r="D6" s="1660"/>
      <c r="E6" s="1660"/>
      <c r="F6" s="1660"/>
      <c r="G6" s="1660"/>
      <c r="H6" s="1660"/>
      <c r="I6" s="1660"/>
      <c r="J6" s="1660"/>
      <c r="K6" s="1660"/>
      <c r="L6" s="1660"/>
      <c r="M6" s="1128"/>
      <c r="N6" s="1128"/>
      <c r="O6" s="1128"/>
    </row>
    <row r="7" spans="1:15" s="1129" customFormat="1" ht="15.75" customHeight="1" x14ac:dyDescent="0.2">
      <c r="A7" s="1126"/>
      <c r="B7" s="1661" t="str">
        <f>porsaad!$B$6</f>
        <v>Situación a 31 de marzo de 2024</v>
      </c>
      <c r="C7" s="1661"/>
      <c r="D7" s="1661"/>
      <c r="E7" s="1661"/>
      <c r="F7" s="1661"/>
      <c r="G7" s="1661"/>
      <c r="H7" s="1661"/>
      <c r="I7" s="1661"/>
      <c r="J7" s="1661"/>
      <c r="K7" s="1661"/>
      <c r="L7" s="1661"/>
      <c r="M7" s="1131"/>
      <c r="N7" s="1131"/>
      <c r="O7" s="1131"/>
    </row>
    <row r="8" spans="1:15" ht="8.25" customHeight="1" x14ac:dyDescent="0.25"/>
    <row r="9" spans="1:15" ht="15" customHeight="1" x14ac:dyDescent="0.25">
      <c r="B9" s="1679" t="s">
        <v>12</v>
      </c>
      <c r="D9" s="1676" t="s">
        <v>29</v>
      </c>
      <c r="E9" s="1685" t="s">
        <v>211</v>
      </c>
      <c r="F9" s="1681"/>
      <c r="G9" s="1148"/>
      <c r="H9" s="1662" t="s">
        <v>284</v>
      </c>
      <c r="I9" s="1681"/>
      <c r="J9" s="1148"/>
      <c r="K9" s="1662" t="s">
        <v>283</v>
      </c>
      <c r="L9" s="1681"/>
    </row>
    <row r="10" spans="1:15" ht="15.75" customHeight="1" x14ac:dyDescent="0.25">
      <c r="B10" s="1680"/>
      <c r="D10" s="1677"/>
      <c r="E10" s="1686"/>
      <c r="F10" s="1682"/>
      <c r="G10" s="1148"/>
      <c r="H10" s="1663"/>
      <c r="I10" s="1682"/>
      <c r="J10" s="1148"/>
      <c r="K10" s="1663"/>
      <c r="L10" s="1682"/>
    </row>
    <row r="11" spans="1:15" x14ac:dyDescent="0.25">
      <c r="B11" s="1680"/>
      <c r="D11" s="1677"/>
      <c r="E11" s="1686"/>
      <c r="F11" s="1682"/>
      <c r="G11" s="1148"/>
      <c r="H11" s="1663"/>
      <c r="I11" s="1682"/>
      <c r="J11" s="1148"/>
      <c r="K11" s="1663"/>
      <c r="L11" s="1682"/>
    </row>
    <row r="12" spans="1:15" ht="33" customHeight="1" x14ac:dyDescent="0.25">
      <c r="B12" s="1680"/>
      <c r="D12" s="1678"/>
      <c r="E12" s="1686"/>
      <c r="F12" s="1682"/>
      <c r="G12" s="1148"/>
      <c r="H12" s="1683"/>
      <c r="I12" s="1684"/>
      <c r="J12" s="1148"/>
      <c r="K12" s="1683"/>
      <c r="L12" s="1684"/>
    </row>
    <row r="13" spans="1:15" ht="30" x14ac:dyDescent="0.25">
      <c r="B13" s="1663"/>
      <c r="D13" s="1152" t="s">
        <v>9</v>
      </c>
      <c r="E13" s="1154" t="s">
        <v>9</v>
      </c>
      <c r="F13" s="1153" t="s">
        <v>187</v>
      </c>
      <c r="G13" s="1148"/>
      <c r="H13" s="1141" t="s">
        <v>9</v>
      </c>
      <c r="I13" s="1153" t="s">
        <v>285</v>
      </c>
      <c r="J13" s="1148"/>
      <c r="K13" s="1141" t="s">
        <v>9</v>
      </c>
      <c r="L13" s="1153" t="s">
        <v>187</v>
      </c>
    </row>
    <row r="14" spans="1:15" ht="12.75" customHeight="1" x14ac:dyDescent="0.25">
      <c r="B14" s="1149" t="s">
        <v>8</v>
      </c>
      <c r="D14" s="933">
        <f>'21solsaad'!D10</f>
        <v>416723</v>
      </c>
      <c r="E14" s="933">
        <f>'10pendResol'!H13</f>
        <v>31328</v>
      </c>
      <c r="F14" s="1048">
        <f>E14/$D14*100</f>
        <v>7.5177036064724048</v>
      </c>
      <c r="G14" s="934"/>
      <c r="H14" s="933">
        <f>'10pendPrest'!H13</f>
        <v>25602</v>
      </c>
      <c r="I14" s="1048">
        <f t="shared" ref="I14:I32" si="0">H14/$K14*100</f>
        <v>44.97101703846829</v>
      </c>
      <c r="J14" s="934"/>
      <c r="K14" s="933">
        <f t="shared" ref="K14:K31" si="1">E14+H14</f>
        <v>56930</v>
      </c>
      <c r="L14" s="1048">
        <f t="shared" ref="L14:L32" si="2">K14/D14*100</f>
        <v>13.661352985076416</v>
      </c>
    </row>
    <row r="15" spans="1:15" x14ac:dyDescent="0.25">
      <c r="B15" s="1150" t="s">
        <v>7</v>
      </c>
      <c r="D15" s="938">
        <f>'21solsaad'!D11</f>
        <v>54801</v>
      </c>
      <c r="E15" s="938">
        <f>'10pendResol'!H14</f>
        <v>1519</v>
      </c>
      <c r="F15" s="1049">
        <f t="shared" ref="F15:F31" si="3">E15/$D15*100</f>
        <v>2.771847229065163</v>
      </c>
      <c r="G15" s="934"/>
      <c r="H15" s="938">
        <f>'10pendPrest'!H14</f>
        <v>50</v>
      </c>
      <c r="I15" s="1049">
        <f t="shared" si="0"/>
        <v>3.1867431485022308</v>
      </c>
      <c r="J15" s="934"/>
      <c r="K15" s="938">
        <f t="shared" si="1"/>
        <v>1569</v>
      </c>
      <c r="L15" s="1049">
        <f t="shared" si="2"/>
        <v>2.8630864400284666</v>
      </c>
    </row>
    <row r="16" spans="1:15" x14ac:dyDescent="0.25">
      <c r="B16" s="1150" t="s">
        <v>37</v>
      </c>
      <c r="D16" s="938">
        <f>'21solsaad'!D12</f>
        <v>47098</v>
      </c>
      <c r="E16" s="938">
        <f>'10pendResol'!H15</f>
        <v>2872</v>
      </c>
      <c r="F16" s="1049">
        <f t="shared" si="3"/>
        <v>6.0979234787039784</v>
      </c>
      <c r="G16" s="934"/>
      <c r="H16" s="938">
        <f>'10pendPrest'!H15</f>
        <v>558</v>
      </c>
      <c r="I16" s="1049">
        <f t="shared" si="0"/>
        <v>16.268221574344025</v>
      </c>
      <c r="J16" s="934"/>
      <c r="K16" s="938">
        <f t="shared" si="1"/>
        <v>3430</v>
      </c>
      <c r="L16" s="1049">
        <f t="shared" si="2"/>
        <v>7.2826871629368544</v>
      </c>
    </row>
    <row r="17" spans="2:12" x14ac:dyDescent="0.25">
      <c r="B17" s="1150" t="s">
        <v>38</v>
      </c>
      <c r="D17" s="938">
        <f>'21solsaad'!D13</f>
        <v>44131</v>
      </c>
      <c r="E17" s="938">
        <f>'10pendResol'!H16</f>
        <v>1132</v>
      </c>
      <c r="F17" s="1049">
        <f t="shared" si="3"/>
        <v>2.5650902993360676</v>
      </c>
      <c r="G17" s="934"/>
      <c r="H17" s="938">
        <f>'10pendPrest'!H16</f>
        <v>3239</v>
      </c>
      <c r="I17" s="1049">
        <f t="shared" si="0"/>
        <v>74.102036147334701</v>
      </c>
      <c r="J17" s="934"/>
      <c r="K17" s="938">
        <f t="shared" si="1"/>
        <v>4371</v>
      </c>
      <c r="L17" s="1049">
        <f t="shared" si="2"/>
        <v>9.904602207065329</v>
      </c>
    </row>
    <row r="18" spans="2:12" x14ac:dyDescent="0.25">
      <c r="B18" s="1150" t="s">
        <v>6</v>
      </c>
      <c r="D18" s="938">
        <f>'21solsaad'!D14</f>
        <v>64728</v>
      </c>
      <c r="E18" s="938">
        <f>'10pendResol'!H17</f>
        <v>9372</v>
      </c>
      <c r="F18" s="1049">
        <f>E18/$D18*100</f>
        <v>14.479050797182055</v>
      </c>
      <c r="G18" s="934"/>
      <c r="H18" s="938">
        <f>'10pendPrest'!H17</f>
        <v>6913</v>
      </c>
      <c r="I18" s="1049">
        <f t="shared" si="0"/>
        <v>42.450107460853545</v>
      </c>
      <c r="J18" s="934"/>
      <c r="K18" s="938">
        <f t="shared" si="1"/>
        <v>16285</v>
      </c>
      <c r="L18" s="1049">
        <f t="shared" si="2"/>
        <v>25.159127425534543</v>
      </c>
    </row>
    <row r="19" spans="2:12" x14ac:dyDescent="0.25">
      <c r="B19" s="1150" t="s">
        <v>5</v>
      </c>
      <c r="D19" s="938">
        <f>'21solsaad'!D15</f>
        <v>23904</v>
      </c>
      <c r="E19" s="938">
        <f>'10pendResol'!H18</f>
        <v>750</v>
      </c>
      <c r="F19" s="1049">
        <f t="shared" si="3"/>
        <v>3.1375502008032132</v>
      </c>
      <c r="G19" s="934"/>
      <c r="H19" s="938">
        <f>'10pendPrest'!H18</f>
        <v>1581</v>
      </c>
      <c r="I19" s="1049">
        <f t="shared" si="0"/>
        <v>67.824967824967828</v>
      </c>
      <c r="J19" s="934"/>
      <c r="K19" s="938">
        <f t="shared" si="1"/>
        <v>2331</v>
      </c>
      <c r="L19" s="1049">
        <f t="shared" si="2"/>
        <v>9.7515060240963862</v>
      </c>
    </row>
    <row r="20" spans="2:12" x14ac:dyDescent="0.25">
      <c r="B20" s="1150" t="s">
        <v>4</v>
      </c>
      <c r="D20" s="938">
        <f>'21solsaad'!D16</f>
        <v>158793</v>
      </c>
      <c r="E20" s="938">
        <f>'10pendResol'!H19</f>
        <v>676</v>
      </c>
      <c r="F20" s="1049">
        <f t="shared" si="3"/>
        <v>0.42571146083265637</v>
      </c>
      <c r="G20" s="934"/>
      <c r="H20" s="938">
        <f>'10pendPrest'!H19</f>
        <v>24</v>
      </c>
      <c r="I20" s="1049">
        <f t="shared" si="0"/>
        <v>3.4285714285714288</v>
      </c>
      <c r="J20" s="934"/>
      <c r="K20" s="938">
        <f t="shared" si="1"/>
        <v>700</v>
      </c>
      <c r="L20" s="1049">
        <f t="shared" si="2"/>
        <v>0.44082547719357906</v>
      </c>
    </row>
    <row r="21" spans="2:12" x14ac:dyDescent="0.25">
      <c r="B21" s="1150" t="s">
        <v>40</v>
      </c>
      <c r="D21" s="938">
        <f>'21solsaad'!D17</f>
        <v>96674</v>
      </c>
      <c r="E21" s="938">
        <f>'10pendResol'!H20</f>
        <v>562</v>
      </c>
      <c r="F21" s="1049">
        <f t="shared" si="3"/>
        <v>0.58133520905310632</v>
      </c>
      <c r="G21" s="934"/>
      <c r="H21" s="938">
        <f>'10pendPrest'!H20</f>
        <v>2288</v>
      </c>
      <c r="I21" s="1049">
        <f t="shared" si="0"/>
        <v>80.280701754385959</v>
      </c>
      <c r="J21" s="934"/>
      <c r="K21" s="938">
        <f t="shared" si="1"/>
        <v>2850</v>
      </c>
      <c r="L21" s="1049">
        <f t="shared" si="2"/>
        <v>2.948052216728386</v>
      </c>
    </row>
    <row r="22" spans="2:12" x14ac:dyDescent="0.25">
      <c r="B22" s="1150" t="s">
        <v>41</v>
      </c>
      <c r="D22" s="938">
        <f>'21solsaad'!D18</f>
        <v>360948</v>
      </c>
      <c r="E22" s="938">
        <f>'10pendResol'!H21</f>
        <v>4433</v>
      </c>
      <c r="F22" s="1049">
        <f t="shared" si="3"/>
        <v>1.2281547480523509</v>
      </c>
      <c r="G22" s="934"/>
      <c r="H22" s="938">
        <f>'10pendPrest'!H21</f>
        <v>41586</v>
      </c>
      <c r="I22" s="1049">
        <f t="shared" si="0"/>
        <v>90.367022316869111</v>
      </c>
      <c r="J22" s="934"/>
      <c r="K22" s="938">
        <f t="shared" si="1"/>
        <v>46019</v>
      </c>
      <c r="L22" s="1049">
        <f t="shared" si="2"/>
        <v>12.749481919833327</v>
      </c>
    </row>
    <row r="23" spans="2:12" x14ac:dyDescent="0.25">
      <c r="B23" s="1150" t="s">
        <v>3</v>
      </c>
      <c r="D23" s="938">
        <f>'21solsaad'!D19</f>
        <v>205341</v>
      </c>
      <c r="E23" s="938">
        <f>'10pendResol'!H22</f>
        <v>7941</v>
      </c>
      <c r="F23" s="1049">
        <f t="shared" si="3"/>
        <v>3.8672257367013891</v>
      </c>
      <c r="G23" s="934"/>
      <c r="H23" s="938">
        <f>'10pendPrest'!H22</f>
        <v>9942</v>
      </c>
      <c r="I23" s="1049">
        <f t="shared" si="0"/>
        <v>55.594698876027515</v>
      </c>
      <c r="J23" s="934"/>
      <c r="K23" s="938">
        <f t="shared" si="1"/>
        <v>17883</v>
      </c>
      <c r="L23" s="1049">
        <f t="shared" si="2"/>
        <v>8.7089280757374326</v>
      </c>
    </row>
    <row r="24" spans="2:12" x14ac:dyDescent="0.25">
      <c r="B24" s="1150" t="s">
        <v>2</v>
      </c>
      <c r="D24" s="938">
        <f>'21solsaad'!D20</f>
        <v>58858</v>
      </c>
      <c r="E24" s="938">
        <f>'10pendResol'!H23</f>
        <v>359</v>
      </c>
      <c r="F24" s="1049">
        <f t="shared" si="3"/>
        <v>0.60994257365184001</v>
      </c>
      <c r="G24" s="934"/>
      <c r="H24" s="938">
        <f>'10pendPrest'!H23</f>
        <v>4798</v>
      </c>
      <c r="I24" s="1049">
        <f t="shared" si="0"/>
        <v>93.038588326546446</v>
      </c>
      <c r="J24" s="934"/>
      <c r="K24" s="938">
        <f t="shared" si="1"/>
        <v>5157</v>
      </c>
      <c r="L24" s="1049">
        <f t="shared" si="2"/>
        <v>8.7617656053552615</v>
      </c>
    </row>
    <row r="25" spans="2:12" x14ac:dyDescent="0.25">
      <c r="B25" s="1150" t="s">
        <v>35</v>
      </c>
      <c r="D25" s="938">
        <f>'21solsaad'!D21</f>
        <v>83380</v>
      </c>
      <c r="E25" s="938">
        <f>'10pendResol'!H24</f>
        <v>473</v>
      </c>
      <c r="F25" s="1049">
        <f t="shared" si="3"/>
        <v>0.56728232189973615</v>
      </c>
      <c r="G25" s="934"/>
      <c r="H25" s="938">
        <f>'10pendPrest'!H24</f>
        <v>1534</v>
      </c>
      <c r="I25" s="1049">
        <f t="shared" si="0"/>
        <v>76.432486297957141</v>
      </c>
      <c r="J25" s="934"/>
      <c r="K25" s="938">
        <f t="shared" si="1"/>
        <v>2007</v>
      </c>
      <c r="L25" s="1049">
        <f t="shared" si="2"/>
        <v>2.4070520508515232</v>
      </c>
    </row>
    <row r="26" spans="2:12" x14ac:dyDescent="0.25">
      <c r="B26" s="1150" t="s">
        <v>42</v>
      </c>
      <c r="D26" s="938">
        <f>'21solsaad'!D22</f>
        <v>247073</v>
      </c>
      <c r="E26" s="938">
        <f>'10pendResol'!H25</f>
        <v>272</v>
      </c>
      <c r="F26" s="1049">
        <f t="shared" si="3"/>
        <v>0.11008892108809946</v>
      </c>
      <c r="G26" s="934"/>
      <c r="H26" s="938">
        <f>'10pendPrest'!H25</f>
        <v>10877</v>
      </c>
      <c r="I26" s="1049">
        <f t="shared" si="0"/>
        <v>97.560319311148973</v>
      </c>
      <c r="J26" s="934"/>
      <c r="K26" s="938">
        <f t="shared" si="1"/>
        <v>11149</v>
      </c>
      <c r="L26" s="1049">
        <f t="shared" si="2"/>
        <v>4.5124315485706656</v>
      </c>
    </row>
    <row r="27" spans="2:12" x14ac:dyDescent="0.25">
      <c r="B27" s="1150" t="s">
        <v>43</v>
      </c>
      <c r="D27" s="938">
        <f>'21solsaad'!D23</f>
        <v>64254</v>
      </c>
      <c r="E27" s="938">
        <f>'10pendResol'!H26</f>
        <v>4495</v>
      </c>
      <c r="F27" s="1049">
        <f t="shared" si="3"/>
        <v>6.99567342110997</v>
      </c>
      <c r="G27" s="934"/>
      <c r="H27" s="938">
        <f>'10pendPrest'!H26</f>
        <v>5893</v>
      </c>
      <c r="I27" s="1049">
        <f t="shared" si="0"/>
        <v>56.72891798228725</v>
      </c>
      <c r="J27" s="934"/>
      <c r="K27" s="938">
        <f t="shared" si="1"/>
        <v>10388</v>
      </c>
      <c r="L27" s="1049">
        <f t="shared" si="2"/>
        <v>16.167086873968938</v>
      </c>
    </row>
    <row r="28" spans="2:12" x14ac:dyDescent="0.25">
      <c r="B28" s="1150" t="s">
        <v>44</v>
      </c>
      <c r="D28" s="938">
        <f>'21solsaad'!D24</f>
        <v>21946</v>
      </c>
      <c r="E28" s="938">
        <f>'10pendResol'!H27</f>
        <v>82</v>
      </c>
      <c r="F28" s="1049">
        <f t="shared" si="3"/>
        <v>0.37364439989064069</v>
      </c>
      <c r="G28" s="934"/>
      <c r="H28" s="938">
        <f>'10pendPrest'!H27</f>
        <v>432</v>
      </c>
      <c r="I28" s="1049">
        <f t="shared" si="0"/>
        <v>84.046692607003891</v>
      </c>
      <c r="J28" s="934"/>
      <c r="K28" s="938">
        <f t="shared" si="1"/>
        <v>514</v>
      </c>
      <c r="L28" s="1049">
        <f t="shared" si="2"/>
        <v>2.3421124578510888</v>
      </c>
    </row>
    <row r="29" spans="2:12" x14ac:dyDescent="0.25">
      <c r="B29" s="1150" t="s">
        <v>45</v>
      </c>
      <c r="D29" s="938">
        <f>'21solsaad'!D25</f>
        <v>114555</v>
      </c>
      <c r="E29" s="938">
        <f>'10pendResol'!H28</f>
        <v>183</v>
      </c>
      <c r="F29" s="1049">
        <f t="shared" si="3"/>
        <v>0.15974859237920649</v>
      </c>
      <c r="G29" s="934"/>
      <c r="H29" s="938">
        <f>'10pendPrest'!H28</f>
        <v>9546</v>
      </c>
      <c r="I29" s="1049">
        <f t="shared" si="0"/>
        <v>98.119025593586187</v>
      </c>
      <c r="J29" s="934"/>
      <c r="K29" s="938">
        <f t="shared" si="1"/>
        <v>9729</v>
      </c>
      <c r="L29" s="1049">
        <f t="shared" si="2"/>
        <v>8.4928636899306014</v>
      </c>
    </row>
    <row r="30" spans="2:12" x14ac:dyDescent="0.25">
      <c r="B30" s="1150" t="s">
        <v>46</v>
      </c>
      <c r="D30" s="938">
        <f>'21solsaad'!D26</f>
        <v>14489</v>
      </c>
      <c r="E30" s="938">
        <f>'10pendResol'!H29</f>
        <v>8</v>
      </c>
      <c r="F30" s="1049">
        <f t="shared" si="3"/>
        <v>5.5214300503830492E-2</v>
      </c>
      <c r="G30" s="934"/>
      <c r="H30" s="938">
        <f>'10pendPrest'!H29</f>
        <v>471</v>
      </c>
      <c r="I30" s="1049">
        <f t="shared" si="0"/>
        <v>98.329853862212943</v>
      </c>
      <c r="J30" s="934"/>
      <c r="K30" s="938">
        <f t="shared" si="1"/>
        <v>479</v>
      </c>
      <c r="L30" s="1049">
        <f t="shared" si="2"/>
        <v>3.3059562426668507</v>
      </c>
    </row>
    <row r="31" spans="2:12" x14ac:dyDescent="0.25">
      <c r="B31" s="1151" t="s">
        <v>1</v>
      </c>
      <c r="D31" s="1137">
        <f>'21solsaad'!D27</f>
        <v>5373</v>
      </c>
      <c r="E31" s="1137">
        <f>'10pendResol'!H30</f>
        <v>41</v>
      </c>
      <c r="F31" s="1050">
        <f t="shared" si="3"/>
        <v>0.76307463242136608</v>
      </c>
      <c r="G31" s="934"/>
      <c r="H31" s="1137">
        <f>'10pendPrest'!H30</f>
        <v>226</v>
      </c>
      <c r="I31" s="1050">
        <f t="shared" si="0"/>
        <v>84.644194756554299</v>
      </c>
      <c r="J31" s="934"/>
      <c r="K31" s="1137">
        <f t="shared" si="1"/>
        <v>267</v>
      </c>
      <c r="L31" s="1050">
        <f t="shared" si="2"/>
        <v>4.96929089893914</v>
      </c>
    </row>
    <row r="32" spans="2:12" x14ac:dyDescent="0.25">
      <c r="B32" s="1319" t="s">
        <v>0</v>
      </c>
      <c r="D32" s="1320">
        <f>SUM(D14:D31)</f>
        <v>2083069</v>
      </c>
      <c r="E32" s="1320">
        <f>SUM(E14:E31)</f>
        <v>66498</v>
      </c>
      <c r="F32" s="1309">
        <f>E32/$D32*100</f>
        <v>3.1923090401710166</v>
      </c>
      <c r="G32" s="1287"/>
      <c r="H32" s="1320">
        <f>SUM(H14:H31)</f>
        <v>125560</v>
      </c>
      <c r="I32" s="1309">
        <f t="shared" si="0"/>
        <v>65.376084307865341</v>
      </c>
      <c r="J32" s="1287"/>
      <c r="K32" s="1320">
        <f>SUM(K14:K31)</f>
        <v>192058</v>
      </c>
      <c r="L32" s="1309">
        <f t="shared" si="2"/>
        <v>9.2199538277416639</v>
      </c>
    </row>
    <row r="34" spans="2:2" x14ac:dyDescent="0.25">
      <c r="B34" s="1140" t="s">
        <v>282</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topLeftCell="A8"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96" customFormat="1" x14ac:dyDescent="0.2"/>
    <row r="2" spans="1:17" s="96" customFormat="1" x14ac:dyDescent="0.2"/>
    <row r="3" spans="1:17" s="96" customFormat="1" x14ac:dyDescent="0.2"/>
    <row r="4" spans="1:17" s="96" customFormat="1" x14ac:dyDescent="0.2"/>
    <row r="5" spans="1:17" s="96" customFormat="1" ht="16.5" customHeight="1" x14ac:dyDescent="0.2"/>
    <row r="6" spans="1:17" s="4" customFormat="1" ht="24.75" customHeight="1" x14ac:dyDescent="0.2">
      <c r="A6" s="97"/>
      <c r="B6" s="1494" t="s">
        <v>462</v>
      </c>
      <c r="C6" s="1494"/>
      <c r="D6" s="1494"/>
      <c r="E6" s="1494"/>
      <c r="F6" s="1494"/>
      <c r="G6" s="1494"/>
      <c r="H6" s="1494"/>
      <c r="I6" s="1494"/>
      <c r="J6" s="1494"/>
      <c r="K6" s="1494"/>
      <c r="L6" s="1494"/>
      <c r="M6" s="1494"/>
      <c r="N6" s="1494"/>
      <c r="O6" s="99"/>
    </row>
    <row r="7" spans="1:17" s="4" customFormat="1" ht="11.25" customHeight="1" x14ac:dyDescent="0.2">
      <c r="A7" s="97"/>
      <c r="B7" s="1494"/>
      <c r="C7" s="1494"/>
      <c r="D7" s="1494"/>
      <c r="E7" s="1494"/>
      <c r="F7" s="1494"/>
      <c r="G7" s="1494"/>
      <c r="H7" s="1494"/>
      <c r="I7" s="1494"/>
      <c r="J7" s="1494"/>
      <c r="K7" s="1494"/>
      <c r="L7" s="1494"/>
      <c r="M7" s="1494"/>
      <c r="N7" s="1494"/>
      <c r="O7" s="99"/>
    </row>
    <row r="8" spans="1:17" s="4" customFormat="1" ht="15.75" customHeight="1" x14ac:dyDescent="0.2">
      <c r="A8" s="97"/>
      <c r="B8" s="1633" t="s">
        <v>491</v>
      </c>
      <c r="C8" s="1633"/>
      <c r="D8" s="1633"/>
      <c r="E8" s="1633"/>
      <c r="F8" s="1633"/>
      <c r="G8" s="1633"/>
      <c r="H8" s="1633"/>
      <c r="I8" s="1633"/>
      <c r="J8" s="1633"/>
      <c r="K8" s="1633"/>
      <c r="L8" s="1633"/>
      <c r="M8" s="1633"/>
      <c r="N8" s="1633"/>
      <c r="O8" s="112"/>
      <c r="P8" s="112"/>
      <c r="Q8" s="112"/>
    </row>
    <row r="9" spans="1:17" s="96" customFormat="1" ht="6" customHeight="1" x14ac:dyDescent="0.2">
      <c r="A9" s="98"/>
      <c r="B9"/>
      <c r="C9"/>
      <c r="D9"/>
      <c r="E9"/>
      <c r="F9"/>
      <c r="G9"/>
      <c r="H9"/>
      <c r="I9"/>
      <c r="J9"/>
      <c r="K9"/>
      <c r="L9"/>
      <c r="M9"/>
      <c r="N9"/>
      <c r="O9"/>
      <c r="P9"/>
      <c r="Q9"/>
    </row>
    <row r="10" spans="1:17" s="100" customFormat="1" x14ac:dyDescent="0.2"/>
    <row r="11" spans="1:17" s="100" customFormat="1" x14ac:dyDescent="0.2">
      <c r="C11" s="1687" t="s">
        <v>0</v>
      </c>
      <c r="D11" s="1687"/>
      <c r="E11" s="1687"/>
      <c r="L11" s="100">
        <v>1</v>
      </c>
      <c r="M11" s="100">
        <v>3</v>
      </c>
      <c r="N11" s="100">
        <v>4</v>
      </c>
      <c r="O11" s="100">
        <v>5</v>
      </c>
      <c r="P11" s="100">
        <v>6</v>
      </c>
    </row>
    <row r="12" spans="1:17" s="100" customFormat="1" ht="15" x14ac:dyDescent="0.25">
      <c r="C12" s="100" t="s">
        <v>210</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5" x14ac:dyDescent="0.25">
      <c r="B13" s="100" t="s">
        <v>8</v>
      </c>
      <c r="C13" s="102">
        <v>313834</v>
      </c>
      <c r="D13" s="102">
        <v>287048</v>
      </c>
      <c r="E13" s="102">
        <v>26786</v>
      </c>
      <c r="F13" s="103">
        <v>0.91464914572672174</v>
      </c>
      <c r="G13" s="103">
        <v>8.5350854273278223E-2</v>
      </c>
      <c r="I13" s="101">
        <v>10</v>
      </c>
      <c r="J13" s="101">
        <v>1</v>
      </c>
      <c r="K13" s="101">
        <v>8</v>
      </c>
      <c r="L13" s="100" t="s">
        <v>4</v>
      </c>
      <c r="M13" s="102">
        <v>123868</v>
      </c>
      <c r="N13" s="102">
        <v>166</v>
      </c>
      <c r="O13" s="103">
        <f t="shared" ref="O13:P28" si="0">INDEX($B$13:$G$32,$K13,O$11)</f>
        <v>0.99866165728751799</v>
      </c>
      <c r="P13" s="103">
        <f t="shared" si="0"/>
        <v>1.3383427124820614E-3</v>
      </c>
      <c r="Q13" s="103">
        <f>$F$32</f>
        <v>0.90436415794095404</v>
      </c>
    </row>
    <row r="14" spans="1:17" s="100" customFormat="1" ht="15" x14ac:dyDescent="0.25">
      <c r="B14" s="100" t="s">
        <v>7</v>
      </c>
      <c r="C14" s="102">
        <v>40560</v>
      </c>
      <c r="D14" s="102">
        <v>40443</v>
      </c>
      <c r="E14" s="102">
        <v>117</v>
      </c>
      <c r="F14" s="103">
        <v>0.99711538461538463</v>
      </c>
      <c r="G14" s="103">
        <v>2.8846153846153848E-3</v>
      </c>
      <c r="I14" s="101">
        <v>2</v>
      </c>
      <c r="J14" s="101">
        <v>2</v>
      </c>
      <c r="K14" s="101">
        <v>2</v>
      </c>
      <c r="L14" s="100" t="s">
        <v>7</v>
      </c>
      <c r="M14" s="102">
        <v>40443</v>
      </c>
      <c r="N14" s="102">
        <v>117</v>
      </c>
      <c r="O14" s="103">
        <f t="shared" si="0"/>
        <v>0.99711538461538463</v>
      </c>
      <c r="P14" s="103">
        <f t="shared" si="0"/>
        <v>2.8846153846153848E-3</v>
      </c>
      <c r="Q14" s="103">
        <f t="shared" ref="Q14:Q32" si="1">$F$32</f>
        <v>0.90436415794095404</v>
      </c>
    </row>
    <row r="15" spans="1:17" s="100" customFormat="1" ht="15" x14ac:dyDescent="0.25">
      <c r="B15" s="100" t="s">
        <v>37</v>
      </c>
      <c r="C15" s="102">
        <v>32067</v>
      </c>
      <c r="D15" s="102">
        <v>31355</v>
      </c>
      <c r="E15" s="102">
        <v>712</v>
      </c>
      <c r="F15" s="103">
        <v>0.97779648860198953</v>
      </c>
      <c r="G15" s="103">
        <v>2.2203511398010415E-2</v>
      </c>
      <c r="I15" s="101">
        <v>4</v>
      </c>
      <c r="J15" s="101">
        <v>3</v>
      </c>
      <c r="K15" s="101">
        <v>13</v>
      </c>
      <c r="L15" s="100" t="s">
        <v>35</v>
      </c>
      <c r="M15" s="102">
        <v>73901</v>
      </c>
      <c r="N15" s="102">
        <v>1577</v>
      </c>
      <c r="O15" s="103">
        <f t="shared" si="0"/>
        <v>0.97910649460770027</v>
      </c>
      <c r="P15" s="103">
        <f t="shared" si="0"/>
        <v>2.0893505392299744E-2</v>
      </c>
      <c r="Q15" s="103">
        <f t="shared" si="1"/>
        <v>0.90436415794095404</v>
      </c>
    </row>
    <row r="16" spans="1:17" s="100" customFormat="1" ht="15" x14ac:dyDescent="0.25">
      <c r="B16" s="100" t="s">
        <v>38</v>
      </c>
      <c r="C16" s="102">
        <v>33747</v>
      </c>
      <c r="D16" s="102">
        <v>29247</v>
      </c>
      <c r="E16" s="102">
        <v>4500</v>
      </c>
      <c r="F16" s="103">
        <v>0.86665481376122322</v>
      </c>
      <c r="G16" s="103">
        <v>0.13334518623877678</v>
      </c>
      <c r="I16" s="101">
        <v>16</v>
      </c>
      <c r="J16" s="101">
        <v>4</v>
      </c>
      <c r="K16" s="101">
        <v>3</v>
      </c>
      <c r="L16" s="100" t="s">
        <v>37</v>
      </c>
      <c r="M16" s="102">
        <v>31355</v>
      </c>
      <c r="N16" s="102">
        <v>712</v>
      </c>
      <c r="O16" s="103">
        <f t="shared" si="0"/>
        <v>0.97779648860198953</v>
      </c>
      <c r="P16" s="103">
        <f t="shared" si="0"/>
        <v>2.2203511398010415E-2</v>
      </c>
      <c r="Q16" s="103">
        <f t="shared" si="1"/>
        <v>0.90436415794095404</v>
      </c>
    </row>
    <row r="17" spans="2:17" s="100" customFormat="1" ht="15" x14ac:dyDescent="0.25">
      <c r="B17" s="100" t="s">
        <v>6</v>
      </c>
      <c r="C17" s="102">
        <v>47187</v>
      </c>
      <c r="D17" s="102">
        <v>40108</v>
      </c>
      <c r="E17" s="102">
        <v>7079</v>
      </c>
      <c r="F17" s="103">
        <v>0.84997986733634268</v>
      </c>
      <c r="G17" s="103">
        <v>0.15002013266365735</v>
      </c>
      <c r="I17" s="101">
        <v>17</v>
      </c>
      <c r="J17" s="101">
        <v>5</v>
      </c>
      <c r="K17" s="101">
        <v>17</v>
      </c>
      <c r="L17" s="100" t="s">
        <v>44</v>
      </c>
      <c r="M17" s="102">
        <v>16288</v>
      </c>
      <c r="N17" s="102">
        <v>612</v>
      </c>
      <c r="O17" s="103">
        <f t="shared" si="0"/>
        <v>0.96378698224852066</v>
      </c>
      <c r="P17" s="103">
        <f t="shared" si="0"/>
        <v>3.6213017751479289E-2</v>
      </c>
      <c r="Q17" s="103">
        <f t="shared" si="1"/>
        <v>0.90436415794095404</v>
      </c>
    </row>
    <row r="18" spans="2:17" s="100" customFormat="1" ht="15" x14ac:dyDescent="0.25">
      <c r="B18" s="100" t="s">
        <v>5</v>
      </c>
      <c r="C18" s="102">
        <v>18668</v>
      </c>
      <c r="D18" s="102">
        <v>16855</v>
      </c>
      <c r="E18" s="102">
        <v>1813</v>
      </c>
      <c r="F18" s="103">
        <v>0.9028819370044997</v>
      </c>
      <c r="G18" s="103">
        <v>9.7118062995500326E-2</v>
      </c>
      <c r="I18" s="101">
        <v>12</v>
      </c>
      <c r="J18" s="101">
        <v>6</v>
      </c>
      <c r="K18" s="101">
        <v>10</v>
      </c>
      <c r="L18" s="100" t="s">
        <v>39</v>
      </c>
      <c r="M18" s="102">
        <v>1544</v>
      </c>
      <c r="N18" s="102">
        <v>60</v>
      </c>
      <c r="O18" s="103">
        <f t="shared" si="0"/>
        <v>0.96259351620947631</v>
      </c>
      <c r="P18" s="103">
        <f t="shared" si="0"/>
        <v>3.7406483790523692E-2</v>
      </c>
      <c r="Q18" s="103">
        <f t="shared" si="1"/>
        <v>0.90436415794095404</v>
      </c>
    </row>
    <row r="19" spans="2:17" s="100" customFormat="1" ht="15" x14ac:dyDescent="0.25">
      <c r="B19" s="100" t="s">
        <v>40</v>
      </c>
      <c r="C19" s="102">
        <v>75876</v>
      </c>
      <c r="D19" s="102">
        <v>72030</v>
      </c>
      <c r="E19" s="102">
        <v>3846</v>
      </c>
      <c r="F19" s="103">
        <v>0.94931203542622178</v>
      </c>
      <c r="G19" s="103">
        <v>5.068796457377827E-2</v>
      </c>
      <c r="I19" s="101">
        <v>7</v>
      </c>
      <c r="J19" s="101">
        <v>7</v>
      </c>
      <c r="K19" s="101">
        <v>7</v>
      </c>
      <c r="L19" s="100" t="s">
        <v>40</v>
      </c>
      <c r="M19" s="102">
        <v>72030</v>
      </c>
      <c r="N19" s="102">
        <v>3846</v>
      </c>
      <c r="O19" s="103">
        <f t="shared" si="0"/>
        <v>0.94931203542622178</v>
      </c>
      <c r="P19" s="103">
        <f t="shared" si="0"/>
        <v>5.068796457377827E-2</v>
      </c>
      <c r="Q19" s="103">
        <f t="shared" si="1"/>
        <v>0.90436415794095404</v>
      </c>
    </row>
    <row r="20" spans="2:17" s="100" customFormat="1" ht="15" x14ac:dyDescent="0.25">
      <c r="B20" s="100" t="s">
        <v>4</v>
      </c>
      <c r="C20" s="102">
        <v>124034</v>
      </c>
      <c r="D20" s="102">
        <v>123868</v>
      </c>
      <c r="E20" s="102">
        <v>166</v>
      </c>
      <c r="F20" s="103">
        <v>0.99866165728751799</v>
      </c>
      <c r="G20" s="103">
        <v>1.3383427124820614E-3</v>
      </c>
      <c r="I20" s="101">
        <v>1</v>
      </c>
      <c r="J20" s="101">
        <v>8</v>
      </c>
      <c r="K20" s="101">
        <v>14</v>
      </c>
      <c r="L20" s="100" t="s">
        <v>42</v>
      </c>
      <c r="M20" s="102">
        <v>179516</v>
      </c>
      <c r="N20" s="102">
        <v>13587</v>
      </c>
      <c r="O20" s="103">
        <f t="shared" si="0"/>
        <v>0.92963858666100474</v>
      </c>
      <c r="P20" s="103">
        <f t="shared" si="0"/>
        <v>7.0361413338995246E-2</v>
      </c>
      <c r="Q20" s="103">
        <f t="shared" si="1"/>
        <v>0.90436415794095404</v>
      </c>
    </row>
    <row r="21" spans="2:17" s="100" customFormat="1" ht="15" x14ac:dyDescent="0.25">
      <c r="B21" s="100" t="s">
        <v>41</v>
      </c>
      <c r="C21" s="102">
        <v>253711</v>
      </c>
      <c r="D21" s="102">
        <v>205681</v>
      </c>
      <c r="E21" s="102">
        <v>48030</v>
      </c>
      <c r="F21" s="103">
        <v>0.81069011591929396</v>
      </c>
      <c r="G21" s="103">
        <v>0.18930988408070601</v>
      </c>
      <c r="I21" s="101">
        <v>20</v>
      </c>
      <c r="J21" s="101">
        <v>9</v>
      </c>
      <c r="K21" s="101">
        <v>11</v>
      </c>
      <c r="L21" s="100" t="s">
        <v>3</v>
      </c>
      <c r="M21" s="102">
        <v>150668</v>
      </c>
      <c r="N21" s="102">
        <v>13160</v>
      </c>
      <c r="O21" s="103">
        <f t="shared" si="0"/>
        <v>0.91967185096564685</v>
      </c>
      <c r="P21" s="103">
        <f t="shared" si="0"/>
        <v>8.0328149034353105E-2</v>
      </c>
      <c r="Q21" s="103">
        <f t="shared" si="1"/>
        <v>0.90436415794095404</v>
      </c>
    </row>
    <row r="22" spans="2:17" s="100" customFormat="1" ht="15" x14ac:dyDescent="0.25">
      <c r="B22" s="100" t="s">
        <v>39</v>
      </c>
      <c r="C22" s="102">
        <v>1604</v>
      </c>
      <c r="D22" s="102">
        <v>1544</v>
      </c>
      <c r="E22" s="102">
        <v>60</v>
      </c>
      <c r="F22" s="103">
        <v>0.96259351620947631</v>
      </c>
      <c r="G22" s="103">
        <v>3.7406483790523692E-2</v>
      </c>
      <c r="I22" s="101">
        <v>6</v>
      </c>
      <c r="J22" s="101">
        <v>10</v>
      </c>
      <c r="K22" s="101">
        <v>1</v>
      </c>
      <c r="L22" s="100" t="s">
        <v>8</v>
      </c>
      <c r="M22" s="102">
        <v>287048</v>
      </c>
      <c r="N22" s="102">
        <v>26786</v>
      </c>
      <c r="O22" s="103">
        <f t="shared" si="0"/>
        <v>0.91464914572672174</v>
      </c>
      <c r="P22" s="103">
        <f t="shared" si="0"/>
        <v>8.5350854273278223E-2</v>
      </c>
      <c r="Q22" s="103">
        <f t="shared" si="1"/>
        <v>0.90436415794095404</v>
      </c>
    </row>
    <row r="23" spans="2:17" s="100" customFormat="1" ht="15" x14ac:dyDescent="0.25">
      <c r="B23" s="100" t="s">
        <v>3</v>
      </c>
      <c r="C23" s="102">
        <v>163828</v>
      </c>
      <c r="D23" s="102">
        <v>150668</v>
      </c>
      <c r="E23" s="102">
        <v>13160</v>
      </c>
      <c r="F23" s="103">
        <v>0.91967185096564685</v>
      </c>
      <c r="G23" s="103">
        <v>8.0328149034353105E-2</v>
      </c>
      <c r="I23" s="101">
        <v>9</v>
      </c>
      <c r="J23" s="101">
        <v>11</v>
      </c>
      <c r="K23" s="101">
        <v>20</v>
      </c>
      <c r="L23" s="100" t="s">
        <v>108</v>
      </c>
      <c r="M23" s="102">
        <v>1424322</v>
      </c>
      <c r="N23" s="102">
        <v>150621</v>
      </c>
      <c r="O23" s="103">
        <f t="shared" si="0"/>
        <v>0.90436415794095404</v>
      </c>
      <c r="P23" s="103">
        <f t="shared" si="0"/>
        <v>9.5635842059045947E-2</v>
      </c>
      <c r="Q23" s="103">
        <f t="shared" si="1"/>
        <v>0.90436415794095404</v>
      </c>
    </row>
    <row r="24" spans="2:17" s="100" customFormat="1" ht="15" x14ac:dyDescent="0.25">
      <c r="B24" s="100" t="s">
        <v>2</v>
      </c>
      <c r="C24" s="102">
        <v>41095</v>
      </c>
      <c r="D24" s="102">
        <v>34652</v>
      </c>
      <c r="E24" s="102">
        <v>6443</v>
      </c>
      <c r="F24" s="103">
        <v>0.84321693636695461</v>
      </c>
      <c r="G24" s="103">
        <v>0.15678306363304539</v>
      </c>
      <c r="I24" s="101">
        <v>18</v>
      </c>
      <c r="J24" s="101">
        <v>12</v>
      </c>
      <c r="K24" s="101">
        <v>6</v>
      </c>
      <c r="L24" s="100" t="s">
        <v>5</v>
      </c>
      <c r="M24" s="102">
        <v>16855</v>
      </c>
      <c r="N24" s="102">
        <v>1813</v>
      </c>
      <c r="O24" s="103">
        <f t="shared" si="0"/>
        <v>0.9028819370044997</v>
      </c>
      <c r="P24" s="103">
        <f t="shared" si="0"/>
        <v>9.7118062995500326E-2</v>
      </c>
      <c r="Q24" s="103">
        <f t="shared" si="1"/>
        <v>0.90436415794095404</v>
      </c>
    </row>
    <row r="25" spans="2:17" s="100" customFormat="1" ht="15" x14ac:dyDescent="0.25">
      <c r="B25" s="100" t="s">
        <v>35</v>
      </c>
      <c r="C25" s="102">
        <v>75478</v>
      </c>
      <c r="D25" s="102">
        <v>73901</v>
      </c>
      <c r="E25" s="102">
        <v>1577</v>
      </c>
      <c r="F25" s="103">
        <v>0.97910649460770027</v>
      </c>
      <c r="G25" s="103">
        <v>2.0893505392299744E-2</v>
      </c>
      <c r="I25" s="101">
        <v>3</v>
      </c>
      <c r="J25" s="101">
        <v>13</v>
      </c>
      <c r="K25" s="101">
        <v>19</v>
      </c>
      <c r="L25" s="100" t="s">
        <v>46</v>
      </c>
      <c r="M25" s="102">
        <v>9191</v>
      </c>
      <c r="N25" s="102">
        <v>1284</v>
      </c>
      <c r="O25" s="103">
        <f t="shared" si="0"/>
        <v>0.87742243436754175</v>
      </c>
      <c r="P25" s="103">
        <f t="shared" si="0"/>
        <v>0.12257756563245824</v>
      </c>
      <c r="Q25" s="103">
        <f t="shared" si="1"/>
        <v>0.90436415794095404</v>
      </c>
    </row>
    <row r="26" spans="2:17" s="100" customFormat="1" ht="15" x14ac:dyDescent="0.25">
      <c r="B26" s="100" t="s">
        <v>42</v>
      </c>
      <c r="C26" s="102">
        <v>193103</v>
      </c>
      <c r="D26" s="102">
        <v>179516</v>
      </c>
      <c r="E26" s="102">
        <v>13587</v>
      </c>
      <c r="F26" s="103">
        <v>0.92963858666100474</v>
      </c>
      <c r="G26" s="103">
        <v>7.0361413338995246E-2</v>
      </c>
      <c r="I26" s="101">
        <v>8</v>
      </c>
      <c r="J26" s="101">
        <v>14</v>
      </c>
      <c r="K26" s="101">
        <v>16</v>
      </c>
      <c r="L26" s="100" t="s">
        <v>43</v>
      </c>
      <c r="M26" s="102">
        <v>41734</v>
      </c>
      <c r="N26" s="102">
        <v>6042</v>
      </c>
      <c r="O26" s="103">
        <f t="shared" si="0"/>
        <v>0.87353482920294712</v>
      </c>
      <c r="P26" s="103">
        <f t="shared" si="0"/>
        <v>0.12646517079705291</v>
      </c>
      <c r="Q26" s="103">
        <f t="shared" si="1"/>
        <v>0.90436415794095404</v>
      </c>
    </row>
    <row r="27" spans="2:17" s="100" customFormat="1" ht="15" x14ac:dyDescent="0.25">
      <c r="B27" s="100" t="s">
        <v>47</v>
      </c>
      <c r="C27" s="102">
        <v>2235</v>
      </c>
      <c r="D27" s="102">
        <v>1945</v>
      </c>
      <c r="E27" s="102">
        <v>290</v>
      </c>
      <c r="F27" s="103">
        <v>0.87024608501118572</v>
      </c>
      <c r="G27" s="103">
        <v>0.12975391498881431</v>
      </c>
      <c r="I27" s="101">
        <v>15</v>
      </c>
      <c r="J27" s="101">
        <v>15</v>
      </c>
      <c r="K27" s="101">
        <v>15</v>
      </c>
      <c r="L27" s="100" t="s">
        <v>47</v>
      </c>
      <c r="M27" s="102">
        <v>1945</v>
      </c>
      <c r="N27" s="102">
        <v>290</v>
      </c>
      <c r="O27" s="103">
        <f t="shared" si="0"/>
        <v>0.87024608501118572</v>
      </c>
      <c r="P27" s="103">
        <f t="shared" si="0"/>
        <v>0.12975391498881431</v>
      </c>
      <c r="Q27" s="103">
        <f t="shared" si="1"/>
        <v>0.90436415794095404</v>
      </c>
    </row>
    <row r="28" spans="2:17" s="100" customFormat="1" ht="15" x14ac:dyDescent="0.25">
      <c r="B28" s="100" t="s">
        <v>43</v>
      </c>
      <c r="C28" s="102">
        <v>47776</v>
      </c>
      <c r="D28" s="102">
        <v>41734</v>
      </c>
      <c r="E28" s="102">
        <v>6042</v>
      </c>
      <c r="F28" s="103">
        <v>0.87353482920294712</v>
      </c>
      <c r="G28" s="103">
        <v>0.12646517079705291</v>
      </c>
      <c r="I28" s="101">
        <v>14</v>
      </c>
      <c r="J28" s="101">
        <v>16</v>
      </c>
      <c r="K28" s="101">
        <v>4</v>
      </c>
      <c r="L28" s="100" t="s">
        <v>38</v>
      </c>
      <c r="M28" s="102">
        <v>29247</v>
      </c>
      <c r="N28" s="102">
        <v>4500</v>
      </c>
      <c r="O28" s="103">
        <f t="shared" si="0"/>
        <v>0.86665481376122322</v>
      </c>
      <c r="P28" s="103">
        <f t="shared" si="0"/>
        <v>0.13334518623877678</v>
      </c>
      <c r="Q28" s="103">
        <f t="shared" si="1"/>
        <v>0.90436415794095404</v>
      </c>
    </row>
    <row r="29" spans="2:17" s="100" customFormat="1" ht="15" x14ac:dyDescent="0.25">
      <c r="B29" s="100" t="s">
        <v>44</v>
      </c>
      <c r="C29" s="102">
        <v>16900</v>
      </c>
      <c r="D29" s="102">
        <v>16288</v>
      </c>
      <c r="E29" s="102">
        <v>612</v>
      </c>
      <c r="F29" s="103">
        <v>0.96378698224852066</v>
      </c>
      <c r="G29" s="103">
        <v>3.6213017751479289E-2</v>
      </c>
      <c r="I29" s="101">
        <v>5</v>
      </c>
      <c r="J29" s="101">
        <v>17</v>
      </c>
      <c r="K29" s="101">
        <v>5</v>
      </c>
      <c r="L29" s="100" t="s">
        <v>6</v>
      </c>
      <c r="M29" s="102">
        <v>40108</v>
      </c>
      <c r="N29" s="102">
        <v>7079</v>
      </c>
      <c r="O29" s="103">
        <f t="shared" ref="O29:P32" si="2">INDEX($B$13:$G$32,$K29,O$11)</f>
        <v>0.84997986733634268</v>
      </c>
      <c r="P29" s="103">
        <f t="shared" si="2"/>
        <v>0.15002013266365735</v>
      </c>
      <c r="Q29" s="103">
        <f t="shared" si="1"/>
        <v>0.90436415794095404</v>
      </c>
    </row>
    <row r="30" spans="2:17" s="100" customFormat="1" ht="15" x14ac:dyDescent="0.25">
      <c r="B30" s="100" t="s">
        <v>45</v>
      </c>
      <c r="C30" s="102">
        <v>82765</v>
      </c>
      <c r="D30" s="102">
        <v>68248</v>
      </c>
      <c r="E30" s="102">
        <v>14517</v>
      </c>
      <c r="F30" s="103">
        <v>0.82459977043436239</v>
      </c>
      <c r="G30" s="103">
        <v>0.17540022956563764</v>
      </c>
      <c r="I30" s="101">
        <v>19</v>
      </c>
      <c r="J30" s="101">
        <v>18</v>
      </c>
      <c r="K30" s="101">
        <v>12</v>
      </c>
      <c r="L30" s="100" t="s">
        <v>2</v>
      </c>
      <c r="M30" s="102">
        <v>34652</v>
      </c>
      <c r="N30" s="102">
        <v>6443</v>
      </c>
      <c r="O30" s="103">
        <f t="shared" si="2"/>
        <v>0.84321693636695461</v>
      </c>
      <c r="P30" s="103">
        <f t="shared" si="2"/>
        <v>0.15678306363304539</v>
      </c>
      <c r="Q30" s="103">
        <f t="shared" si="1"/>
        <v>0.90436415794095404</v>
      </c>
    </row>
    <row r="31" spans="2:17" s="100" customFormat="1" ht="15" x14ac:dyDescent="0.25">
      <c r="B31" s="100" t="s">
        <v>46</v>
      </c>
      <c r="C31" s="102">
        <v>10475</v>
      </c>
      <c r="D31" s="102">
        <v>9191</v>
      </c>
      <c r="E31" s="102">
        <v>1284</v>
      </c>
      <c r="F31" s="103">
        <v>0.87742243436754175</v>
      </c>
      <c r="G31" s="103">
        <v>0.12257756563245824</v>
      </c>
      <c r="I31" s="101">
        <v>13</v>
      </c>
      <c r="J31" s="101">
        <v>19</v>
      </c>
      <c r="K31" s="101">
        <v>18</v>
      </c>
      <c r="L31" s="100" t="s">
        <v>45</v>
      </c>
      <c r="M31" s="102">
        <v>68248</v>
      </c>
      <c r="N31" s="102">
        <v>14517</v>
      </c>
      <c r="O31" s="103">
        <f t="shared" si="2"/>
        <v>0.82459977043436239</v>
      </c>
      <c r="P31" s="103">
        <f t="shared" si="2"/>
        <v>0.17540022956563764</v>
      </c>
      <c r="Q31" s="103">
        <f t="shared" si="1"/>
        <v>0.90436415794095404</v>
      </c>
    </row>
    <row r="32" spans="2:17" s="100" customFormat="1" ht="15" x14ac:dyDescent="0.25">
      <c r="B32" s="104" t="s">
        <v>108</v>
      </c>
      <c r="C32" s="105">
        <v>1574943</v>
      </c>
      <c r="D32" s="105">
        <v>1424322</v>
      </c>
      <c r="E32" s="105">
        <v>150621</v>
      </c>
      <c r="F32" s="106">
        <v>0.90436415794095404</v>
      </c>
      <c r="G32" s="106">
        <v>9.5635842059045947E-2</v>
      </c>
      <c r="I32" s="101">
        <v>11</v>
      </c>
      <c r="J32" s="101">
        <v>20</v>
      </c>
      <c r="K32" s="101">
        <v>9</v>
      </c>
      <c r="L32" s="100" t="s">
        <v>41</v>
      </c>
      <c r="M32" s="102">
        <v>205681</v>
      </c>
      <c r="N32" s="102">
        <v>48030</v>
      </c>
      <c r="O32" s="103">
        <f t="shared" si="2"/>
        <v>0.81069011591929396</v>
      </c>
      <c r="P32" s="103">
        <f t="shared" si="2"/>
        <v>0.18930988408070601</v>
      </c>
      <c r="Q32" s="103">
        <f t="shared" si="1"/>
        <v>0.90436415794095404</v>
      </c>
    </row>
    <row r="33" spans="9:16" s="95" customFormat="1" ht="15" x14ac:dyDescent="0.25">
      <c r="I33" s="113"/>
      <c r="J33" s="113"/>
      <c r="K33" s="113"/>
      <c r="M33" s="114"/>
      <c r="N33" s="114"/>
      <c r="O33" s="115"/>
      <c r="P33" s="115"/>
    </row>
    <row r="34" spans="9:16" s="95"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topLeftCell="A12" zoomScaleNormal="100" workbookViewId="0"/>
  </sheetViews>
  <sheetFormatPr baseColWidth="10" defaultColWidth="11.42578125" defaultRowHeight="15" x14ac:dyDescent="0.25"/>
  <cols>
    <col min="1" max="1" width="4.28515625" style="667" customWidth="1"/>
    <col min="2" max="2" width="7.28515625" style="667" customWidth="1"/>
    <col min="3" max="3" width="10.85546875" style="667" bestFit="1" customWidth="1"/>
    <col min="4" max="4" width="9.5703125" style="667" customWidth="1"/>
    <col min="5" max="5" width="10.85546875" style="667" bestFit="1" customWidth="1"/>
    <col min="6" max="6" width="11.7109375" style="667" customWidth="1"/>
    <col min="7" max="7" width="10.85546875" style="667" bestFit="1" customWidth="1"/>
    <col min="8" max="8" width="11.42578125" style="667"/>
    <col min="9" max="9" width="28.140625" style="667" customWidth="1"/>
    <col min="10" max="10" width="7" style="667" customWidth="1"/>
    <col min="11" max="11" width="10.85546875" style="667" customWidth="1"/>
    <col min="12" max="12" width="7" style="667" customWidth="1"/>
    <col min="13" max="16384" width="11.42578125" style="667"/>
  </cols>
  <sheetData>
    <row r="1" spans="1:17" s="701" customFormat="1" x14ac:dyDescent="0.25"/>
    <row r="2" spans="1:17" s="701" customFormat="1" x14ac:dyDescent="0.25"/>
    <row r="3" spans="1:17" s="701" customFormat="1" x14ac:dyDescent="0.25"/>
    <row r="4" spans="1:17" s="701" customFormat="1" x14ac:dyDescent="0.25"/>
    <row r="5" spans="1:17" s="701" customFormat="1" ht="16.5" customHeight="1" x14ac:dyDescent="0.25"/>
    <row r="6" spans="1:17" s="622" customFormat="1" ht="24.75" customHeight="1" x14ac:dyDescent="0.2">
      <c r="A6" s="1019"/>
      <c r="B6" s="1494" t="s">
        <v>463</v>
      </c>
      <c r="C6" s="1494"/>
      <c r="D6" s="1494"/>
      <c r="E6" s="1494"/>
      <c r="F6" s="1494"/>
      <c r="G6" s="1494"/>
      <c r="H6" s="1494"/>
      <c r="I6" s="1494"/>
      <c r="J6" s="1494"/>
      <c r="K6" s="1494"/>
      <c r="L6" s="1494"/>
      <c r="M6" s="1494"/>
      <c r="N6" s="1494"/>
      <c r="O6" s="1020"/>
    </row>
    <row r="7" spans="1:17" s="622" customFormat="1" ht="24.75" customHeight="1" x14ac:dyDescent="0.2">
      <c r="A7" s="1019"/>
      <c r="B7" s="1494"/>
      <c r="C7" s="1494"/>
      <c r="D7" s="1494"/>
      <c r="E7" s="1494"/>
      <c r="F7" s="1494"/>
      <c r="G7" s="1494"/>
      <c r="H7" s="1494"/>
      <c r="I7" s="1494"/>
      <c r="J7" s="1494"/>
      <c r="K7" s="1494"/>
      <c r="L7" s="1494"/>
      <c r="M7" s="1494"/>
      <c r="N7" s="1494"/>
      <c r="O7" s="1020"/>
    </row>
    <row r="8" spans="1:17" s="622" customFormat="1" ht="15.75" customHeight="1" x14ac:dyDescent="0.2">
      <c r="A8" s="1019"/>
      <c r="B8" s="1633" t="s">
        <v>491</v>
      </c>
      <c r="C8" s="1633"/>
      <c r="D8" s="1633"/>
      <c r="E8" s="1633"/>
      <c r="F8" s="1633"/>
      <c r="G8" s="1633"/>
      <c r="H8" s="1633"/>
      <c r="I8" s="1633"/>
      <c r="J8" s="1633"/>
      <c r="K8" s="1633"/>
      <c r="L8" s="1633"/>
      <c r="M8" s="1633"/>
      <c r="N8" s="1633"/>
    </row>
    <row r="9" spans="1:17" s="701" customFormat="1" ht="6" customHeight="1" x14ac:dyDescent="0.25">
      <c r="A9" s="1022"/>
      <c r="B9" s="1022"/>
      <c r="C9" s="1022"/>
      <c r="D9" s="1022"/>
      <c r="E9" s="1022"/>
      <c r="F9" s="1022"/>
      <c r="G9" s="1022"/>
      <c r="H9" s="1022"/>
      <c r="I9" s="1022"/>
      <c r="J9" s="1022"/>
      <c r="K9" s="1022"/>
      <c r="L9" s="1022"/>
    </row>
    <row r="10" spans="1:17" s="113" customFormat="1" x14ac:dyDescent="0.25"/>
    <row r="11" spans="1:17" s="101" customFormat="1" x14ac:dyDescent="0.25">
      <c r="C11" s="1634" t="s">
        <v>32</v>
      </c>
      <c r="D11" s="1634"/>
      <c r="E11" s="1634"/>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3">
        <v>81640</v>
      </c>
      <c r="D13" s="1023">
        <v>77460</v>
      </c>
      <c r="E13" s="1023">
        <v>4180</v>
      </c>
      <c r="F13" s="1024">
        <v>0.94879960803527685</v>
      </c>
      <c r="G13" s="1024">
        <v>5.1200391964723174E-2</v>
      </c>
      <c r="I13" s="101">
        <v>9</v>
      </c>
      <c r="J13" s="101">
        <v>1</v>
      </c>
      <c r="K13" s="101">
        <v>8</v>
      </c>
      <c r="L13" s="101" t="s">
        <v>4</v>
      </c>
      <c r="M13" s="1023">
        <v>34542</v>
      </c>
      <c r="N13" s="1023">
        <v>39</v>
      </c>
      <c r="O13" s="1024">
        <v>0.99887221306497787</v>
      </c>
      <c r="P13" s="1024">
        <v>1.127786935022122E-3</v>
      </c>
      <c r="Q13" s="1024">
        <v>0.94469472339170746</v>
      </c>
    </row>
    <row r="14" spans="1:17" s="101" customFormat="1" x14ac:dyDescent="0.25">
      <c r="B14" s="101" t="s">
        <v>7</v>
      </c>
      <c r="C14" s="1023">
        <v>11941</v>
      </c>
      <c r="D14" s="1023">
        <v>11926</v>
      </c>
      <c r="E14" s="1023">
        <v>15</v>
      </c>
      <c r="F14" s="1024">
        <v>0.99874382380035176</v>
      </c>
      <c r="G14" s="1024">
        <v>1.2561761996482707E-3</v>
      </c>
      <c r="I14" s="101">
        <v>2</v>
      </c>
      <c r="J14" s="101">
        <v>2</v>
      </c>
      <c r="K14" s="101">
        <v>2</v>
      </c>
      <c r="L14" s="101" t="s">
        <v>7</v>
      </c>
      <c r="M14" s="1023">
        <v>11926</v>
      </c>
      <c r="N14" s="1023">
        <v>15</v>
      </c>
      <c r="O14" s="1024">
        <v>0.99874382380035176</v>
      </c>
      <c r="P14" s="1024">
        <v>1.2561761996482707E-3</v>
      </c>
      <c r="Q14" s="1024">
        <v>0.94469472339170746</v>
      </c>
    </row>
    <row r="15" spans="1:17" s="101" customFormat="1" x14ac:dyDescent="0.25">
      <c r="B15" s="101" t="s">
        <v>37</v>
      </c>
      <c r="C15" s="1023">
        <v>7853</v>
      </c>
      <c r="D15" s="1023">
        <v>7751</v>
      </c>
      <c r="E15" s="1023">
        <v>102</v>
      </c>
      <c r="F15" s="1024">
        <v>0.98701133324844004</v>
      </c>
      <c r="G15" s="1024">
        <v>1.2988666751559913E-2</v>
      </c>
      <c r="I15" s="101">
        <v>4</v>
      </c>
      <c r="J15" s="101">
        <v>3</v>
      </c>
      <c r="K15" s="101">
        <v>13</v>
      </c>
      <c r="L15" s="101" t="s">
        <v>35</v>
      </c>
      <c r="M15" s="1023">
        <v>25951</v>
      </c>
      <c r="N15" s="1023">
        <v>101</v>
      </c>
      <c r="O15" s="1024">
        <v>0.99612313833870725</v>
      </c>
      <c r="P15" s="1024">
        <v>3.8768616612927988E-3</v>
      </c>
      <c r="Q15" s="1024">
        <v>0.94469472339170746</v>
      </c>
    </row>
    <row r="16" spans="1:17" s="101" customFormat="1" x14ac:dyDescent="0.25">
      <c r="B16" s="101" t="s">
        <v>38</v>
      </c>
      <c r="C16" s="1023">
        <v>8327</v>
      </c>
      <c r="D16" s="1023">
        <v>7596</v>
      </c>
      <c r="E16" s="1023">
        <v>731</v>
      </c>
      <c r="F16" s="1024">
        <v>0.91221328209439179</v>
      </c>
      <c r="G16" s="1024">
        <v>8.7786717905608269E-2</v>
      </c>
      <c r="I16" s="101">
        <v>15</v>
      </c>
      <c r="J16" s="101">
        <v>4</v>
      </c>
      <c r="K16" s="101">
        <v>3</v>
      </c>
      <c r="L16" s="101" t="s">
        <v>37</v>
      </c>
      <c r="M16" s="1023">
        <v>7751</v>
      </c>
      <c r="N16" s="1023">
        <v>102</v>
      </c>
      <c r="O16" s="1024">
        <v>0.98701133324844004</v>
      </c>
      <c r="P16" s="1024">
        <v>1.2988666751559913E-2</v>
      </c>
      <c r="Q16" s="1024">
        <v>0.94469472339170746</v>
      </c>
    </row>
    <row r="17" spans="2:17" s="101" customFormat="1" x14ac:dyDescent="0.25">
      <c r="B17" s="101" t="s">
        <v>6</v>
      </c>
      <c r="C17" s="1023">
        <v>15367</v>
      </c>
      <c r="D17" s="1023">
        <v>13228</v>
      </c>
      <c r="E17" s="1023">
        <v>2139</v>
      </c>
      <c r="F17" s="1024">
        <v>0.86080562243769121</v>
      </c>
      <c r="G17" s="1024">
        <v>0.13919437756230885</v>
      </c>
      <c r="I17" s="101">
        <v>20</v>
      </c>
      <c r="J17" s="101">
        <v>5</v>
      </c>
      <c r="K17" s="101">
        <v>17</v>
      </c>
      <c r="L17" s="101" t="s">
        <v>44</v>
      </c>
      <c r="M17" s="1023">
        <v>3368</v>
      </c>
      <c r="N17" s="1023">
        <v>75</v>
      </c>
      <c r="O17" s="1024">
        <v>0.97821667150740632</v>
      </c>
      <c r="P17" s="1024">
        <v>2.1783328492593668E-2</v>
      </c>
      <c r="Q17" s="1024">
        <v>0.94469472339170746</v>
      </c>
    </row>
    <row r="18" spans="2:17" s="101" customFormat="1" x14ac:dyDescent="0.25">
      <c r="B18" s="101" t="s">
        <v>5</v>
      </c>
      <c r="C18" s="1023">
        <v>5401</v>
      </c>
      <c r="D18" s="1023">
        <v>4997</v>
      </c>
      <c r="E18" s="1023">
        <v>404</v>
      </c>
      <c r="F18" s="1024">
        <v>0.92519903721533048</v>
      </c>
      <c r="G18" s="1024">
        <v>7.4800962784669509E-2</v>
      </c>
      <c r="I18" s="101">
        <v>13</v>
      </c>
      <c r="J18" s="101">
        <v>6</v>
      </c>
      <c r="K18" s="101">
        <v>10</v>
      </c>
      <c r="L18" s="101" t="s">
        <v>39</v>
      </c>
      <c r="M18" s="1023">
        <v>417</v>
      </c>
      <c r="N18" s="1023">
        <v>14</v>
      </c>
      <c r="O18" s="1024">
        <v>0.9675174013921114</v>
      </c>
      <c r="P18" s="1024">
        <v>3.248259860788863E-2</v>
      </c>
      <c r="Q18" s="1024">
        <v>0.94469472339170746</v>
      </c>
    </row>
    <row r="19" spans="2:17" s="101" customFormat="1" x14ac:dyDescent="0.25">
      <c r="B19" s="101" t="s">
        <v>40</v>
      </c>
      <c r="C19" s="1023">
        <v>22758</v>
      </c>
      <c r="D19" s="1023">
        <v>22006</v>
      </c>
      <c r="E19" s="1023">
        <v>752</v>
      </c>
      <c r="F19" s="1024">
        <v>0.96695667457597323</v>
      </c>
      <c r="G19" s="1024">
        <v>3.3043325424026715E-2</v>
      </c>
      <c r="I19" s="101">
        <v>7</v>
      </c>
      <c r="J19" s="101">
        <v>7</v>
      </c>
      <c r="K19" s="101">
        <v>7</v>
      </c>
      <c r="L19" s="101" t="s">
        <v>40</v>
      </c>
      <c r="M19" s="1023">
        <v>22006</v>
      </c>
      <c r="N19" s="1023">
        <v>752</v>
      </c>
      <c r="O19" s="1024">
        <v>0.96695667457597323</v>
      </c>
      <c r="P19" s="1024">
        <v>3.3043325424026715E-2</v>
      </c>
      <c r="Q19" s="1024">
        <v>0.94469472339170746</v>
      </c>
    </row>
    <row r="20" spans="2:17" s="101" customFormat="1" x14ac:dyDescent="0.25">
      <c r="B20" s="101" t="s">
        <v>4</v>
      </c>
      <c r="C20" s="1023">
        <v>34581</v>
      </c>
      <c r="D20" s="1023">
        <v>34542</v>
      </c>
      <c r="E20" s="1023">
        <v>39</v>
      </c>
      <c r="F20" s="1024">
        <v>0.99887221306497787</v>
      </c>
      <c r="G20" s="1024">
        <v>1.127786935022122E-3</v>
      </c>
      <c r="I20" s="101">
        <v>1</v>
      </c>
      <c r="J20" s="101">
        <v>8</v>
      </c>
      <c r="K20" s="101">
        <v>14</v>
      </c>
      <c r="L20" s="101" t="s">
        <v>42</v>
      </c>
      <c r="M20" s="1023">
        <v>60761</v>
      </c>
      <c r="N20" s="1023">
        <v>2079</v>
      </c>
      <c r="O20" s="1024">
        <v>0.96691597708465948</v>
      </c>
      <c r="P20" s="1024">
        <v>3.3084022915340544E-2</v>
      </c>
      <c r="Q20" s="1024">
        <v>0.94469472339170746</v>
      </c>
    </row>
    <row r="21" spans="2:17" s="101" customFormat="1" x14ac:dyDescent="0.25">
      <c r="B21" s="101" t="s">
        <v>41</v>
      </c>
      <c r="C21" s="1023">
        <v>48628</v>
      </c>
      <c r="D21" s="1023">
        <v>43816</v>
      </c>
      <c r="E21" s="1023">
        <v>4812</v>
      </c>
      <c r="F21" s="1024">
        <v>0.90104466562474295</v>
      </c>
      <c r="G21" s="1024">
        <v>9.8955334375257054E-2</v>
      </c>
      <c r="I21" s="101">
        <v>18</v>
      </c>
      <c r="J21" s="101">
        <v>9</v>
      </c>
      <c r="K21" s="101">
        <v>1</v>
      </c>
      <c r="L21" s="101" t="s">
        <v>8</v>
      </c>
      <c r="M21" s="1023">
        <v>77460</v>
      </c>
      <c r="N21" s="1023">
        <v>4180</v>
      </c>
      <c r="O21" s="1024">
        <v>0.94879960803527685</v>
      </c>
      <c r="P21" s="1024">
        <v>5.1200391964723174E-2</v>
      </c>
      <c r="Q21" s="1024">
        <v>0.94469472339170746</v>
      </c>
    </row>
    <row r="22" spans="2:17" s="101" customFormat="1" x14ac:dyDescent="0.25">
      <c r="B22" s="101" t="s">
        <v>39</v>
      </c>
      <c r="C22" s="1023">
        <v>431</v>
      </c>
      <c r="D22" s="1023">
        <v>417</v>
      </c>
      <c r="E22" s="1023">
        <v>14</v>
      </c>
      <c r="F22" s="1024">
        <v>0.9675174013921114</v>
      </c>
      <c r="G22" s="1024">
        <v>3.248259860788863E-2</v>
      </c>
      <c r="I22" s="101">
        <v>6</v>
      </c>
      <c r="J22" s="101">
        <v>10</v>
      </c>
      <c r="K22" s="101">
        <v>20</v>
      </c>
      <c r="L22" s="101" t="s">
        <v>108</v>
      </c>
      <c r="M22" s="1023">
        <v>403669</v>
      </c>
      <c r="N22" s="1023">
        <v>23632</v>
      </c>
      <c r="O22" s="1024">
        <v>0.94469472339170746</v>
      </c>
      <c r="P22" s="1024">
        <v>5.5305276608292514E-2</v>
      </c>
      <c r="Q22" s="1024">
        <v>0.94469472339170746</v>
      </c>
    </row>
    <row r="23" spans="2:17" s="101" customFormat="1" x14ac:dyDescent="0.25">
      <c r="B23" s="101" t="s">
        <v>3</v>
      </c>
      <c r="C23" s="1023">
        <v>47253</v>
      </c>
      <c r="D23" s="1023">
        <v>44540</v>
      </c>
      <c r="E23" s="1023">
        <v>2713</v>
      </c>
      <c r="F23" s="1024">
        <v>0.94258565593718913</v>
      </c>
      <c r="G23" s="1024">
        <v>5.7414344062810825E-2</v>
      </c>
      <c r="I23" s="101">
        <v>11</v>
      </c>
      <c r="J23" s="101">
        <v>11</v>
      </c>
      <c r="K23" s="101">
        <v>11</v>
      </c>
      <c r="L23" s="101" t="s">
        <v>3</v>
      </c>
      <c r="M23" s="1023">
        <v>44540</v>
      </c>
      <c r="N23" s="1023">
        <v>2713</v>
      </c>
      <c r="O23" s="1024">
        <v>0.94258565593718913</v>
      </c>
      <c r="P23" s="1024">
        <v>5.7414344062810825E-2</v>
      </c>
      <c r="Q23" s="1024">
        <v>0.94469472339170746</v>
      </c>
    </row>
    <row r="24" spans="2:17" s="101" customFormat="1" x14ac:dyDescent="0.25">
      <c r="B24" s="101" t="s">
        <v>2</v>
      </c>
      <c r="C24" s="1023">
        <v>13202</v>
      </c>
      <c r="D24" s="1023">
        <v>11911</v>
      </c>
      <c r="E24" s="1023">
        <v>1291</v>
      </c>
      <c r="F24" s="1024">
        <v>0.90221178609301622</v>
      </c>
      <c r="G24" s="1024">
        <v>9.7788213906983792E-2</v>
      </c>
      <c r="I24" s="101">
        <v>17</v>
      </c>
      <c r="J24" s="101">
        <v>12</v>
      </c>
      <c r="K24" s="101">
        <v>19</v>
      </c>
      <c r="L24" s="101" t="s">
        <v>46</v>
      </c>
      <c r="M24" s="1023">
        <v>2364</v>
      </c>
      <c r="N24" s="1023">
        <v>158</v>
      </c>
      <c r="O24" s="1024">
        <v>0.9373513084853291</v>
      </c>
      <c r="P24" s="1024">
        <v>6.2648691514670896E-2</v>
      </c>
      <c r="Q24" s="1024">
        <v>0.94469472339170746</v>
      </c>
    </row>
    <row r="25" spans="2:17" s="101" customFormat="1" x14ac:dyDescent="0.25">
      <c r="B25" s="101" t="s">
        <v>35</v>
      </c>
      <c r="C25" s="1023">
        <v>26052</v>
      </c>
      <c r="D25" s="1023">
        <v>25951</v>
      </c>
      <c r="E25" s="1023">
        <v>101</v>
      </c>
      <c r="F25" s="1024">
        <v>0.99612313833870725</v>
      </c>
      <c r="G25" s="1024">
        <v>3.8768616612927988E-3</v>
      </c>
      <c r="I25" s="101">
        <v>3</v>
      </c>
      <c r="J25" s="101">
        <v>13</v>
      </c>
      <c r="K25" s="101">
        <v>6</v>
      </c>
      <c r="L25" s="101" t="s">
        <v>5</v>
      </c>
      <c r="M25" s="1023">
        <v>4997</v>
      </c>
      <c r="N25" s="1023">
        <v>404</v>
      </c>
      <c r="O25" s="1024">
        <v>0.92519903721533048</v>
      </c>
      <c r="P25" s="1024">
        <v>7.4800962784669509E-2</v>
      </c>
      <c r="Q25" s="1024">
        <v>0.94469472339170746</v>
      </c>
    </row>
    <row r="26" spans="2:17" s="101" customFormat="1" x14ac:dyDescent="0.25">
      <c r="B26" s="101" t="s">
        <v>42</v>
      </c>
      <c r="C26" s="1023">
        <v>62840</v>
      </c>
      <c r="D26" s="1023">
        <v>60761</v>
      </c>
      <c r="E26" s="1023">
        <v>2079</v>
      </c>
      <c r="F26" s="1024">
        <v>0.96691597708465948</v>
      </c>
      <c r="G26" s="1024">
        <v>3.3084022915340544E-2</v>
      </c>
      <c r="I26" s="101">
        <v>8</v>
      </c>
      <c r="J26" s="101">
        <v>14</v>
      </c>
      <c r="K26" s="101">
        <v>15</v>
      </c>
      <c r="L26" s="101" t="s">
        <v>47</v>
      </c>
      <c r="M26" s="1023">
        <v>768</v>
      </c>
      <c r="N26" s="1023">
        <v>66</v>
      </c>
      <c r="O26" s="1024">
        <v>0.92086330935251803</v>
      </c>
      <c r="P26" s="1024">
        <v>7.9136690647482008E-2</v>
      </c>
      <c r="Q26" s="1024">
        <v>0.94469472339170746</v>
      </c>
    </row>
    <row r="27" spans="2:17" s="101" customFormat="1" x14ac:dyDescent="0.25">
      <c r="B27" s="101" t="s">
        <v>47</v>
      </c>
      <c r="C27" s="1023">
        <v>834</v>
      </c>
      <c r="D27" s="1023">
        <v>768</v>
      </c>
      <c r="E27" s="1023">
        <v>66</v>
      </c>
      <c r="F27" s="1024">
        <v>0.92086330935251803</v>
      </c>
      <c r="G27" s="1024">
        <v>7.9136690647482008E-2</v>
      </c>
      <c r="I27" s="101">
        <v>14</v>
      </c>
      <c r="J27" s="101">
        <v>15</v>
      </c>
      <c r="K27" s="101">
        <v>4</v>
      </c>
      <c r="L27" s="101" t="s">
        <v>38</v>
      </c>
      <c r="M27" s="1023">
        <v>7596</v>
      </c>
      <c r="N27" s="1023">
        <v>731</v>
      </c>
      <c r="O27" s="1024">
        <v>0.91221328209439179</v>
      </c>
      <c r="P27" s="1024">
        <v>8.7786717905608269E-2</v>
      </c>
      <c r="Q27" s="1024">
        <v>0.94469472339170746</v>
      </c>
    </row>
    <row r="28" spans="2:17" s="101" customFormat="1" x14ac:dyDescent="0.25">
      <c r="B28" s="101" t="s">
        <v>43</v>
      </c>
      <c r="C28" s="1023">
        <v>14625</v>
      </c>
      <c r="D28" s="1023">
        <v>13224</v>
      </c>
      <c r="E28" s="1023">
        <v>1401</v>
      </c>
      <c r="F28" s="1024">
        <v>0.90420512820512822</v>
      </c>
      <c r="G28" s="1024">
        <v>9.5794871794871797E-2</v>
      </c>
      <c r="I28" s="101">
        <v>16</v>
      </c>
      <c r="J28" s="101">
        <v>16</v>
      </c>
      <c r="K28" s="101">
        <v>16</v>
      </c>
      <c r="L28" s="101" t="s">
        <v>43</v>
      </c>
      <c r="M28" s="1023">
        <v>13224</v>
      </c>
      <c r="N28" s="1023">
        <v>1401</v>
      </c>
      <c r="O28" s="1024">
        <v>0.90420512820512822</v>
      </c>
      <c r="P28" s="1024">
        <v>9.5794871794871797E-2</v>
      </c>
      <c r="Q28" s="1024">
        <v>0.94469472339170746</v>
      </c>
    </row>
    <row r="29" spans="2:17" s="101" customFormat="1" x14ac:dyDescent="0.25">
      <c r="B29" s="101" t="s">
        <v>44</v>
      </c>
      <c r="C29" s="1023">
        <v>3443</v>
      </c>
      <c r="D29" s="1023">
        <v>3368</v>
      </c>
      <c r="E29" s="1023">
        <v>75</v>
      </c>
      <c r="F29" s="1024">
        <v>0.97821667150740632</v>
      </c>
      <c r="G29" s="1024">
        <v>2.1783328492593668E-2</v>
      </c>
      <c r="I29" s="101">
        <v>5</v>
      </c>
      <c r="J29" s="101">
        <v>17</v>
      </c>
      <c r="K29" s="101">
        <v>12</v>
      </c>
      <c r="L29" s="101" t="s">
        <v>2</v>
      </c>
      <c r="M29" s="1023">
        <v>11911</v>
      </c>
      <c r="N29" s="1023">
        <v>1291</v>
      </c>
      <c r="O29" s="1024">
        <v>0.90221178609301622</v>
      </c>
      <c r="P29" s="1024">
        <v>9.7788213906983792E-2</v>
      </c>
      <c r="Q29" s="1024">
        <v>0.94469472339170746</v>
      </c>
    </row>
    <row r="30" spans="2:17" s="101" customFormat="1" x14ac:dyDescent="0.25">
      <c r="B30" s="101" t="s">
        <v>45</v>
      </c>
      <c r="C30" s="1023">
        <v>19603</v>
      </c>
      <c r="D30" s="1023">
        <v>17043</v>
      </c>
      <c r="E30" s="1023">
        <v>2560</v>
      </c>
      <c r="F30" s="1024">
        <v>0.86940774371269702</v>
      </c>
      <c r="G30" s="1024">
        <v>0.13059225628730298</v>
      </c>
      <c r="I30" s="101">
        <v>19</v>
      </c>
      <c r="J30" s="101">
        <v>18</v>
      </c>
      <c r="K30" s="101">
        <v>9</v>
      </c>
      <c r="L30" s="101" t="s">
        <v>41</v>
      </c>
      <c r="M30" s="1023">
        <v>43816</v>
      </c>
      <c r="N30" s="1023">
        <v>4812</v>
      </c>
      <c r="O30" s="1024">
        <v>0.90104466562474295</v>
      </c>
      <c r="P30" s="1024">
        <v>9.8955334375257054E-2</v>
      </c>
      <c r="Q30" s="1024">
        <v>0.94469472339170746</v>
      </c>
    </row>
    <row r="31" spans="2:17" s="101" customFormat="1" x14ac:dyDescent="0.25">
      <c r="B31" s="101" t="s">
        <v>46</v>
      </c>
      <c r="C31" s="1023">
        <v>2522</v>
      </c>
      <c r="D31" s="1023">
        <v>2364</v>
      </c>
      <c r="E31" s="1023">
        <v>158</v>
      </c>
      <c r="F31" s="1024">
        <v>0.9373513084853291</v>
      </c>
      <c r="G31" s="1024">
        <v>6.2648691514670896E-2</v>
      </c>
      <c r="I31" s="101">
        <v>12</v>
      </c>
      <c r="J31" s="101">
        <v>19</v>
      </c>
      <c r="K31" s="101">
        <v>18</v>
      </c>
      <c r="L31" s="101" t="s">
        <v>45</v>
      </c>
      <c r="M31" s="1023">
        <v>17043</v>
      </c>
      <c r="N31" s="1023">
        <v>2560</v>
      </c>
      <c r="O31" s="1024">
        <v>0.86940774371269702</v>
      </c>
      <c r="P31" s="1024">
        <v>0.13059225628730298</v>
      </c>
      <c r="Q31" s="1024">
        <v>0.94469472339170746</v>
      </c>
    </row>
    <row r="32" spans="2:17" s="101" customFormat="1" x14ac:dyDescent="0.25">
      <c r="B32" s="104" t="s">
        <v>108</v>
      </c>
      <c r="C32" s="105">
        <v>427301</v>
      </c>
      <c r="D32" s="105">
        <v>403669</v>
      </c>
      <c r="E32" s="105">
        <v>23632</v>
      </c>
      <c r="F32" s="106">
        <v>0.94469472339170746</v>
      </c>
      <c r="G32" s="106">
        <v>5.5305276608292514E-2</v>
      </c>
      <c r="I32" s="101">
        <v>10</v>
      </c>
      <c r="J32" s="101">
        <v>20</v>
      </c>
      <c r="K32" s="101">
        <v>5</v>
      </c>
      <c r="L32" s="101" t="s">
        <v>6</v>
      </c>
      <c r="M32" s="1023">
        <v>13228</v>
      </c>
      <c r="N32" s="1023">
        <v>2139</v>
      </c>
      <c r="O32" s="1024">
        <v>0.86080562243769121</v>
      </c>
      <c r="P32" s="1024">
        <v>0.13919437756230885</v>
      </c>
      <c r="Q32" s="1024">
        <v>0.94469472339170746</v>
      </c>
    </row>
    <row r="33" spans="13:16" s="113" customFormat="1" x14ac:dyDescent="0.25">
      <c r="M33" s="1155"/>
      <c r="N33" s="1155"/>
      <c r="O33" s="1156"/>
      <c r="P33" s="1156"/>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62" t="s">
        <v>370</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2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2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45382</v>
      </c>
      <c r="X6" s="1370"/>
    </row>
    <row r="7" spans="1:26" x14ac:dyDescent="0.25">
      <c r="B7" s="225"/>
      <c r="C7" s="219"/>
      <c r="D7" s="226">
        <v>43465</v>
      </c>
      <c r="E7" s="227">
        <v>43830</v>
      </c>
      <c r="F7" s="228">
        <v>44196</v>
      </c>
      <c r="G7" s="228">
        <v>44561</v>
      </c>
      <c r="H7" s="228">
        <v>44926</v>
      </c>
      <c r="I7" s="228">
        <v>45291</v>
      </c>
      <c r="J7" s="228">
        <f>EVO!J7</f>
        <v>45382</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75097</v>
      </c>
      <c r="E9" s="300">
        <v>73871</v>
      </c>
      <c r="F9" s="300">
        <v>56534</v>
      </c>
      <c r="G9" s="254">
        <v>38325</v>
      </c>
      <c r="H9" s="254">
        <v>36606</v>
      </c>
      <c r="I9" s="254">
        <v>35558</v>
      </c>
      <c r="J9" s="301">
        <v>26786</v>
      </c>
      <c r="K9" s="302"/>
      <c r="L9" s="222"/>
      <c r="M9" s="278">
        <v>-1.6325552285710532E-2</v>
      </c>
      <c r="N9" s="279">
        <v>-1226</v>
      </c>
      <c r="O9" s="280">
        <v>-0.23469291061444952</v>
      </c>
      <c r="P9" s="279">
        <v>-17337</v>
      </c>
      <c r="Q9" s="280">
        <f t="shared" ref="Q9:Q27" si="0">G9/F9-1</f>
        <v>-0.32208936215374817</v>
      </c>
      <c r="R9" s="279">
        <f t="shared" ref="R9:R27" si="1">G9-F9</f>
        <v>-18209</v>
      </c>
      <c r="S9" s="280">
        <f>H9/G9-1</f>
        <v>-4.4853228962817959E-2</v>
      </c>
      <c r="T9" s="279">
        <f>H9-G9</f>
        <v>-1719</v>
      </c>
      <c r="U9" s="280">
        <f>I9/H9-1</f>
        <v>-2.862918647216306E-2</v>
      </c>
      <c r="V9" s="279">
        <f>I9-H9</f>
        <v>-1048</v>
      </c>
      <c r="W9" s="280">
        <v>-0.31584593379648551</v>
      </c>
      <c r="X9" s="279">
        <v>-12366</v>
      </c>
    </row>
    <row r="10" spans="1:26" x14ac:dyDescent="0.25">
      <c r="B10" s="303" t="s">
        <v>7</v>
      </c>
      <c r="C10" s="219"/>
      <c r="D10" s="253">
        <v>6000</v>
      </c>
      <c r="E10" s="254">
        <v>6236</v>
      </c>
      <c r="F10" s="254">
        <v>4811</v>
      </c>
      <c r="G10" s="254">
        <v>2779</v>
      </c>
      <c r="H10" s="254">
        <v>1565</v>
      </c>
      <c r="I10" s="254">
        <v>186</v>
      </c>
      <c r="J10" s="257">
        <v>117</v>
      </c>
      <c r="L10" s="222"/>
      <c r="M10" s="256">
        <v>3.9333333333333442E-2</v>
      </c>
      <c r="N10" s="257">
        <v>236</v>
      </c>
      <c r="O10" s="258">
        <v>-0.22851186658114175</v>
      </c>
      <c r="P10" s="257">
        <v>-1425</v>
      </c>
      <c r="Q10" s="258">
        <f t="shared" si="0"/>
        <v>-0.4223654125961338</v>
      </c>
      <c r="R10" s="257">
        <f t="shared" si="1"/>
        <v>-2032</v>
      </c>
      <c r="S10" s="258">
        <f t="shared" ref="S10:S27" si="2">H10/G10-1</f>
        <v>-0.43684778697373161</v>
      </c>
      <c r="T10" s="257">
        <f t="shared" ref="T10:T27" si="3">H10-G10</f>
        <v>-1214</v>
      </c>
      <c r="U10" s="258">
        <f t="shared" ref="U10:U27" si="4">I10/H10-1</f>
        <v>-0.88115015974440891</v>
      </c>
      <c r="V10" s="257">
        <f t="shared" ref="V10:V27" si="5">I10-H10</f>
        <v>-1379</v>
      </c>
      <c r="W10" s="258">
        <v>-0.93052256532066513</v>
      </c>
      <c r="X10" s="257">
        <v>-1567</v>
      </c>
    </row>
    <row r="11" spans="1:26" x14ac:dyDescent="0.25">
      <c r="B11" s="303" t="s">
        <v>37</v>
      </c>
      <c r="C11" s="219"/>
      <c r="D11" s="253">
        <v>3524</v>
      </c>
      <c r="E11" s="254">
        <v>5794</v>
      </c>
      <c r="F11" s="254">
        <v>3064</v>
      </c>
      <c r="G11" s="254">
        <v>2063</v>
      </c>
      <c r="H11" s="254">
        <v>2778</v>
      </c>
      <c r="I11" s="254">
        <v>1346</v>
      </c>
      <c r="J11" s="257">
        <v>712</v>
      </c>
      <c r="L11" s="222"/>
      <c r="M11" s="256">
        <v>0.64415437003405218</v>
      </c>
      <c r="N11" s="257">
        <v>2270</v>
      </c>
      <c r="O11" s="258">
        <v>-0.47117707973765965</v>
      </c>
      <c r="P11" s="257">
        <v>-2730</v>
      </c>
      <c r="Q11" s="258">
        <f t="shared" si="0"/>
        <v>-0.32669712793733685</v>
      </c>
      <c r="R11" s="257">
        <f t="shared" si="1"/>
        <v>-1001</v>
      </c>
      <c r="S11" s="258">
        <f t="shared" si="2"/>
        <v>0.34658264663111971</v>
      </c>
      <c r="T11" s="257">
        <f t="shared" si="3"/>
        <v>715</v>
      </c>
      <c r="U11" s="258">
        <f t="shared" si="4"/>
        <v>-0.51547876169906415</v>
      </c>
      <c r="V11" s="257">
        <f t="shared" si="5"/>
        <v>-1432</v>
      </c>
      <c r="W11" s="258">
        <v>-0.760752688172043</v>
      </c>
      <c r="X11" s="257">
        <v>-2264</v>
      </c>
    </row>
    <row r="12" spans="1:26" x14ac:dyDescent="0.25">
      <c r="B12" s="303" t="s">
        <v>38</v>
      </c>
      <c r="C12" s="219"/>
      <c r="D12" s="253">
        <v>2811</v>
      </c>
      <c r="E12" s="254">
        <v>4317</v>
      </c>
      <c r="F12" s="254">
        <v>2454</v>
      </c>
      <c r="G12" s="254">
        <v>2514</v>
      </c>
      <c r="H12" s="254">
        <v>3293</v>
      </c>
      <c r="I12" s="254">
        <v>4117</v>
      </c>
      <c r="J12" s="257">
        <v>4500</v>
      </c>
      <c r="L12" s="222"/>
      <c r="M12" s="256">
        <v>0.53575240128068313</v>
      </c>
      <c r="N12" s="257">
        <v>1506</v>
      </c>
      <c r="O12" s="258">
        <v>-0.43154968728283527</v>
      </c>
      <c r="P12" s="257">
        <v>-1863</v>
      </c>
      <c r="Q12" s="258">
        <f t="shared" si="0"/>
        <v>2.4449877750611249E-2</v>
      </c>
      <c r="R12" s="257">
        <f t="shared" si="1"/>
        <v>60</v>
      </c>
      <c r="S12" s="258">
        <f t="shared" si="2"/>
        <v>0.30986475735879071</v>
      </c>
      <c r="T12" s="257">
        <f t="shared" si="3"/>
        <v>779</v>
      </c>
      <c r="U12" s="258">
        <f t="shared" si="4"/>
        <v>0.25022775584573331</v>
      </c>
      <c r="V12" s="257">
        <f t="shared" si="5"/>
        <v>824</v>
      </c>
      <c r="W12" s="258">
        <v>0.2406947890818858</v>
      </c>
      <c r="X12" s="257">
        <v>873</v>
      </c>
    </row>
    <row r="13" spans="1:26" x14ac:dyDescent="0.25">
      <c r="B13" s="303" t="s">
        <v>6</v>
      </c>
      <c r="C13" s="219"/>
      <c r="D13" s="253">
        <v>8956</v>
      </c>
      <c r="E13" s="254">
        <v>9040</v>
      </c>
      <c r="F13" s="254">
        <v>8082</v>
      </c>
      <c r="G13" s="254">
        <v>9950</v>
      </c>
      <c r="H13" s="254">
        <v>7071</v>
      </c>
      <c r="I13" s="254">
        <v>5826</v>
      </c>
      <c r="J13" s="257">
        <v>7079</v>
      </c>
      <c r="K13" s="304"/>
      <c r="L13" s="219"/>
      <c r="M13" s="256">
        <v>9.3791871371147195E-3</v>
      </c>
      <c r="N13" s="257">
        <v>84</v>
      </c>
      <c r="O13" s="258">
        <v>-0.10597345132743363</v>
      </c>
      <c r="P13" s="257">
        <v>-958</v>
      </c>
      <c r="Q13" s="258">
        <f t="shared" si="0"/>
        <v>0.23113090819104176</v>
      </c>
      <c r="R13" s="257">
        <f t="shared" si="1"/>
        <v>1868</v>
      </c>
      <c r="S13" s="258">
        <f t="shared" si="2"/>
        <v>-0.28934673366834174</v>
      </c>
      <c r="T13" s="257">
        <f t="shared" si="3"/>
        <v>-2879</v>
      </c>
      <c r="U13" s="258">
        <f t="shared" si="4"/>
        <v>-0.1760712770470938</v>
      </c>
      <c r="V13" s="257">
        <f t="shared" si="5"/>
        <v>-1245</v>
      </c>
      <c r="W13" s="258">
        <v>0.14881531970139572</v>
      </c>
      <c r="X13" s="257">
        <v>917</v>
      </c>
      <c r="Z13" s="224"/>
    </row>
    <row r="14" spans="1:26" x14ac:dyDescent="0.25">
      <c r="B14" s="303" t="s">
        <v>5</v>
      </c>
      <c r="C14" s="219"/>
      <c r="D14" s="253">
        <v>4667</v>
      </c>
      <c r="E14" s="254">
        <v>3990</v>
      </c>
      <c r="F14" s="254">
        <v>3899</v>
      </c>
      <c r="G14" s="254">
        <v>1365</v>
      </c>
      <c r="H14" s="254">
        <v>873</v>
      </c>
      <c r="I14" s="254">
        <v>1583</v>
      </c>
      <c r="J14" s="257">
        <v>1813</v>
      </c>
      <c r="K14" s="304"/>
      <c r="L14" s="219"/>
      <c r="M14" s="256">
        <v>-0.14506106706663813</v>
      </c>
      <c r="N14" s="257">
        <v>-677</v>
      </c>
      <c r="O14" s="258">
        <v>-2.2807017543859609E-2</v>
      </c>
      <c r="P14" s="257">
        <v>-91</v>
      </c>
      <c r="Q14" s="258">
        <f t="shared" si="0"/>
        <v>-0.64991023339317766</v>
      </c>
      <c r="R14" s="257">
        <f t="shared" si="1"/>
        <v>-2534</v>
      </c>
      <c r="S14" s="258">
        <f t="shared" si="2"/>
        <v>-0.36043956043956049</v>
      </c>
      <c r="T14" s="257">
        <f t="shared" si="3"/>
        <v>-492</v>
      </c>
      <c r="U14" s="258">
        <f t="shared" si="4"/>
        <v>0.81328751431844215</v>
      </c>
      <c r="V14" s="257">
        <f t="shared" si="5"/>
        <v>710</v>
      </c>
      <c r="W14" s="258">
        <v>1.2055961070559609</v>
      </c>
      <c r="X14" s="257">
        <v>991</v>
      </c>
      <c r="Z14" s="224"/>
    </row>
    <row r="15" spans="1:26" x14ac:dyDescent="0.25">
      <c r="B15" s="303" t="s">
        <v>4</v>
      </c>
      <c r="C15" s="219"/>
      <c r="D15" s="253">
        <v>1471</v>
      </c>
      <c r="E15" s="254">
        <v>1593</v>
      </c>
      <c r="F15" s="254">
        <v>119</v>
      </c>
      <c r="G15" s="254">
        <v>186</v>
      </c>
      <c r="H15" s="254">
        <v>207</v>
      </c>
      <c r="I15" s="254">
        <v>157</v>
      </c>
      <c r="J15" s="257">
        <v>166</v>
      </c>
      <c r="L15" s="222"/>
      <c r="M15" s="256">
        <v>8.2936777702243392E-2</v>
      </c>
      <c r="N15" s="257">
        <v>122</v>
      </c>
      <c r="O15" s="258">
        <v>-0.92529817953546767</v>
      </c>
      <c r="P15" s="257">
        <v>-1474</v>
      </c>
      <c r="Q15" s="258">
        <f t="shared" si="0"/>
        <v>0.56302521008403361</v>
      </c>
      <c r="R15" s="257">
        <f t="shared" si="1"/>
        <v>67</v>
      </c>
      <c r="S15" s="258">
        <f t="shared" si="2"/>
        <v>0.11290322580645151</v>
      </c>
      <c r="T15" s="257">
        <f t="shared" si="3"/>
        <v>21</v>
      </c>
      <c r="U15" s="258">
        <f t="shared" si="4"/>
        <v>-0.24154589371980673</v>
      </c>
      <c r="V15" s="257">
        <f t="shared" si="5"/>
        <v>-50</v>
      </c>
      <c r="W15" s="258">
        <v>4.4025157232704393E-2</v>
      </c>
      <c r="X15" s="257">
        <v>7</v>
      </c>
      <c r="Z15" s="224"/>
    </row>
    <row r="16" spans="1:26" x14ac:dyDescent="0.25">
      <c r="B16" s="303" t="s">
        <v>40</v>
      </c>
      <c r="C16" s="219"/>
      <c r="D16" s="253">
        <v>7126</v>
      </c>
      <c r="E16" s="254">
        <v>5895</v>
      </c>
      <c r="F16" s="254">
        <v>4923</v>
      </c>
      <c r="G16" s="254">
        <v>3015</v>
      </c>
      <c r="H16" s="254">
        <v>2591</v>
      </c>
      <c r="I16" s="254">
        <v>2478</v>
      </c>
      <c r="J16" s="257">
        <v>3846</v>
      </c>
      <c r="L16" s="222"/>
      <c r="M16" s="256">
        <v>-0.17274768453550382</v>
      </c>
      <c r="N16" s="257">
        <v>-1231</v>
      </c>
      <c r="O16" s="258">
        <v>-0.16488549618320614</v>
      </c>
      <c r="P16" s="257">
        <v>-972</v>
      </c>
      <c r="Q16" s="258">
        <f t="shared" si="0"/>
        <v>-0.38756855575868376</v>
      </c>
      <c r="R16" s="257">
        <f t="shared" si="1"/>
        <v>-1908</v>
      </c>
      <c r="S16" s="258">
        <f t="shared" si="2"/>
        <v>-0.14063018242122716</v>
      </c>
      <c r="T16" s="257">
        <f t="shared" si="3"/>
        <v>-424</v>
      </c>
      <c r="U16" s="258">
        <f t="shared" si="4"/>
        <v>-4.3612504824392162E-2</v>
      </c>
      <c r="V16" s="257">
        <f t="shared" si="5"/>
        <v>-113</v>
      </c>
      <c r="W16" s="258">
        <v>-4.6130952380952328E-2</v>
      </c>
      <c r="X16" s="257">
        <v>-186</v>
      </c>
      <c r="Z16" s="224"/>
    </row>
    <row r="17" spans="2:28" x14ac:dyDescent="0.25">
      <c r="B17" s="303" t="s">
        <v>41</v>
      </c>
      <c r="C17" s="219"/>
      <c r="D17" s="253">
        <v>75141</v>
      </c>
      <c r="E17" s="254">
        <v>76253</v>
      </c>
      <c r="F17" s="254">
        <v>73386</v>
      </c>
      <c r="G17" s="254">
        <v>78542</v>
      </c>
      <c r="H17" s="254">
        <v>69770</v>
      </c>
      <c r="I17" s="254">
        <v>48470</v>
      </c>
      <c r="J17" s="257">
        <v>48030</v>
      </c>
      <c r="K17" s="304"/>
      <c r="L17" s="219"/>
      <c r="M17" s="256">
        <v>1.4798844838370462E-2</v>
      </c>
      <c r="N17" s="257">
        <v>1112</v>
      </c>
      <c r="O17" s="258">
        <v>-3.7598520713939099E-2</v>
      </c>
      <c r="P17" s="257">
        <v>-2867</v>
      </c>
      <c r="Q17" s="258">
        <f t="shared" si="0"/>
        <v>7.0258632436704493E-2</v>
      </c>
      <c r="R17" s="257">
        <f t="shared" si="1"/>
        <v>5156</v>
      </c>
      <c r="S17" s="258">
        <f t="shared" si="2"/>
        <v>-0.11168546764788267</v>
      </c>
      <c r="T17" s="257">
        <f t="shared" si="3"/>
        <v>-8772</v>
      </c>
      <c r="U17" s="258">
        <f t="shared" si="4"/>
        <v>-0.30528880607711051</v>
      </c>
      <c r="V17" s="257">
        <f t="shared" si="5"/>
        <v>-21300</v>
      </c>
      <c r="W17" s="258">
        <v>-0.31366104601314659</v>
      </c>
      <c r="X17" s="257">
        <v>-21950</v>
      </c>
      <c r="Z17" s="224"/>
    </row>
    <row r="18" spans="2:28" x14ac:dyDescent="0.25">
      <c r="B18" s="303" t="s">
        <v>3</v>
      </c>
      <c r="C18" s="219"/>
      <c r="D18" s="253">
        <v>10677</v>
      </c>
      <c r="E18" s="254">
        <v>14865</v>
      </c>
      <c r="F18" s="254">
        <v>13381</v>
      </c>
      <c r="G18" s="254">
        <v>11826</v>
      </c>
      <c r="H18" s="254">
        <v>10571</v>
      </c>
      <c r="I18" s="254">
        <v>15501</v>
      </c>
      <c r="J18" s="257">
        <v>13160</v>
      </c>
      <c r="L18" s="222"/>
      <c r="M18" s="256">
        <v>0.39224501264400113</v>
      </c>
      <c r="N18" s="257">
        <v>4188</v>
      </c>
      <c r="O18" s="258">
        <v>-9.9831819710729852E-2</v>
      </c>
      <c r="P18" s="257">
        <v>-1484</v>
      </c>
      <c r="Q18" s="258">
        <f>G18/F18-1</f>
        <v>-0.11620955085569096</v>
      </c>
      <c r="R18" s="257">
        <f>G18-F18</f>
        <v>-1555</v>
      </c>
      <c r="S18" s="258">
        <f t="shared" si="2"/>
        <v>-0.10612210383899878</v>
      </c>
      <c r="T18" s="257">
        <f t="shared" si="3"/>
        <v>-1255</v>
      </c>
      <c r="U18" s="258">
        <f t="shared" si="4"/>
        <v>0.46637025825371303</v>
      </c>
      <c r="V18" s="257">
        <f t="shared" si="5"/>
        <v>4930</v>
      </c>
      <c r="W18" s="258">
        <v>0.38891820580474934</v>
      </c>
      <c r="X18" s="257">
        <v>3685</v>
      </c>
      <c r="Z18" s="224"/>
    </row>
    <row r="19" spans="2:28" x14ac:dyDescent="0.25">
      <c r="B19" s="303" t="s">
        <v>2</v>
      </c>
      <c r="C19" s="219"/>
      <c r="D19" s="253">
        <v>4152</v>
      </c>
      <c r="E19" s="254">
        <v>7206</v>
      </c>
      <c r="F19" s="254">
        <v>5685</v>
      </c>
      <c r="G19" s="254">
        <v>5272</v>
      </c>
      <c r="H19" s="254">
        <v>6122</v>
      </c>
      <c r="I19" s="254">
        <v>5753</v>
      </c>
      <c r="J19" s="257">
        <v>6443</v>
      </c>
      <c r="L19" s="222"/>
      <c r="M19" s="256">
        <v>0.73554913294797686</v>
      </c>
      <c r="N19" s="257">
        <v>3054</v>
      </c>
      <c r="O19" s="258">
        <v>-0.21107410491257284</v>
      </c>
      <c r="P19" s="257">
        <v>-1521</v>
      </c>
      <c r="Q19" s="258">
        <f t="shared" si="0"/>
        <v>-7.2647317502198772E-2</v>
      </c>
      <c r="R19" s="257">
        <f t="shared" si="1"/>
        <v>-413</v>
      </c>
      <c r="S19" s="258">
        <f t="shared" si="2"/>
        <v>0.16122913505311076</v>
      </c>
      <c r="T19" s="257">
        <f t="shared" si="3"/>
        <v>850</v>
      </c>
      <c r="U19" s="258">
        <f t="shared" si="4"/>
        <v>-6.0274420124142414E-2</v>
      </c>
      <c r="V19" s="257">
        <f t="shared" si="5"/>
        <v>-369</v>
      </c>
      <c r="W19" s="258">
        <v>3.8356164383561708E-2</v>
      </c>
      <c r="X19" s="257">
        <v>238</v>
      </c>
      <c r="Z19" s="224"/>
    </row>
    <row r="20" spans="2:28" x14ac:dyDescent="0.25">
      <c r="B20" s="303" t="s">
        <v>35</v>
      </c>
      <c r="C20" s="219"/>
      <c r="D20" s="253">
        <v>7804</v>
      </c>
      <c r="E20" s="254">
        <v>8456</v>
      </c>
      <c r="F20" s="254">
        <v>4923</v>
      </c>
      <c r="G20" s="254">
        <v>4018</v>
      </c>
      <c r="H20" s="254">
        <v>3271</v>
      </c>
      <c r="I20" s="254">
        <v>1893</v>
      </c>
      <c r="J20" s="257">
        <v>1577</v>
      </c>
      <c r="L20" s="222"/>
      <c r="M20" s="256">
        <v>8.3546899026140542E-2</v>
      </c>
      <c r="N20" s="257">
        <v>652</v>
      </c>
      <c r="O20" s="258">
        <v>-0.41780983916745507</v>
      </c>
      <c r="P20" s="257">
        <v>-3533</v>
      </c>
      <c r="Q20" s="258">
        <f t="shared" si="0"/>
        <v>-0.18383099735933373</v>
      </c>
      <c r="R20" s="257">
        <f t="shared" si="1"/>
        <v>-905</v>
      </c>
      <c r="S20" s="258">
        <f t="shared" si="2"/>
        <v>-0.18591338974614235</v>
      </c>
      <c r="T20" s="257">
        <f t="shared" si="3"/>
        <v>-747</v>
      </c>
      <c r="U20" s="258">
        <f t="shared" si="4"/>
        <v>-0.42127789666768567</v>
      </c>
      <c r="V20" s="257">
        <f t="shared" si="5"/>
        <v>-1378</v>
      </c>
      <c r="W20" s="258">
        <v>-0.30066518847006651</v>
      </c>
      <c r="X20" s="257">
        <v>-678</v>
      </c>
      <c r="Z20" s="224"/>
    </row>
    <row r="21" spans="2:28" x14ac:dyDescent="0.25">
      <c r="B21" s="303" t="s">
        <v>42</v>
      </c>
      <c r="C21" s="219"/>
      <c r="D21" s="253">
        <v>19669</v>
      </c>
      <c r="E21" s="254">
        <v>28300</v>
      </c>
      <c r="F21" s="254">
        <v>28494</v>
      </c>
      <c r="G21" s="254">
        <v>10563</v>
      </c>
      <c r="H21" s="254">
        <v>9303</v>
      </c>
      <c r="I21" s="254">
        <v>8062</v>
      </c>
      <c r="J21" s="257">
        <v>13587</v>
      </c>
      <c r="L21" s="222"/>
      <c r="M21" s="256">
        <v>0.4388123442981342</v>
      </c>
      <c r="N21" s="257">
        <v>8631</v>
      </c>
      <c r="O21" s="258">
        <v>6.8551236749117006E-3</v>
      </c>
      <c r="P21" s="257">
        <v>194</v>
      </c>
      <c r="Q21" s="258">
        <f t="shared" si="0"/>
        <v>-0.62929037692145717</v>
      </c>
      <c r="R21" s="257">
        <f t="shared" si="1"/>
        <v>-17931</v>
      </c>
      <c r="S21" s="258">
        <f t="shared" si="2"/>
        <v>-0.11928429423459241</v>
      </c>
      <c r="T21" s="257">
        <f t="shared" si="3"/>
        <v>-1260</v>
      </c>
      <c r="U21" s="258">
        <f t="shared" si="4"/>
        <v>-0.13339782865742233</v>
      </c>
      <c r="V21" s="257">
        <f t="shared" si="5"/>
        <v>-1241</v>
      </c>
      <c r="W21" s="258">
        <v>0.11113837095191359</v>
      </c>
      <c r="X21" s="257">
        <v>1359</v>
      </c>
      <c r="Z21" s="224"/>
    </row>
    <row r="22" spans="2:28" x14ac:dyDescent="0.25">
      <c r="B22" s="303" t="s">
        <v>43</v>
      </c>
      <c r="C22" s="219"/>
      <c r="D22" s="253">
        <v>4430</v>
      </c>
      <c r="E22" s="254">
        <v>6258</v>
      </c>
      <c r="F22" s="254">
        <v>4718</v>
      </c>
      <c r="G22" s="254">
        <v>5035</v>
      </c>
      <c r="H22" s="254">
        <v>6525</v>
      </c>
      <c r="I22" s="254">
        <v>7096</v>
      </c>
      <c r="J22" s="257">
        <v>6042</v>
      </c>
      <c r="L22" s="222"/>
      <c r="M22" s="256">
        <v>0.41264108352144468</v>
      </c>
      <c r="N22" s="257">
        <v>1828</v>
      </c>
      <c r="O22" s="258">
        <v>-0.24608501118568238</v>
      </c>
      <c r="P22" s="257">
        <v>-1540</v>
      </c>
      <c r="Q22" s="258">
        <f t="shared" si="0"/>
        <v>6.7189487070792753E-2</v>
      </c>
      <c r="R22" s="257">
        <f t="shared" si="1"/>
        <v>317</v>
      </c>
      <c r="S22" s="258">
        <f t="shared" si="2"/>
        <v>0.29592850049652442</v>
      </c>
      <c r="T22" s="257">
        <f t="shared" si="3"/>
        <v>1490</v>
      </c>
      <c r="U22" s="258">
        <f t="shared" si="4"/>
        <v>8.7509578544061384E-2</v>
      </c>
      <c r="V22" s="257">
        <f t="shared" si="5"/>
        <v>571</v>
      </c>
      <c r="W22" s="258">
        <v>-0.14685117198531483</v>
      </c>
      <c r="X22" s="257">
        <v>-1040</v>
      </c>
      <c r="Z22" s="224"/>
    </row>
    <row r="23" spans="2:28" x14ac:dyDescent="0.25">
      <c r="B23" s="303" t="s">
        <v>44</v>
      </c>
      <c r="C23" s="219"/>
      <c r="D23" s="253">
        <v>1465</v>
      </c>
      <c r="E23" s="254">
        <v>836</v>
      </c>
      <c r="F23" s="254">
        <v>801</v>
      </c>
      <c r="G23" s="254">
        <v>1019</v>
      </c>
      <c r="H23" s="254">
        <v>768</v>
      </c>
      <c r="I23" s="254">
        <v>659</v>
      </c>
      <c r="J23" s="257">
        <v>612</v>
      </c>
      <c r="K23" s="304"/>
      <c r="L23" s="219"/>
      <c r="M23" s="256">
        <v>-0.42935153583617747</v>
      </c>
      <c r="N23" s="257">
        <v>-629</v>
      </c>
      <c r="O23" s="258">
        <v>-4.186602870813394E-2</v>
      </c>
      <c r="P23" s="257">
        <v>-35</v>
      </c>
      <c r="Q23" s="258">
        <f t="shared" si="0"/>
        <v>0.27215980024968789</v>
      </c>
      <c r="R23" s="257">
        <f t="shared" si="1"/>
        <v>218</v>
      </c>
      <c r="S23" s="258">
        <f t="shared" si="2"/>
        <v>-0.24631992149165849</v>
      </c>
      <c r="T23" s="257">
        <f t="shared" si="3"/>
        <v>-251</v>
      </c>
      <c r="U23" s="258">
        <f t="shared" si="4"/>
        <v>-0.14192708333333337</v>
      </c>
      <c r="V23" s="257">
        <f t="shared" si="5"/>
        <v>-109</v>
      </c>
      <c r="W23" s="258">
        <v>-0.17073170731707321</v>
      </c>
      <c r="X23" s="257">
        <v>-126</v>
      </c>
      <c r="Z23" s="224"/>
    </row>
    <row r="24" spans="2:28" x14ac:dyDescent="0.25">
      <c r="B24" s="303" t="s">
        <v>45</v>
      </c>
      <c r="C24" s="219"/>
      <c r="D24" s="253">
        <v>13794</v>
      </c>
      <c r="E24" s="254">
        <v>13680</v>
      </c>
      <c r="F24" s="254">
        <v>13558</v>
      </c>
      <c r="G24" s="254">
        <v>13090</v>
      </c>
      <c r="H24" s="254">
        <v>13861</v>
      </c>
      <c r="I24" s="254">
        <v>14769</v>
      </c>
      <c r="J24" s="257">
        <v>14517</v>
      </c>
      <c r="L24" s="222"/>
      <c r="M24" s="256">
        <v>-8.2644628099173278E-3</v>
      </c>
      <c r="N24" s="257">
        <v>-114</v>
      </c>
      <c r="O24" s="258">
        <v>-8.9181286549707695E-3</v>
      </c>
      <c r="P24" s="257">
        <v>-122</v>
      </c>
      <c r="Q24" s="258">
        <f t="shared" si="0"/>
        <v>-3.451836554064025E-2</v>
      </c>
      <c r="R24" s="257">
        <f t="shared" si="1"/>
        <v>-468</v>
      </c>
      <c r="S24" s="258">
        <f t="shared" si="2"/>
        <v>5.8899923605805871E-2</v>
      </c>
      <c r="T24" s="257">
        <f t="shared" si="3"/>
        <v>771</v>
      </c>
      <c r="U24" s="258">
        <f t="shared" si="4"/>
        <v>6.5507539138590198E-2</v>
      </c>
      <c r="V24" s="257">
        <f t="shared" si="5"/>
        <v>908</v>
      </c>
      <c r="W24" s="258">
        <v>3.9080953403478613E-2</v>
      </c>
      <c r="X24" s="257">
        <v>546</v>
      </c>
      <c r="Z24" s="224"/>
    </row>
    <row r="25" spans="2:28" x14ac:dyDescent="0.25">
      <c r="B25" s="303" t="s">
        <v>46</v>
      </c>
      <c r="C25" s="219"/>
      <c r="D25" s="253">
        <v>3067</v>
      </c>
      <c r="E25" s="254">
        <v>3116</v>
      </c>
      <c r="F25" s="254">
        <v>3168</v>
      </c>
      <c r="G25" s="254">
        <v>3686</v>
      </c>
      <c r="H25" s="254">
        <v>1997</v>
      </c>
      <c r="I25" s="254">
        <v>1466</v>
      </c>
      <c r="J25" s="257">
        <v>1284</v>
      </c>
      <c r="L25" s="222"/>
      <c r="M25" s="256">
        <v>1.5976524290837846E-2</v>
      </c>
      <c r="N25" s="257">
        <v>49</v>
      </c>
      <c r="O25" s="258">
        <v>1.6688061617458283E-2</v>
      </c>
      <c r="P25" s="257">
        <v>52</v>
      </c>
      <c r="Q25" s="258">
        <f t="shared" si="0"/>
        <v>0.16351010101010099</v>
      </c>
      <c r="R25" s="257">
        <f t="shared" si="1"/>
        <v>518</v>
      </c>
      <c r="S25" s="258">
        <f t="shared" si="2"/>
        <v>-0.45822029300054257</v>
      </c>
      <c r="T25" s="257">
        <f t="shared" si="3"/>
        <v>-1689</v>
      </c>
      <c r="U25" s="258">
        <f t="shared" si="4"/>
        <v>-0.26589884827240862</v>
      </c>
      <c r="V25" s="257">
        <f t="shared" si="5"/>
        <v>-531</v>
      </c>
      <c r="W25" s="258">
        <v>-0.31991525423728817</v>
      </c>
      <c r="X25" s="257">
        <v>-604</v>
      </c>
      <c r="Z25" s="224"/>
    </row>
    <row r="26" spans="2:28" x14ac:dyDescent="0.25">
      <c r="B26" s="305" t="s">
        <v>1</v>
      </c>
      <c r="C26" s="219"/>
      <c r="D26" s="260">
        <v>186</v>
      </c>
      <c r="E26" s="261">
        <v>148</v>
      </c>
      <c r="F26" s="261">
        <v>243</v>
      </c>
      <c r="G26" s="261">
        <v>188</v>
      </c>
      <c r="H26" s="261">
        <v>251</v>
      </c>
      <c r="I26" s="261">
        <v>321</v>
      </c>
      <c r="J26" s="265">
        <v>350</v>
      </c>
      <c r="K26" s="1230"/>
      <c r="L26" s="219"/>
      <c r="M26" s="264">
        <v>-0.20430107526881724</v>
      </c>
      <c r="N26" s="265">
        <v>-38</v>
      </c>
      <c r="O26" s="266">
        <v>0.64189189189189189</v>
      </c>
      <c r="P26" s="265">
        <v>95</v>
      </c>
      <c r="Q26" s="266">
        <f t="shared" si="0"/>
        <v>-0.22633744855967075</v>
      </c>
      <c r="R26" s="265">
        <f t="shared" si="1"/>
        <v>-55</v>
      </c>
      <c r="S26" s="266">
        <f t="shared" si="2"/>
        <v>0.33510638297872331</v>
      </c>
      <c r="T26" s="265">
        <f t="shared" si="3"/>
        <v>63</v>
      </c>
      <c r="U26" s="266">
        <f t="shared" si="4"/>
        <v>0.2788844621513944</v>
      </c>
      <c r="V26" s="265">
        <f t="shared" si="5"/>
        <v>70</v>
      </c>
      <c r="W26" s="266">
        <v>9.375E-2</v>
      </c>
      <c r="X26" s="265">
        <v>30</v>
      </c>
      <c r="Z26" s="224"/>
      <c r="AA26" s="224"/>
      <c r="AB26" s="286"/>
    </row>
    <row r="27" spans="2:28" x14ac:dyDescent="0.25">
      <c r="B27" s="235" t="s">
        <v>0</v>
      </c>
      <c r="C27" s="219"/>
      <c r="D27" s="1231">
        <f>SUM(D9:D26)</f>
        <v>250037</v>
      </c>
      <c r="E27" s="306">
        <f>SUM(E9:E26)</f>
        <v>269854</v>
      </c>
      <c r="F27" s="307">
        <f>SUM(F9:F26)</f>
        <v>232243</v>
      </c>
      <c r="G27" s="306">
        <f>SUM(G9:G26)</f>
        <v>193436</v>
      </c>
      <c r="H27" s="307">
        <v>177423</v>
      </c>
      <c r="I27" s="306">
        <v>155241</v>
      </c>
      <c r="J27" s="306">
        <f>SUM(J9:J26)</f>
        <v>150621</v>
      </c>
      <c r="K27" s="308"/>
      <c r="L27" s="222"/>
      <c r="M27" s="240">
        <f>E27/D27-1</f>
        <v>7.92562700720294E-2</v>
      </c>
      <c r="N27" s="241">
        <f>E27-D27</f>
        <v>19817</v>
      </c>
      <c r="O27" s="242">
        <f>F27/E27-1</f>
        <v>-0.13937536593861866</v>
      </c>
      <c r="P27" s="243">
        <f>F27-E27</f>
        <v>-37611</v>
      </c>
      <c r="Q27" s="242">
        <f t="shared" si="0"/>
        <v>-0.16709653251120593</v>
      </c>
      <c r="R27" s="237">
        <f t="shared" si="1"/>
        <v>-38807</v>
      </c>
      <c r="S27" s="242">
        <f t="shared" si="2"/>
        <v>-8.2781902024442244E-2</v>
      </c>
      <c r="T27" s="243">
        <f t="shared" si="3"/>
        <v>-16013</v>
      </c>
      <c r="U27" s="309">
        <f t="shared" si="4"/>
        <v>-0.12502324952232802</v>
      </c>
      <c r="V27" s="237">
        <f t="shared" si="5"/>
        <v>-22182</v>
      </c>
      <c r="W27" s="242">
        <v>-0.17583554028321913</v>
      </c>
      <c r="X27" s="243">
        <v>-32135</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EVO_sinPIA!D9:J9</xm:f>
              <xm:sqref>K9</xm:sqref>
            </x14:sparkline>
            <x14:sparkline>
              <xm:f>EVO_sinPIA!D10:J10</xm:f>
              <xm:sqref>K10</xm:sqref>
            </x14:sparkline>
            <x14:sparkline>
              <xm:f>EVO_sinPIA!D11:J11</xm:f>
              <xm:sqref>K11</xm:sqref>
            </x14:sparkline>
            <x14:sparkline>
              <xm:f>EVO_sinPIA!D12:J12</xm:f>
              <xm:sqref>K12</xm:sqref>
            </x14:sparkline>
            <x14:sparkline>
              <xm:f>EVO_sinPIA!D13:J13</xm:f>
              <xm:sqref>K13</xm:sqref>
            </x14:sparkline>
            <x14:sparkline>
              <xm:f>EVO_sinPIA!D14:J14</xm:f>
              <xm:sqref>K14</xm:sqref>
            </x14:sparkline>
            <x14:sparkline>
              <xm:f>EVO_sinPIA!D15:J15</xm:f>
              <xm:sqref>K15</xm:sqref>
            </x14:sparkline>
            <x14:sparkline>
              <xm:f>EVO_sinPIA!D16:J16</xm:f>
              <xm:sqref>K16</xm:sqref>
            </x14:sparkline>
            <x14:sparkline>
              <xm:f>EVO_sinPIA!D17:J17</xm:f>
              <xm:sqref>K17</xm:sqref>
            </x14:sparkline>
            <x14:sparkline>
              <xm:f>EVO_sinPIA!D18:J18</xm:f>
              <xm:sqref>K18</xm:sqref>
            </x14:sparkline>
            <x14:sparkline>
              <xm:f>EVO_sinPIA!D19:J19</xm:f>
              <xm:sqref>K19</xm:sqref>
            </x14:sparkline>
            <x14:sparkline>
              <xm:f>EVO_sinPIA!D20:J20</xm:f>
              <xm:sqref>K20</xm:sqref>
            </x14:sparkline>
            <x14:sparkline>
              <xm:f>EVO_sinPIA!D21:J21</xm:f>
              <xm:sqref>K21</xm:sqref>
            </x14:sparkline>
            <x14:sparkline>
              <xm:f>EVO_sinPIA!D22:J22</xm:f>
              <xm:sqref>K22</xm:sqref>
            </x14:sparkline>
            <x14:sparkline>
              <xm:f>EVO_sinPIA!D23:J23</xm:f>
              <xm:sqref>K23</xm:sqref>
            </x14:sparkline>
            <x14:sparkline>
              <xm:f>EVO_sinPIA!D24:J24</xm:f>
              <xm:sqref>K24</xm:sqref>
            </x14:sparkline>
            <x14:sparkline>
              <xm:f>EVO_sinPIA!D25:J25</xm:f>
              <xm:sqref>K25</xm:sqref>
            </x14:sparkline>
            <x14:sparkline>
              <xm:f>EVO_sinPIA!D26:J26</xm:f>
              <xm:sqref>K26</xm:sqref>
            </x14:sparkline>
            <x14:sparkline>
              <xm:f>EVO_sinPIA!D27:J27</xm:f>
              <xm:sqref>K27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topLeftCell="A12" zoomScaleNormal="100" workbookViewId="0"/>
  </sheetViews>
  <sheetFormatPr baseColWidth="10" defaultColWidth="11.42578125" defaultRowHeight="15" x14ac:dyDescent="0.25"/>
  <cols>
    <col min="1" max="1" width="4.28515625" style="667" customWidth="1"/>
    <col min="2" max="2" width="7.28515625" style="667" customWidth="1"/>
    <col min="3" max="3" width="10.85546875" style="667" bestFit="1" customWidth="1"/>
    <col min="4" max="4" width="9.5703125" style="667" customWidth="1"/>
    <col min="5" max="5" width="10.85546875" style="667" bestFit="1" customWidth="1"/>
    <col min="6" max="6" width="11.7109375" style="667" customWidth="1"/>
    <col min="7" max="7" width="10.85546875" style="667" bestFit="1" customWidth="1"/>
    <col min="8" max="8" width="11.42578125" style="667"/>
    <col min="9" max="9" width="28.140625" style="667" customWidth="1"/>
    <col min="10" max="10" width="7" style="667" customWidth="1"/>
    <col min="11" max="11" width="10.85546875" style="667" customWidth="1"/>
    <col min="12" max="12" width="7" style="667" customWidth="1"/>
    <col min="13" max="16384" width="11.42578125" style="667"/>
  </cols>
  <sheetData>
    <row r="1" spans="1:17" s="701" customFormat="1" x14ac:dyDescent="0.25"/>
    <row r="2" spans="1:17" s="701" customFormat="1" x14ac:dyDescent="0.25"/>
    <row r="3" spans="1:17" s="701" customFormat="1" x14ac:dyDescent="0.25"/>
    <row r="4" spans="1:17" s="701" customFormat="1" x14ac:dyDescent="0.25"/>
    <row r="5" spans="1:17" s="701" customFormat="1" ht="16.5" customHeight="1" x14ac:dyDescent="0.25"/>
    <row r="6" spans="1:17" s="622" customFormat="1" ht="24.75" customHeight="1" x14ac:dyDescent="0.2">
      <c r="A6" s="1019"/>
      <c r="B6" s="1494" t="s">
        <v>464</v>
      </c>
      <c r="C6" s="1494"/>
      <c r="D6" s="1494"/>
      <c r="E6" s="1494"/>
      <c r="F6" s="1494"/>
      <c r="G6" s="1494"/>
      <c r="H6" s="1494"/>
      <c r="I6" s="1494"/>
      <c r="J6" s="1494"/>
      <c r="K6" s="1494"/>
      <c r="L6" s="1494"/>
      <c r="M6" s="1494"/>
      <c r="N6" s="1494"/>
      <c r="O6" s="1020"/>
    </row>
    <row r="7" spans="1:17" s="622" customFormat="1" ht="24.75" customHeight="1" x14ac:dyDescent="0.2">
      <c r="A7" s="1019"/>
      <c r="B7" s="1494"/>
      <c r="C7" s="1494"/>
      <c r="D7" s="1494"/>
      <c r="E7" s="1494"/>
      <c r="F7" s="1494"/>
      <c r="G7" s="1494"/>
      <c r="H7" s="1494"/>
      <c r="I7" s="1494"/>
      <c r="J7" s="1494"/>
      <c r="K7" s="1494"/>
      <c r="L7" s="1494"/>
      <c r="M7" s="1494"/>
      <c r="N7" s="1494"/>
      <c r="O7" s="1020"/>
    </row>
    <row r="8" spans="1:17" s="622" customFormat="1" ht="15.75" customHeight="1" x14ac:dyDescent="0.2">
      <c r="A8" s="1019"/>
      <c r="B8" s="1633" t="s">
        <v>491</v>
      </c>
      <c r="C8" s="1633"/>
      <c r="D8" s="1633"/>
      <c r="E8" s="1633"/>
      <c r="F8" s="1633"/>
      <c r="G8" s="1633"/>
      <c r="H8" s="1633"/>
      <c r="I8" s="1633"/>
      <c r="J8" s="1633"/>
      <c r="K8" s="1633"/>
      <c r="L8" s="1633"/>
      <c r="M8" s="1633"/>
      <c r="N8" s="1633"/>
    </row>
    <row r="9" spans="1:17" s="701" customFormat="1" ht="6" customHeight="1" x14ac:dyDescent="0.25">
      <c r="A9" s="1022"/>
      <c r="B9" s="1022"/>
      <c r="C9" s="1022"/>
      <c r="D9" s="1022"/>
      <c r="E9" s="1022"/>
      <c r="F9" s="1022"/>
      <c r="G9" s="1022"/>
      <c r="H9" s="1022"/>
      <c r="I9" s="1022"/>
      <c r="J9" s="1022"/>
      <c r="K9" s="1022"/>
      <c r="L9" s="1022"/>
    </row>
    <row r="10" spans="1:17" s="113" customFormat="1" x14ac:dyDescent="0.25"/>
    <row r="11" spans="1:17" s="101" customFormat="1" x14ac:dyDescent="0.25">
      <c r="C11" s="1634" t="s">
        <v>33</v>
      </c>
      <c r="D11" s="1634"/>
      <c r="E11" s="1634"/>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3">
        <v>140333</v>
      </c>
      <c r="D13" s="1023">
        <v>131317</v>
      </c>
      <c r="E13" s="1023">
        <v>9016</v>
      </c>
      <c r="F13" s="1024">
        <v>0.93575281651500364</v>
      </c>
      <c r="G13" s="1024">
        <v>6.4247183484996404E-2</v>
      </c>
      <c r="I13" s="101">
        <v>8</v>
      </c>
      <c r="J13" s="101">
        <v>1</v>
      </c>
      <c r="K13" s="101">
        <v>8</v>
      </c>
      <c r="L13" s="101" t="s">
        <v>4</v>
      </c>
      <c r="M13" s="1023">
        <v>40649</v>
      </c>
      <c r="N13" s="1023">
        <v>72</v>
      </c>
      <c r="O13" s="1024">
        <v>0.99823187053363127</v>
      </c>
      <c r="P13" s="1024">
        <v>1.7681294663687041E-3</v>
      </c>
      <c r="Q13" s="1024">
        <v>0.92254487474134206</v>
      </c>
    </row>
    <row r="14" spans="1:17" s="101" customFormat="1" x14ac:dyDescent="0.25">
      <c r="B14" s="101" t="s">
        <v>7</v>
      </c>
      <c r="C14" s="1023">
        <v>14623</v>
      </c>
      <c r="D14" s="1023">
        <v>14591</v>
      </c>
      <c r="E14" s="1023">
        <v>32</v>
      </c>
      <c r="F14" s="1024">
        <v>0.99781166655269093</v>
      </c>
      <c r="G14" s="1024">
        <v>2.1883334473090338E-3</v>
      </c>
      <c r="I14" s="101">
        <v>2</v>
      </c>
      <c r="J14" s="101">
        <v>2</v>
      </c>
      <c r="K14" s="101">
        <v>2</v>
      </c>
      <c r="L14" s="101" t="s">
        <v>7</v>
      </c>
      <c r="M14" s="1023">
        <v>14591</v>
      </c>
      <c r="N14" s="1023">
        <v>32</v>
      </c>
      <c r="O14" s="1024">
        <v>0.99781166655269093</v>
      </c>
      <c r="P14" s="1024">
        <v>2.1883334473090338E-3</v>
      </c>
      <c r="Q14" s="1024">
        <v>0.92254487474134206</v>
      </c>
    </row>
    <row r="15" spans="1:17" s="101" customFormat="1" x14ac:dyDescent="0.25">
      <c r="B15" s="101" t="s">
        <v>37</v>
      </c>
      <c r="C15" s="1023">
        <v>10803</v>
      </c>
      <c r="D15" s="1023">
        <v>10583</v>
      </c>
      <c r="E15" s="1023">
        <v>220</v>
      </c>
      <c r="F15" s="1024">
        <v>0.97963528649449227</v>
      </c>
      <c r="G15" s="1024">
        <v>2.0364713505507729E-2</v>
      </c>
      <c r="I15" s="101">
        <v>4</v>
      </c>
      <c r="J15" s="101">
        <v>3</v>
      </c>
      <c r="K15" s="101">
        <v>13</v>
      </c>
      <c r="L15" s="101" t="s">
        <v>35</v>
      </c>
      <c r="M15" s="1023">
        <v>25674</v>
      </c>
      <c r="N15" s="1023">
        <v>252</v>
      </c>
      <c r="O15" s="1024">
        <v>0.99028002777134927</v>
      </c>
      <c r="P15" s="1024">
        <v>9.7199722286507757E-3</v>
      </c>
      <c r="Q15" s="1024">
        <v>0.92254487474134206</v>
      </c>
    </row>
    <row r="16" spans="1:17" s="101" customFormat="1" x14ac:dyDescent="0.25">
      <c r="B16" s="101" t="s">
        <v>38</v>
      </c>
      <c r="C16" s="1023">
        <v>11167</v>
      </c>
      <c r="D16" s="1023">
        <v>9915</v>
      </c>
      <c r="E16" s="1023">
        <v>1252</v>
      </c>
      <c r="F16" s="1024">
        <v>0.88788394376287272</v>
      </c>
      <c r="G16" s="1024">
        <v>0.11211605623712725</v>
      </c>
      <c r="I16" s="101">
        <v>15</v>
      </c>
      <c r="J16" s="101">
        <v>4</v>
      </c>
      <c r="K16" s="101">
        <v>3</v>
      </c>
      <c r="L16" s="101" t="s">
        <v>37</v>
      </c>
      <c r="M16" s="1023">
        <v>10583</v>
      </c>
      <c r="N16" s="1023">
        <v>220</v>
      </c>
      <c r="O16" s="1024">
        <v>0.97963528649449227</v>
      </c>
      <c r="P16" s="1024">
        <v>2.0364713505507729E-2</v>
      </c>
      <c r="Q16" s="1024">
        <v>0.92254487474134206</v>
      </c>
    </row>
    <row r="17" spans="2:17" s="101" customFormat="1" x14ac:dyDescent="0.25">
      <c r="B17" s="101" t="s">
        <v>6</v>
      </c>
      <c r="C17" s="1023">
        <v>16553</v>
      </c>
      <c r="D17" s="1023">
        <v>14170</v>
      </c>
      <c r="E17" s="1023">
        <v>2383</v>
      </c>
      <c r="F17" s="1024">
        <v>0.85603818039026158</v>
      </c>
      <c r="G17" s="1024">
        <v>0.14396181960973842</v>
      </c>
      <c r="I17" s="101">
        <v>20</v>
      </c>
      <c r="J17" s="101">
        <v>5</v>
      </c>
      <c r="K17" s="101">
        <v>17</v>
      </c>
      <c r="L17" s="101" t="s">
        <v>44</v>
      </c>
      <c r="M17" s="1023">
        <v>6221</v>
      </c>
      <c r="N17" s="1023">
        <v>156</v>
      </c>
      <c r="O17" s="1024">
        <v>0.97553708640426529</v>
      </c>
      <c r="P17" s="1024">
        <v>2.4462913595734673E-2</v>
      </c>
      <c r="Q17" s="1024">
        <v>0.92254487474134206</v>
      </c>
    </row>
    <row r="18" spans="2:17" s="101" customFormat="1" x14ac:dyDescent="0.25">
      <c r="B18" s="101" t="s">
        <v>5</v>
      </c>
      <c r="C18" s="1023">
        <v>7853</v>
      </c>
      <c r="D18" s="1023">
        <v>7237</v>
      </c>
      <c r="E18" s="1023">
        <v>616</v>
      </c>
      <c r="F18" s="1024">
        <v>0.92155864001018717</v>
      </c>
      <c r="G18" s="1024">
        <v>7.8441359989812817E-2</v>
      </c>
      <c r="I18" s="101">
        <v>12</v>
      </c>
      <c r="J18" s="101">
        <v>6</v>
      </c>
      <c r="K18" s="101">
        <v>10</v>
      </c>
      <c r="L18" s="101" t="s">
        <v>39</v>
      </c>
      <c r="M18" s="1023">
        <v>523</v>
      </c>
      <c r="N18" s="1023">
        <v>24</v>
      </c>
      <c r="O18" s="1024">
        <v>0.95612431444241319</v>
      </c>
      <c r="P18" s="1024">
        <v>4.3875685557586835E-2</v>
      </c>
      <c r="Q18" s="1024">
        <v>0.92254487474134206</v>
      </c>
    </row>
    <row r="19" spans="2:17" s="101" customFormat="1" x14ac:dyDescent="0.25">
      <c r="B19" s="101" t="s">
        <v>40</v>
      </c>
      <c r="C19" s="1023">
        <v>24794</v>
      </c>
      <c r="D19" s="1023">
        <v>23623</v>
      </c>
      <c r="E19" s="1023">
        <v>1171</v>
      </c>
      <c r="F19" s="1024">
        <v>0.95277083165281928</v>
      </c>
      <c r="G19" s="1024">
        <v>4.7229168347180772E-2</v>
      </c>
      <c r="I19" s="101">
        <v>7</v>
      </c>
      <c r="J19" s="101">
        <v>7</v>
      </c>
      <c r="K19" s="101">
        <v>7</v>
      </c>
      <c r="L19" s="101" t="s">
        <v>40</v>
      </c>
      <c r="M19" s="1023">
        <v>23623</v>
      </c>
      <c r="N19" s="1023">
        <v>1171</v>
      </c>
      <c r="O19" s="1024">
        <v>0.95277083165281928</v>
      </c>
      <c r="P19" s="1024">
        <v>4.7229168347180772E-2</v>
      </c>
      <c r="Q19" s="1024">
        <v>0.92254487474134206</v>
      </c>
    </row>
    <row r="20" spans="2:17" s="101" customFormat="1" x14ac:dyDescent="0.25">
      <c r="B20" s="101" t="s">
        <v>4</v>
      </c>
      <c r="C20" s="1023">
        <v>40721</v>
      </c>
      <c r="D20" s="1023">
        <v>40649</v>
      </c>
      <c r="E20" s="1023">
        <v>72</v>
      </c>
      <c r="F20" s="1024">
        <v>0.99823187053363127</v>
      </c>
      <c r="G20" s="1024">
        <v>1.7681294663687041E-3</v>
      </c>
      <c r="I20" s="101">
        <v>1</v>
      </c>
      <c r="J20" s="101">
        <v>8</v>
      </c>
      <c r="K20" s="101">
        <v>1</v>
      </c>
      <c r="L20" s="101" t="s">
        <v>8</v>
      </c>
      <c r="M20" s="1023">
        <v>131317</v>
      </c>
      <c r="N20" s="1023">
        <v>9016</v>
      </c>
      <c r="O20" s="1024">
        <v>0.93575281651500364</v>
      </c>
      <c r="P20" s="1024">
        <v>6.4247183484996404E-2</v>
      </c>
      <c r="Q20" s="1024">
        <v>0.92254487474134206</v>
      </c>
    </row>
    <row r="21" spans="2:17" s="101" customFormat="1" x14ac:dyDescent="0.25">
      <c r="B21" s="101" t="s">
        <v>41</v>
      </c>
      <c r="C21" s="1023">
        <v>97551</v>
      </c>
      <c r="D21" s="1023">
        <v>83778</v>
      </c>
      <c r="E21" s="1023">
        <v>13773</v>
      </c>
      <c r="F21" s="1024">
        <v>0.8588123135590614</v>
      </c>
      <c r="G21" s="1024">
        <v>0.1411876864409386</v>
      </c>
      <c r="I21" s="101">
        <v>19</v>
      </c>
      <c r="J21" s="101">
        <v>9</v>
      </c>
      <c r="K21" s="101">
        <v>14</v>
      </c>
      <c r="L21" s="101" t="s">
        <v>42</v>
      </c>
      <c r="M21" s="1023">
        <v>67135</v>
      </c>
      <c r="N21" s="1023">
        <v>4785</v>
      </c>
      <c r="O21" s="1024">
        <v>0.93346774193548387</v>
      </c>
      <c r="P21" s="1024">
        <v>6.6532258064516125E-2</v>
      </c>
      <c r="Q21" s="1024">
        <v>0.92254487474134206</v>
      </c>
    </row>
    <row r="22" spans="2:17" s="101" customFormat="1" x14ac:dyDescent="0.25">
      <c r="B22" s="101" t="s">
        <v>39</v>
      </c>
      <c r="C22" s="1023">
        <v>547</v>
      </c>
      <c r="D22" s="1023">
        <v>523</v>
      </c>
      <c r="E22" s="1023">
        <v>24</v>
      </c>
      <c r="F22" s="1024">
        <v>0.95612431444241319</v>
      </c>
      <c r="G22" s="1024">
        <v>4.3875685557586835E-2</v>
      </c>
      <c r="I22" s="101">
        <v>6</v>
      </c>
      <c r="J22" s="101">
        <v>10</v>
      </c>
      <c r="K22" s="101">
        <v>11</v>
      </c>
      <c r="L22" s="101" t="s">
        <v>3</v>
      </c>
      <c r="M22" s="1023">
        <v>56534</v>
      </c>
      <c r="N22" s="1023">
        <v>4652</v>
      </c>
      <c r="O22" s="1024">
        <v>0.92396953551466021</v>
      </c>
      <c r="P22" s="1024">
        <v>7.6030464485339788E-2</v>
      </c>
      <c r="Q22" s="1024">
        <v>0.92254487474134206</v>
      </c>
    </row>
    <row r="23" spans="2:17" s="101" customFormat="1" x14ac:dyDescent="0.25">
      <c r="B23" s="101" t="s">
        <v>3</v>
      </c>
      <c r="C23" s="1023">
        <v>61186</v>
      </c>
      <c r="D23" s="1023">
        <v>56534</v>
      </c>
      <c r="E23" s="1023">
        <v>4652</v>
      </c>
      <c r="F23" s="1024">
        <v>0.92396953551466021</v>
      </c>
      <c r="G23" s="1024">
        <v>7.6030464485339788E-2</v>
      </c>
      <c r="I23" s="101">
        <v>10</v>
      </c>
      <c r="J23" s="101">
        <v>11</v>
      </c>
      <c r="K23" s="101">
        <v>20</v>
      </c>
      <c r="L23" s="101" t="s">
        <v>108</v>
      </c>
      <c r="M23" s="1023">
        <v>547928</v>
      </c>
      <c r="N23" s="1023">
        <v>46003</v>
      </c>
      <c r="O23" s="1024">
        <v>0.92254487474134206</v>
      </c>
      <c r="P23" s="1024">
        <v>7.7455125258657997E-2</v>
      </c>
      <c r="Q23" s="1024">
        <v>0.92254487474134206</v>
      </c>
    </row>
    <row r="24" spans="2:17" s="101" customFormat="1" x14ac:dyDescent="0.25">
      <c r="B24" s="101" t="s">
        <v>2</v>
      </c>
      <c r="C24" s="1023">
        <v>13495</v>
      </c>
      <c r="D24" s="1023">
        <v>11650</v>
      </c>
      <c r="E24" s="1023">
        <v>1845</v>
      </c>
      <c r="F24" s="1024">
        <v>0.8632826972952945</v>
      </c>
      <c r="G24" s="1024">
        <v>0.13671730270470545</v>
      </c>
      <c r="I24" s="101">
        <v>18</v>
      </c>
      <c r="J24" s="101">
        <v>12</v>
      </c>
      <c r="K24" s="101">
        <v>6</v>
      </c>
      <c r="L24" s="101" t="s">
        <v>5</v>
      </c>
      <c r="M24" s="1023">
        <v>7237</v>
      </c>
      <c r="N24" s="1023">
        <v>616</v>
      </c>
      <c r="O24" s="1024">
        <v>0.92155864001018717</v>
      </c>
      <c r="P24" s="1024">
        <v>7.8441359989812817E-2</v>
      </c>
      <c r="Q24" s="1024">
        <v>0.92254487474134206</v>
      </c>
    </row>
    <row r="25" spans="2:17" s="101" customFormat="1" x14ac:dyDescent="0.25">
      <c r="B25" s="101" t="s">
        <v>35</v>
      </c>
      <c r="C25" s="1023">
        <v>25926</v>
      </c>
      <c r="D25" s="1023">
        <v>25674</v>
      </c>
      <c r="E25" s="1023">
        <v>252</v>
      </c>
      <c r="F25" s="1024">
        <v>0.99028002777134927</v>
      </c>
      <c r="G25" s="1024">
        <v>9.7199722286507757E-3</v>
      </c>
      <c r="I25" s="101">
        <v>3</v>
      </c>
      <c r="J25" s="101">
        <v>13</v>
      </c>
      <c r="K25" s="101">
        <v>19</v>
      </c>
      <c r="L25" s="101" t="s">
        <v>46</v>
      </c>
      <c r="M25" s="1023">
        <v>3940</v>
      </c>
      <c r="N25" s="1023">
        <v>351</v>
      </c>
      <c r="O25" s="1024">
        <v>0.91820088557445811</v>
      </c>
      <c r="P25" s="1024">
        <v>8.179911442554183E-2</v>
      </c>
      <c r="Q25" s="1024">
        <v>0.92254487474134206</v>
      </c>
    </row>
    <row r="26" spans="2:17" s="101" customFormat="1" x14ac:dyDescent="0.25">
      <c r="B26" s="101" t="s">
        <v>42</v>
      </c>
      <c r="C26" s="1023">
        <v>71920</v>
      </c>
      <c r="D26" s="1023">
        <v>67135</v>
      </c>
      <c r="E26" s="1023">
        <v>4785</v>
      </c>
      <c r="F26" s="1024">
        <v>0.93346774193548387</v>
      </c>
      <c r="G26" s="1024">
        <v>6.6532258064516125E-2</v>
      </c>
      <c r="I26" s="101">
        <v>9</v>
      </c>
      <c r="J26" s="101">
        <v>14</v>
      </c>
      <c r="K26" s="101">
        <v>16</v>
      </c>
      <c r="L26" s="101" t="s">
        <v>43</v>
      </c>
      <c r="M26" s="1023">
        <v>16518</v>
      </c>
      <c r="N26" s="1023">
        <v>1909</v>
      </c>
      <c r="O26" s="1024">
        <v>0.89640201877679493</v>
      </c>
      <c r="P26" s="1024">
        <v>0.10359798122320509</v>
      </c>
      <c r="Q26" s="1024">
        <v>0.92254487474134206</v>
      </c>
    </row>
    <row r="27" spans="2:17" s="101" customFormat="1" x14ac:dyDescent="0.25">
      <c r="B27" s="101" t="s">
        <v>47</v>
      </c>
      <c r="C27" s="1023">
        <v>835</v>
      </c>
      <c r="D27" s="1023">
        <v>724</v>
      </c>
      <c r="E27" s="1023">
        <v>111</v>
      </c>
      <c r="F27" s="1024">
        <v>0.86706586826347309</v>
      </c>
      <c r="G27" s="1024">
        <v>0.13293413173652693</v>
      </c>
      <c r="I27" s="101">
        <v>17</v>
      </c>
      <c r="J27" s="101">
        <v>15</v>
      </c>
      <c r="K27" s="101">
        <v>4</v>
      </c>
      <c r="L27" s="101" t="s">
        <v>38</v>
      </c>
      <c r="M27" s="1023">
        <v>9915</v>
      </c>
      <c r="N27" s="1023">
        <v>1252</v>
      </c>
      <c r="O27" s="1024">
        <v>0.88788394376287272</v>
      </c>
      <c r="P27" s="1024">
        <v>0.11211605623712725</v>
      </c>
      <c r="Q27" s="1024">
        <v>0.92254487474134206</v>
      </c>
    </row>
    <row r="28" spans="2:17" s="101" customFormat="1" x14ac:dyDescent="0.25">
      <c r="B28" s="101" t="s">
        <v>43</v>
      </c>
      <c r="C28" s="1023">
        <v>18427</v>
      </c>
      <c r="D28" s="1023">
        <v>16518</v>
      </c>
      <c r="E28" s="1023">
        <v>1909</v>
      </c>
      <c r="F28" s="1024">
        <v>0.89640201877679493</v>
      </c>
      <c r="G28" s="1024">
        <v>0.10359798122320509</v>
      </c>
      <c r="I28" s="101">
        <v>14</v>
      </c>
      <c r="J28" s="101">
        <v>16</v>
      </c>
      <c r="K28" s="101">
        <v>18</v>
      </c>
      <c r="L28" s="101" t="s">
        <v>45</v>
      </c>
      <c r="M28" s="1023">
        <v>23146</v>
      </c>
      <c r="N28" s="1023">
        <v>3383</v>
      </c>
      <c r="O28" s="1024">
        <v>0.87247917373440387</v>
      </c>
      <c r="P28" s="1024">
        <v>0.12752082626559613</v>
      </c>
      <c r="Q28" s="1024">
        <v>0.92254487474134206</v>
      </c>
    </row>
    <row r="29" spans="2:17" s="101" customFormat="1" x14ac:dyDescent="0.25">
      <c r="B29" s="101" t="s">
        <v>44</v>
      </c>
      <c r="C29" s="1023">
        <v>6377</v>
      </c>
      <c r="D29" s="1023">
        <v>6221</v>
      </c>
      <c r="E29" s="1023">
        <v>156</v>
      </c>
      <c r="F29" s="1024">
        <v>0.97553708640426529</v>
      </c>
      <c r="G29" s="1024">
        <v>2.4462913595734673E-2</v>
      </c>
      <c r="I29" s="101">
        <v>5</v>
      </c>
      <c r="J29" s="101">
        <v>17</v>
      </c>
      <c r="K29" s="101">
        <v>15</v>
      </c>
      <c r="L29" s="101" t="s">
        <v>47</v>
      </c>
      <c r="M29" s="1023">
        <v>724</v>
      </c>
      <c r="N29" s="1023">
        <v>111</v>
      </c>
      <c r="O29" s="1024">
        <v>0.86706586826347309</v>
      </c>
      <c r="P29" s="1024">
        <v>0.13293413173652693</v>
      </c>
      <c r="Q29" s="1024">
        <v>0.92254487474134206</v>
      </c>
    </row>
    <row r="30" spans="2:17" s="101" customFormat="1" x14ac:dyDescent="0.25">
      <c r="B30" s="101" t="s">
        <v>45</v>
      </c>
      <c r="C30" s="1023">
        <v>26529</v>
      </c>
      <c r="D30" s="1023">
        <v>23146</v>
      </c>
      <c r="E30" s="1023">
        <v>3383</v>
      </c>
      <c r="F30" s="1024">
        <v>0.87247917373440387</v>
      </c>
      <c r="G30" s="1024">
        <v>0.12752082626559613</v>
      </c>
      <c r="I30" s="101">
        <v>16</v>
      </c>
      <c r="J30" s="101">
        <v>18</v>
      </c>
      <c r="K30" s="101">
        <v>12</v>
      </c>
      <c r="L30" s="101" t="s">
        <v>2</v>
      </c>
      <c r="M30" s="1023">
        <v>11650</v>
      </c>
      <c r="N30" s="1023">
        <v>1845</v>
      </c>
      <c r="O30" s="1024">
        <v>0.8632826972952945</v>
      </c>
      <c r="P30" s="1024">
        <v>0.13671730270470545</v>
      </c>
      <c r="Q30" s="1024">
        <v>0.92254487474134206</v>
      </c>
    </row>
    <row r="31" spans="2:17" s="101" customFormat="1" x14ac:dyDescent="0.25">
      <c r="B31" s="101" t="s">
        <v>46</v>
      </c>
      <c r="C31" s="1023">
        <v>4291</v>
      </c>
      <c r="D31" s="1023">
        <v>3940</v>
      </c>
      <c r="E31" s="1023">
        <v>351</v>
      </c>
      <c r="F31" s="1024">
        <v>0.91820088557445811</v>
      </c>
      <c r="G31" s="1024">
        <v>8.179911442554183E-2</v>
      </c>
      <c r="I31" s="101">
        <v>13</v>
      </c>
      <c r="J31" s="101">
        <v>19</v>
      </c>
      <c r="K31" s="101">
        <v>9</v>
      </c>
      <c r="L31" s="101" t="s">
        <v>41</v>
      </c>
      <c r="M31" s="1023">
        <v>83778</v>
      </c>
      <c r="N31" s="1023">
        <v>13773</v>
      </c>
      <c r="O31" s="1024">
        <v>0.8588123135590614</v>
      </c>
      <c r="P31" s="1024">
        <v>0.1411876864409386</v>
      </c>
      <c r="Q31" s="1024">
        <v>0.92254487474134206</v>
      </c>
    </row>
    <row r="32" spans="2:17" s="101" customFormat="1" x14ac:dyDescent="0.25">
      <c r="B32" s="104" t="s">
        <v>108</v>
      </c>
      <c r="C32" s="105">
        <v>593931</v>
      </c>
      <c r="D32" s="105">
        <v>547928</v>
      </c>
      <c r="E32" s="105">
        <v>46003</v>
      </c>
      <c r="F32" s="106">
        <v>0.92254487474134206</v>
      </c>
      <c r="G32" s="106">
        <v>7.7455125258657997E-2</v>
      </c>
      <c r="I32" s="101">
        <v>11</v>
      </c>
      <c r="J32" s="101">
        <v>20</v>
      </c>
      <c r="K32" s="101">
        <v>5</v>
      </c>
      <c r="L32" s="101" t="s">
        <v>6</v>
      </c>
      <c r="M32" s="1023">
        <v>14170</v>
      </c>
      <c r="N32" s="1023">
        <v>2383</v>
      </c>
      <c r="O32" s="1024">
        <v>0.85603818039026158</v>
      </c>
      <c r="P32" s="1024">
        <v>0.14396181960973842</v>
      </c>
      <c r="Q32" s="1024">
        <v>0.92254487474134206</v>
      </c>
    </row>
    <row r="33" spans="13:16" s="113" customFormat="1" x14ac:dyDescent="0.25">
      <c r="M33" s="1155"/>
      <c r="N33" s="1155"/>
      <c r="O33" s="1156"/>
      <c r="P33" s="1156"/>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topLeftCell="A15" zoomScaleNormal="100" workbookViewId="0">
      <selection activeCell="Q42" sqref="Q42"/>
    </sheetView>
  </sheetViews>
  <sheetFormatPr baseColWidth="10" defaultColWidth="11.42578125" defaultRowHeight="15" x14ac:dyDescent="0.25"/>
  <cols>
    <col min="1" max="1" width="4.28515625" style="667" customWidth="1"/>
    <col min="2" max="2" width="7.28515625" style="667" customWidth="1"/>
    <col min="3" max="3" width="10.85546875" style="667" bestFit="1" customWidth="1"/>
    <col min="4" max="4" width="9.5703125" style="667" customWidth="1"/>
    <col min="5" max="5" width="10.85546875" style="667" bestFit="1" customWidth="1"/>
    <col min="6" max="6" width="11.7109375" style="667" customWidth="1"/>
    <col min="7" max="7" width="10.85546875" style="667" bestFit="1" customWidth="1"/>
    <col min="8" max="8" width="11.42578125" style="667"/>
    <col min="9" max="9" width="28.140625" style="667" customWidth="1"/>
    <col min="10" max="10" width="7" style="667" customWidth="1"/>
    <col min="11" max="11" width="10.85546875" style="667" customWidth="1"/>
    <col min="12" max="12" width="7" style="667" customWidth="1"/>
    <col min="13" max="16384" width="11.42578125" style="667"/>
  </cols>
  <sheetData>
    <row r="1" spans="1:17" s="701" customFormat="1" x14ac:dyDescent="0.25"/>
    <row r="2" spans="1:17" s="701" customFormat="1" x14ac:dyDescent="0.25"/>
    <row r="3" spans="1:17" s="701" customFormat="1" x14ac:dyDescent="0.25"/>
    <row r="4" spans="1:17" s="701" customFormat="1" x14ac:dyDescent="0.25"/>
    <row r="5" spans="1:17" s="701" customFormat="1" ht="16.5" customHeight="1" x14ac:dyDescent="0.25"/>
    <row r="6" spans="1:17" s="622" customFormat="1" ht="24.75" customHeight="1" x14ac:dyDescent="0.2">
      <c r="A6" s="1019"/>
      <c r="B6" s="1494" t="s">
        <v>465</v>
      </c>
      <c r="C6" s="1494"/>
      <c r="D6" s="1494"/>
      <c r="E6" s="1494"/>
      <c r="F6" s="1494"/>
      <c r="G6" s="1494"/>
      <c r="H6" s="1494"/>
      <c r="I6" s="1494"/>
      <c r="J6" s="1494"/>
      <c r="K6" s="1494"/>
      <c r="L6" s="1494"/>
      <c r="M6" s="1494"/>
      <c r="N6" s="1494"/>
      <c r="O6" s="1020"/>
    </row>
    <row r="7" spans="1:17" s="622" customFormat="1" ht="24.75" customHeight="1" x14ac:dyDescent="0.2">
      <c r="A7" s="1019"/>
      <c r="B7" s="1494"/>
      <c r="C7" s="1494"/>
      <c r="D7" s="1494"/>
      <c r="E7" s="1494"/>
      <c r="F7" s="1494"/>
      <c r="G7" s="1494"/>
      <c r="H7" s="1494"/>
      <c r="I7" s="1494"/>
      <c r="J7" s="1494"/>
      <c r="K7" s="1494"/>
      <c r="L7" s="1494"/>
      <c r="M7" s="1494"/>
      <c r="N7" s="1494"/>
      <c r="O7" s="1020"/>
    </row>
    <row r="8" spans="1:17" s="622" customFormat="1" ht="15.75" customHeight="1" x14ac:dyDescent="0.2">
      <c r="A8" s="1019"/>
      <c r="B8" s="1633" t="s">
        <v>491</v>
      </c>
      <c r="C8" s="1633"/>
      <c r="D8" s="1633"/>
      <c r="E8" s="1633"/>
      <c r="F8" s="1633"/>
      <c r="G8" s="1633"/>
      <c r="H8" s="1633"/>
      <c r="I8" s="1633"/>
      <c r="J8" s="1633"/>
      <c r="K8" s="1633"/>
      <c r="L8" s="1633"/>
      <c r="M8" s="1633"/>
      <c r="N8" s="1633"/>
    </row>
    <row r="9" spans="1:17" s="701" customFormat="1" ht="6" customHeight="1" x14ac:dyDescent="0.25">
      <c r="A9" s="1022"/>
      <c r="B9" s="1022"/>
      <c r="C9" s="1022"/>
      <c r="D9" s="1022"/>
      <c r="E9" s="1022"/>
      <c r="F9" s="1022"/>
      <c r="G9" s="1022"/>
      <c r="H9" s="1022"/>
      <c r="I9" s="1022"/>
      <c r="J9" s="1022"/>
      <c r="K9" s="1022"/>
      <c r="L9" s="1022"/>
    </row>
    <row r="10" spans="1:17" s="113" customFormat="1" x14ac:dyDescent="0.25"/>
    <row r="11" spans="1:17" s="101" customFormat="1" x14ac:dyDescent="0.25">
      <c r="C11" s="1634" t="s">
        <v>48</v>
      </c>
      <c r="D11" s="1634"/>
      <c r="E11" s="1634"/>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3">
        <v>91861</v>
      </c>
      <c r="D13" s="1023">
        <v>78271</v>
      </c>
      <c r="E13" s="1023">
        <v>13590</v>
      </c>
      <c r="F13" s="1024">
        <v>0.85205908927618901</v>
      </c>
      <c r="G13" s="1024">
        <v>0.14794091072381096</v>
      </c>
      <c r="I13" s="101">
        <v>12</v>
      </c>
      <c r="J13" s="101">
        <v>1</v>
      </c>
      <c r="K13" s="101">
        <v>8</v>
      </c>
      <c r="L13" s="101" t="s">
        <v>4</v>
      </c>
      <c r="M13" s="1023">
        <v>48677</v>
      </c>
      <c r="N13" s="1023">
        <v>55</v>
      </c>
      <c r="O13" s="1024">
        <v>0.99887137814988103</v>
      </c>
      <c r="P13" s="1024">
        <v>1.1286218501190184E-3</v>
      </c>
      <c r="Q13" s="1024">
        <v>0.85373958617401502</v>
      </c>
    </row>
    <row r="14" spans="1:17" s="101" customFormat="1" x14ac:dyDescent="0.25">
      <c r="B14" s="101" t="s">
        <v>7</v>
      </c>
      <c r="C14" s="1023">
        <v>13996</v>
      </c>
      <c r="D14" s="1023">
        <v>13926</v>
      </c>
      <c r="E14" s="1023">
        <v>70</v>
      </c>
      <c r="F14" s="1024">
        <v>0.99499857102029154</v>
      </c>
      <c r="G14" s="1024">
        <v>5.0014289797084884E-3</v>
      </c>
      <c r="I14" s="101">
        <v>2</v>
      </c>
      <c r="J14" s="101">
        <v>2</v>
      </c>
      <c r="K14" s="101">
        <v>2</v>
      </c>
      <c r="L14" s="101" t="s">
        <v>7</v>
      </c>
      <c r="M14" s="1023">
        <v>13926</v>
      </c>
      <c r="N14" s="1023">
        <v>70</v>
      </c>
      <c r="O14" s="1024">
        <v>0.99499857102029154</v>
      </c>
      <c r="P14" s="1024">
        <v>5.0014289797084884E-3</v>
      </c>
      <c r="Q14" s="1024">
        <v>0.85373958617401502</v>
      </c>
    </row>
    <row r="15" spans="1:17" s="101" customFormat="1" x14ac:dyDescent="0.25">
      <c r="B15" s="101" t="s">
        <v>37</v>
      </c>
      <c r="C15" s="1023">
        <v>13411</v>
      </c>
      <c r="D15" s="1023">
        <v>13021</v>
      </c>
      <c r="E15" s="1023">
        <v>390</v>
      </c>
      <c r="F15" s="1024">
        <v>0.97091939452688092</v>
      </c>
      <c r="G15" s="1024">
        <v>2.9080605473119081E-2</v>
      </c>
      <c r="I15" s="101">
        <v>3</v>
      </c>
      <c r="J15" s="101">
        <v>3</v>
      </c>
      <c r="K15" s="101">
        <v>3</v>
      </c>
      <c r="L15" s="101" t="s">
        <v>37</v>
      </c>
      <c r="M15" s="1023">
        <v>13021</v>
      </c>
      <c r="N15" s="1023">
        <v>390</v>
      </c>
      <c r="O15" s="1024">
        <v>0.97091939452688092</v>
      </c>
      <c r="P15" s="1024">
        <v>2.9080605473119081E-2</v>
      </c>
      <c r="Q15" s="1024">
        <v>0.85373958617401502</v>
      </c>
    </row>
    <row r="16" spans="1:17" s="101" customFormat="1" x14ac:dyDescent="0.25">
      <c r="B16" s="101" t="s">
        <v>38</v>
      </c>
      <c r="C16" s="1023">
        <v>14253</v>
      </c>
      <c r="D16" s="1023">
        <v>11736</v>
      </c>
      <c r="E16" s="1023">
        <v>2517</v>
      </c>
      <c r="F16" s="1024">
        <v>0.82340559882130082</v>
      </c>
      <c r="G16" s="1024">
        <v>0.17659440117869923</v>
      </c>
      <c r="I16" s="101">
        <v>14</v>
      </c>
      <c r="J16" s="101">
        <v>4</v>
      </c>
      <c r="K16" s="101">
        <v>10</v>
      </c>
      <c r="L16" s="101" t="s">
        <v>39</v>
      </c>
      <c r="M16" s="1023">
        <v>604</v>
      </c>
      <c r="N16" s="1023">
        <v>22</v>
      </c>
      <c r="O16" s="1024">
        <v>0.96485623003194887</v>
      </c>
      <c r="P16" s="1024">
        <v>3.5143769968051117E-2</v>
      </c>
      <c r="Q16" s="1024">
        <v>0.85373958617401502</v>
      </c>
    </row>
    <row r="17" spans="2:17" s="101" customFormat="1" x14ac:dyDescent="0.25">
      <c r="B17" s="101" t="s">
        <v>6</v>
      </c>
      <c r="C17" s="1023">
        <v>15267</v>
      </c>
      <c r="D17" s="1023">
        <v>12710</v>
      </c>
      <c r="E17" s="1023">
        <v>2557</v>
      </c>
      <c r="F17" s="1024">
        <v>0.83251457391760009</v>
      </c>
      <c r="G17" s="1024">
        <v>0.16748542608239994</v>
      </c>
      <c r="I17" s="101">
        <v>13</v>
      </c>
      <c r="J17" s="101">
        <v>5</v>
      </c>
      <c r="K17" s="101">
        <v>13</v>
      </c>
      <c r="L17" s="101" t="s">
        <v>35</v>
      </c>
      <c r="M17" s="1023">
        <v>22276</v>
      </c>
      <c r="N17" s="1023">
        <v>1224</v>
      </c>
      <c r="O17" s="1024">
        <v>0.9479148936170213</v>
      </c>
      <c r="P17" s="1024">
        <v>5.2085106382978724E-2</v>
      </c>
      <c r="Q17" s="1024">
        <v>0.85373958617401502</v>
      </c>
    </row>
    <row r="18" spans="2:17" s="101" customFormat="1" x14ac:dyDescent="0.25">
      <c r="B18" s="101" t="s">
        <v>5</v>
      </c>
      <c r="C18" s="1023">
        <v>5414</v>
      </c>
      <c r="D18" s="1023">
        <v>4621</v>
      </c>
      <c r="E18" s="1023">
        <v>793</v>
      </c>
      <c r="F18" s="1024">
        <v>0.85352789065386037</v>
      </c>
      <c r="G18" s="1024">
        <v>0.14647210934613963</v>
      </c>
      <c r="I18" s="101">
        <v>11</v>
      </c>
      <c r="J18" s="101">
        <v>6</v>
      </c>
      <c r="K18" s="101">
        <v>17</v>
      </c>
      <c r="L18" s="101" t="s">
        <v>44</v>
      </c>
      <c r="M18" s="1023">
        <v>6699</v>
      </c>
      <c r="N18" s="1023">
        <v>381</v>
      </c>
      <c r="O18" s="1024">
        <v>0.94618644067796609</v>
      </c>
      <c r="P18" s="1024">
        <v>5.3813559322033896E-2</v>
      </c>
      <c r="Q18" s="1024">
        <v>0.85373958617401502</v>
      </c>
    </row>
    <row r="19" spans="2:17" s="101" customFormat="1" x14ac:dyDescent="0.25">
      <c r="B19" s="101" t="s">
        <v>40</v>
      </c>
      <c r="C19" s="1023">
        <v>28324</v>
      </c>
      <c r="D19" s="1023">
        <v>26401</v>
      </c>
      <c r="E19" s="1023">
        <v>1923</v>
      </c>
      <c r="F19" s="1024">
        <v>0.932107047027256</v>
      </c>
      <c r="G19" s="1024">
        <v>6.7892952972743961E-2</v>
      </c>
      <c r="I19" s="101">
        <v>7</v>
      </c>
      <c r="J19" s="101">
        <v>7</v>
      </c>
      <c r="K19" s="101">
        <v>7</v>
      </c>
      <c r="L19" s="101" t="s">
        <v>40</v>
      </c>
      <c r="M19" s="1023">
        <v>26401</v>
      </c>
      <c r="N19" s="1023">
        <v>1923</v>
      </c>
      <c r="O19" s="1024">
        <v>0.932107047027256</v>
      </c>
      <c r="P19" s="1024">
        <v>6.7892952972743961E-2</v>
      </c>
      <c r="Q19" s="1024">
        <v>0.85373958617401502</v>
      </c>
    </row>
    <row r="20" spans="2:17" s="101" customFormat="1" x14ac:dyDescent="0.25">
      <c r="B20" s="101" t="s">
        <v>4</v>
      </c>
      <c r="C20" s="1023">
        <v>48732</v>
      </c>
      <c r="D20" s="1023">
        <v>48677</v>
      </c>
      <c r="E20" s="1023">
        <v>55</v>
      </c>
      <c r="F20" s="1024">
        <v>0.99887137814988103</v>
      </c>
      <c r="G20" s="1024">
        <v>1.1286218501190184E-3</v>
      </c>
      <c r="I20" s="101">
        <v>1</v>
      </c>
      <c r="J20" s="101">
        <v>8</v>
      </c>
      <c r="K20" s="101">
        <v>11</v>
      </c>
      <c r="L20" s="101" t="s">
        <v>3</v>
      </c>
      <c r="M20" s="1023">
        <v>49594</v>
      </c>
      <c r="N20" s="1023">
        <v>5795</v>
      </c>
      <c r="O20" s="1024">
        <v>0.89537633826210983</v>
      </c>
      <c r="P20" s="1024">
        <v>0.1046236617378902</v>
      </c>
      <c r="Q20" s="1024">
        <v>0.85373958617401502</v>
      </c>
    </row>
    <row r="21" spans="2:17" s="101" customFormat="1" x14ac:dyDescent="0.25">
      <c r="B21" s="101" t="s">
        <v>41</v>
      </c>
      <c r="C21" s="1023">
        <v>107532</v>
      </c>
      <c r="D21" s="1023">
        <v>78087</v>
      </c>
      <c r="E21" s="1023">
        <v>29445</v>
      </c>
      <c r="F21" s="1024">
        <v>0.72617453409217725</v>
      </c>
      <c r="G21" s="1024">
        <v>0.27382546590782281</v>
      </c>
      <c r="I21" s="101">
        <v>20</v>
      </c>
      <c r="J21" s="101">
        <v>9</v>
      </c>
      <c r="K21" s="101">
        <v>14</v>
      </c>
      <c r="L21" s="101" t="s">
        <v>42</v>
      </c>
      <c r="M21" s="1023">
        <v>51620</v>
      </c>
      <c r="N21" s="1023">
        <v>6723</v>
      </c>
      <c r="O21" s="1024">
        <v>0.88476766707231369</v>
      </c>
      <c r="P21" s="1024">
        <v>0.11523233292768627</v>
      </c>
      <c r="Q21" s="1024">
        <v>0.85373958617401502</v>
      </c>
    </row>
    <row r="22" spans="2:17" s="101" customFormat="1" x14ac:dyDescent="0.25">
      <c r="B22" s="101" t="s">
        <v>39</v>
      </c>
      <c r="C22" s="1023">
        <v>626</v>
      </c>
      <c r="D22" s="1023">
        <v>604</v>
      </c>
      <c r="E22" s="1023">
        <v>22</v>
      </c>
      <c r="F22" s="1024">
        <v>0.96485623003194887</v>
      </c>
      <c r="G22" s="1024">
        <v>3.5143769968051117E-2</v>
      </c>
      <c r="I22" s="101">
        <v>4</v>
      </c>
      <c r="J22" s="101">
        <v>10</v>
      </c>
      <c r="K22" s="101">
        <v>20</v>
      </c>
      <c r="L22" s="101" t="s">
        <v>108</v>
      </c>
      <c r="M22" s="1023">
        <v>472725</v>
      </c>
      <c r="N22" s="1023">
        <v>80986</v>
      </c>
      <c r="O22" s="1024">
        <v>0.85373958617401502</v>
      </c>
      <c r="P22" s="1024">
        <v>0.14626041382598504</v>
      </c>
      <c r="Q22" s="1024">
        <v>0.85373958617401502</v>
      </c>
    </row>
    <row r="23" spans="2:17" s="101" customFormat="1" x14ac:dyDescent="0.25">
      <c r="B23" s="101" t="s">
        <v>3</v>
      </c>
      <c r="C23" s="1023">
        <v>55389</v>
      </c>
      <c r="D23" s="1023">
        <v>49594</v>
      </c>
      <c r="E23" s="1023">
        <v>5795</v>
      </c>
      <c r="F23" s="1024">
        <v>0.89537633826210983</v>
      </c>
      <c r="G23" s="1024">
        <v>0.1046236617378902</v>
      </c>
      <c r="I23" s="101">
        <v>8</v>
      </c>
      <c r="J23" s="101">
        <v>11</v>
      </c>
      <c r="K23" s="101">
        <v>6</v>
      </c>
      <c r="L23" s="101" t="s">
        <v>5</v>
      </c>
      <c r="M23" s="1023">
        <v>4621</v>
      </c>
      <c r="N23" s="1023">
        <v>793</v>
      </c>
      <c r="O23" s="1024">
        <v>0.85352789065386037</v>
      </c>
      <c r="P23" s="1024">
        <v>0.14647210934613963</v>
      </c>
      <c r="Q23" s="1024">
        <v>0.85373958617401502</v>
      </c>
    </row>
    <row r="24" spans="2:17" s="101" customFormat="1" x14ac:dyDescent="0.25">
      <c r="B24" s="101" t="s">
        <v>2</v>
      </c>
      <c r="C24" s="1023">
        <v>14398</v>
      </c>
      <c r="D24" s="1023">
        <v>11091</v>
      </c>
      <c r="E24" s="1023">
        <v>3307</v>
      </c>
      <c r="F24" s="1024">
        <v>0.77031532157244065</v>
      </c>
      <c r="G24" s="1024">
        <v>0.22968467842755938</v>
      </c>
      <c r="I24" s="101">
        <v>18</v>
      </c>
      <c r="J24" s="101">
        <v>12</v>
      </c>
      <c r="K24" s="101">
        <v>1</v>
      </c>
      <c r="L24" s="101" t="s">
        <v>8</v>
      </c>
      <c r="M24" s="1023">
        <v>78271</v>
      </c>
      <c r="N24" s="1023">
        <v>13590</v>
      </c>
      <c r="O24" s="1024">
        <v>0.85205908927618901</v>
      </c>
      <c r="P24" s="1024">
        <v>0.14794091072381096</v>
      </c>
      <c r="Q24" s="1024">
        <v>0.85373958617401502</v>
      </c>
    </row>
    <row r="25" spans="2:17" s="101" customFormat="1" x14ac:dyDescent="0.25">
      <c r="B25" s="101" t="s">
        <v>35</v>
      </c>
      <c r="C25" s="1023">
        <v>23500</v>
      </c>
      <c r="D25" s="1023">
        <v>22276</v>
      </c>
      <c r="E25" s="1023">
        <v>1224</v>
      </c>
      <c r="F25" s="1024">
        <v>0.9479148936170213</v>
      </c>
      <c r="G25" s="1024">
        <v>5.2085106382978724E-2</v>
      </c>
      <c r="I25" s="101">
        <v>5</v>
      </c>
      <c r="J25" s="101">
        <v>13</v>
      </c>
      <c r="K25" s="101">
        <v>5</v>
      </c>
      <c r="L25" s="101" t="s">
        <v>6</v>
      </c>
      <c r="M25" s="1023">
        <v>12710</v>
      </c>
      <c r="N25" s="1023">
        <v>2557</v>
      </c>
      <c r="O25" s="1024">
        <v>0.83251457391760009</v>
      </c>
      <c r="P25" s="1024">
        <v>0.16748542608239994</v>
      </c>
      <c r="Q25" s="1024">
        <v>0.85373958617401502</v>
      </c>
    </row>
    <row r="26" spans="2:17" s="101" customFormat="1" x14ac:dyDescent="0.25">
      <c r="B26" s="101" t="s">
        <v>42</v>
      </c>
      <c r="C26" s="1023">
        <v>58343</v>
      </c>
      <c r="D26" s="1023">
        <v>51620</v>
      </c>
      <c r="E26" s="1023">
        <v>6723</v>
      </c>
      <c r="F26" s="1024">
        <v>0.88476766707231369</v>
      </c>
      <c r="G26" s="1024">
        <v>0.11523233292768627</v>
      </c>
      <c r="I26" s="101">
        <v>9</v>
      </c>
      <c r="J26" s="101">
        <v>14</v>
      </c>
      <c r="K26" s="101">
        <v>4</v>
      </c>
      <c r="L26" s="101" t="s">
        <v>38</v>
      </c>
      <c r="M26" s="1023">
        <v>11736</v>
      </c>
      <c r="N26" s="1023">
        <v>2517</v>
      </c>
      <c r="O26" s="1024">
        <v>0.82340559882130082</v>
      </c>
      <c r="P26" s="1024">
        <v>0.17659440117869923</v>
      </c>
      <c r="Q26" s="1024">
        <v>0.85373958617401502</v>
      </c>
    </row>
    <row r="27" spans="2:17" s="101" customFormat="1" x14ac:dyDescent="0.25">
      <c r="B27" s="101" t="s">
        <v>47</v>
      </c>
      <c r="C27" s="1023">
        <v>566</v>
      </c>
      <c r="D27" s="1023">
        <v>453</v>
      </c>
      <c r="E27" s="1023">
        <v>113</v>
      </c>
      <c r="F27" s="1024">
        <v>0.80035335689045939</v>
      </c>
      <c r="G27" s="1024">
        <v>0.19964664310954064</v>
      </c>
      <c r="I27" s="101">
        <v>16</v>
      </c>
      <c r="J27" s="101">
        <v>15</v>
      </c>
      <c r="K27" s="101">
        <v>16</v>
      </c>
      <c r="L27" s="101" t="s">
        <v>43</v>
      </c>
      <c r="M27" s="1023">
        <v>11992</v>
      </c>
      <c r="N27" s="1023">
        <v>2732</v>
      </c>
      <c r="O27" s="1024">
        <v>0.81445259440369466</v>
      </c>
      <c r="P27" s="1024">
        <v>0.18554740559630536</v>
      </c>
      <c r="Q27" s="1024">
        <v>0.85373958617401502</v>
      </c>
    </row>
    <row r="28" spans="2:17" s="101" customFormat="1" x14ac:dyDescent="0.25">
      <c r="B28" s="101" t="s">
        <v>43</v>
      </c>
      <c r="C28" s="1023">
        <v>14724</v>
      </c>
      <c r="D28" s="1023">
        <v>11992</v>
      </c>
      <c r="E28" s="1023">
        <v>2732</v>
      </c>
      <c r="F28" s="1024">
        <v>0.81445259440369466</v>
      </c>
      <c r="G28" s="1024">
        <v>0.18554740559630536</v>
      </c>
      <c r="I28" s="101">
        <v>15</v>
      </c>
      <c r="J28" s="101">
        <v>16</v>
      </c>
      <c r="K28" s="101">
        <v>15</v>
      </c>
      <c r="L28" s="101" t="s">
        <v>47</v>
      </c>
      <c r="M28" s="1023">
        <v>453</v>
      </c>
      <c r="N28" s="1023">
        <v>113</v>
      </c>
      <c r="O28" s="1024">
        <v>0.80035335689045939</v>
      </c>
      <c r="P28" s="1024">
        <v>0.19964664310954064</v>
      </c>
      <c r="Q28" s="1024">
        <v>0.85373958617401502</v>
      </c>
    </row>
    <row r="29" spans="2:17" s="101" customFormat="1" x14ac:dyDescent="0.25">
      <c r="B29" s="101" t="s">
        <v>44</v>
      </c>
      <c r="C29" s="1023">
        <v>7080</v>
      </c>
      <c r="D29" s="1023">
        <v>6699</v>
      </c>
      <c r="E29" s="1023">
        <v>381</v>
      </c>
      <c r="F29" s="1024">
        <v>0.94618644067796609</v>
      </c>
      <c r="G29" s="1024">
        <v>5.3813559322033896E-2</v>
      </c>
      <c r="I29" s="101">
        <v>6</v>
      </c>
      <c r="J29" s="101">
        <v>17</v>
      </c>
      <c r="K29" s="101">
        <v>19</v>
      </c>
      <c r="L29" s="101" t="s">
        <v>46</v>
      </c>
      <c r="M29" s="1023">
        <v>2887</v>
      </c>
      <c r="N29" s="1023">
        <v>775</v>
      </c>
      <c r="O29" s="1024">
        <v>0.78836701256144182</v>
      </c>
      <c r="P29" s="1024">
        <v>0.21163298743855816</v>
      </c>
      <c r="Q29" s="1024">
        <v>0.85373958617401502</v>
      </c>
    </row>
    <row r="30" spans="2:17" s="101" customFormat="1" x14ac:dyDescent="0.25">
      <c r="B30" s="101" t="s">
        <v>45</v>
      </c>
      <c r="C30" s="1023">
        <v>36633</v>
      </c>
      <c r="D30" s="1023">
        <v>28059</v>
      </c>
      <c r="E30" s="1023">
        <v>8574</v>
      </c>
      <c r="F30" s="1024">
        <v>0.76594873474735892</v>
      </c>
      <c r="G30" s="1024">
        <v>0.23405126525264106</v>
      </c>
      <c r="I30" s="101">
        <v>19</v>
      </c>
      <c r="J30" s="101">
        <v>18</v>
      </c>
      <c r="K30" s="101">
        <v>12</v>
      </c>
      <c r="L30" s="101" t="s">
        <v>2</v>
      </c>
      <c r="M30" s="1023">
        <v>11091</v>
      </c>
      <c r="N30" s="1023">
        <v>3307</v>
      </c>
      <c r="O30" s="1024">
        <v>0.77031532157244065</v>
      </c>
      <c r="P30" s="1024">
        <v>0.22968467842755938</v>
      </c>
      <c r="Q30" s="1024">
        <v>0.85373958617401502</v>
      </c>
    </row>
    <row r="31" spans="2:17" s="101" customFormat="1" x14ac:dyDescent="0.25">
      <c r="B31" s="101" t="s">
        <v>46</v>
      </c>
      <c r="C31" s="1023">
        <v>3662</v>
      </c>
      <c r="D31" s="1023">
        <v>2887</v>
      </c>
      <c r="E31" s="1023">
        <v>775</v>
      </c>
      <c r="F31" s="1024">
        <v>0.78836701256144182</v>
      </c>
      <c r="G31" s="1024">
        <v>0.21163298743855816</v>
      </c>
      <c r="I31" s="101">
        <v>17</v>
      </c>
      <c r="J31" s="101">
        <v>19</v>
      </c>
      <c r="K31" s="101">
        <v>18</v>
      </c>
      <c r="L31" s="101" t="s">
        <v>45</v>
      </c>
      <c r="M31" s="1023">
        <v>28059</v>
      </c>
      <c r="N31" s="1023">
        <v>8574</v>
      </c>
      <c r="O31" s="1024">
        <v>0.76594873474735892</v>
      </c>
      <c r="P31" s="1024">
        <v>0.23405126525264106</v>
      </c>
      <c r="Q31" s="1024">
        <v>0.85373958617401502</v>
      </c>
    </row>
    <row r="32" spans="2:17" s="101" customFormat="1" x14ac:dyDescent="0.25">
      <c r="B32" s="104" t="s">
        <v>108</v>
      </c>
      <c r="C32" s="105">
        <v>553711</v>
      </c>
      <c r="D32" s="105">
        <v>472725</v>
      </c>
      <c r="E32" s="105">
        <v>80986</v>
      </c>
      <c r="F32" s="106">
        <v>0.85373958617401502</v>
      </c>
      <c r="G32" s="106">
        <v>0.14626041382598504</v>
      </c>
      <c r="I32" s="101">
        <v>10</v>
      </c>
      <c r="J32" s="101">
        <v>20</v>
      </c>
      <c r="K32" s="101">
        <v>9</v>
      </c>
      <c r="L32" s="101" t="s">
        <v>41</v>
      </c>
      <c r="M32" s="1023">
        <v>78087</v>
      </c>
      <c r="N32" s="1023">
        <v>29445</v>
      </c>
      <c r="O32" s="1024">
        <v>0.72617453409217725</v>
      </c>
      <c r="P32" s="1024">
        <v>0.27382546590782281</v>
      </c>
      <c r="Q32" s="1024">
        <v>0.85373958617401502</v>
      </c>
    </row>
    <row r="33" spans="13:16" s="113" customFormat="1" x14ac:dyDescent="0.25">
      <c r="M33" s="1155"/>
      <c r="N33" s="1155"/>
      <c r="O33" s="1156"/>
      <c r="P33" s="1156"/>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zoomScale="80" zoomScaleNormal="80" workbookViewId="0">
      <selection activeCell="B5" sqref="B5:Q5"/>
    </sheetView>
  </sheetViews>
  <sheetFormatPr baseColWidth="10" defaultColWidth="11.42578125" defaultRowHeight="15" x14ac:dyDescent="0.25"/>
  <cols>
    <col min="1" max="1" width="4.42578125" style="1018" customWidth="1"/>
    <col min="2" max="2" width="28.7109375" style="1018" customWidth="1"/>
    <col min="3" max="3" width="0.5703125" style="1018" customWidth="1"/>
    <col min="4" max="4" width="13.42578125" style="1018" customWidth="1"/>
    <col min="5" max="5" width="0.5703125" style="1018" customWidth="1"/>
    <col min="6" max="6" width="13.42578125" style="1018" customWidth="1"/>
    <col min="7" max="7" width="10.42578125" style="1018" customWidth="1"/>
    <col min="8" max="8" width="0.7109375" style="1018" customWidth="1"/>
    <col min="9" max="9" width="11.140625" style="1018" customWidth="1"/>
    <col min="10" max="10" width="10.42578125" style="1018" customWidth="1"/>
    <col min="11" max="11" width="0.7109375" style="1018" customWidth="1"/>
    <col min="12" max="12" width="9.5703125" style="1018" customWidth="1"/>
    <col min="13" max="13" width="11.42578125" style="1018"/>
    <col min="14" max="14" width="9.5703125" style="1018" customWidth="1"/>
    <col min="15" max="15" width="11.42578125" style="1018"/>
    <col min="16" max="16" width="9.5703125" style="1018" customWidth="1"/>
    <col min="17" max="16384" width="11.42578125" style="1018"/>
  </cols>
  <sheetData>
    <row r="2" spans="1:19" s="969" customFormat="1" x14ac:dyDescent="0.25">
      <c r="B2" s="1689"/>
      <c r="C2" s="1689"/>
      <c r="D2" s="1165"/>
      <c r="E2" s="1166"/>
      <c r="F2" s="1164"/>
      <c r="G2" s="1166"/>
    </row>
    <row r="3" spans="1:19" s="969" customFormat="1" ht="38.25" customHeight="1" x14ac:dyDescent="0.25">
      <c r="B3" s="1164"/>
      <c r="C3" s="1164"/>
      <c r="D3" s="1164"/>
      <c r="E3" s="1166"/>
      <c r="F3" s="1164"/>
      <c r="G3" s="1166"/>
    </row>
    <row r="4" spans="1:19" s="971" customFormat="1" ht="37.5" customHeight="1" x14ac:dyDescent="0.2">
      <c r="B4" s="1710" t="s">
        <v>337</v>
      </c>
      <c r="C4" s="1710"/>
      <c r="D4" s="1710"/>
      <c r="E4" s="1710"/>
      <c r="F4" s="1710"/>
      <c r="G4" s="1710"/>
      <c r="H4" s="1710"/>
      <c r="I4" s="1710"/>
      <c r="J4" s="1710"/>
      <c r="K4" s="1710"/>
      <c r="L4" s="1710"/>
      <c r="M4" s="1710"/>
      <c r="N4" s="1710"/>
      <c r="O4" s="1710"/>
      <c r="P4" s="1710"/>
      <c r="Q4" s="1710"/>
    </row>
    <row r="5" spans="1:19" s="971" customFormat="1" ht="15.75" x14ac:dyDescent="0.2">
      <c r="B5" s="1415" t="str">
        <f>porsaad!$B$6</f>
        <v>Situación a 31 de marzo de 2024</v>
      </c>
      <c r="C5" s="1415"/>
      <c r="D5" s="1415"/>
      <c r="E5" s="1415"/>
      <c r="F5" s="1415"/>
      <c r="G5" s="1415"/>
      <c r="H5" s="1415"/>
      <c r="I5" s="1415"/>
      <c r="J5" s="1415"/>
      <c r="K5" s="1415"/>
      <c r="L5" s="1415"/>
      <c r="M5" s="1415"/>
      <c r="N5" s="1415"/>
      <c r="O5" s="1415"/>
      <c r="P5" s="1415"/>
      <c r="Q5" s="1415"/>
    </row>
    <row r="6" spans="1:19" s="971" customFormat="1" ht="6" customHeight="1" x14ac:dyDescent="0.2">
      <c r="B6" s="972"/>
      <c r="C6" s="972"/>
      <c r="D6" s="1167"/>
      <c r="E6" s="1167"/>
      <c r="F6" s="1167"/>
      <c r="G6" s="1167"/>
      <c r="H6" s="972"/>
      <c r="I6" s="972"/>
      <c r="J6" s="972"/>
      <c r="K6" s="972"/>
      <c r="L6" s="972"/>
      <c r="M6" s="972"/>
      <c r="N6" s="972"/>
      <c r="O6" s="972"/>
      <c r="P6" s="972"/>
      <c r="Q6" s="972"/>
    </row>
    <row r="7" spans="1:19" s="976" customFormat="1" ht="4.5" customHeight="1" x14ac:dyDescent="0.2">
      <c r="A7" s="1157"/>
      <c r="B7" s="1690" t="s">
        <v>12</v>
      </c>
      <c r="C7" s="1158"/>
      <c r="D7" s="1690" t="s">
        <v>274</v>
      </c>
      <c r="E7" s="1159"/>
      <c r="F7" s="1693" t="s">
        <v>466</v>
      </c>
      <c r="G7" s="1694"/>
      <c r="H7" s="1160"/>
      <c r="I7" s="1693" t="s">
        <v>275</v>
      </c>
      <c r="J7" s="1697"/>
      <c r="K7" s="1168"/>
      <c r="L7" s="1168"/>
      <c r="M7" s="1168"/>
      <c r="N7" s="1168"/>
      <c r="O7" s="1168"/>
      <c r="P7" s="1168"/>
      <c r="Q7" s="1169"/>
    </row>
    <row r="8" spans="1:19" s="976" customFormat="1" ht="15" customHeight="1" x14ac:dyDescent="0.2">
      <c r="A8" s="1157"/>
      <c r="B8" s="1691"/>
      <c r="C8" s="1158"/>
      <c r="D8" s="1691"/>
      <c r="E8" s="1159"/>
      <c r="F8" s="1695"/>
      <c r="G8" s="1696"/>
      <c r="H8" s="1160"/>
      <c r="I8" s="1695"/>
      <c r="J8" s="1698"/>
      <c r="K8" s="1161"/>
      <c r="L8" s="1701" t="s">
        <v>133</v>
      </c>
      <c r="M8" s="1702"/>
      <c r="N8" s="1705" t="s">
        <v>134</v>
      </c>
      <c r="O8" s="1679"/>
      <c r="P8" s="1679"/>
      <c r="Q8" s="1679"/>
    </row>
    <row r="9" spans="1:19" s="976" customFormat="1" ht="44.25" customHeight="1" x14ac:dyDescent="0.2">
      <c r="A9" s="1157"/>
      <c r="B9" s="1691"/>
      <c r="C9" s="1158"/>
      <c r="D9" s="1691"/>
      <c r="E9" s="1159"/>
      <c r="F9" s="1695"/>
      <c r="G9" s="1696"/>
      <c r="H9" s="1160"/>
      <c r="I9" s="1699"/>
      <c r="J9" s="1700"/>
      <c r="K9" s="1161"/>
      <c r="L9" s="1703"/>
      <c r="M9" s="1704"/>
      <c r="N9" s="1706" t="s">
        <v>469</v>
      </c>
      <c r="O9" s="1707"/>
      <c r="P9" s="1708" t="s">
        <v>470</v>
      </c>
      <c r="Q9" s="1709"/>
    </row>
    <row r="10" spans="1:19" s="976" customFormat="1" ht="90" x14ac:dyDescent="0.2">
      <c r="A10" s="1157"/>
      <c r="B10" s="1692"/>
      <c r="C10" s="1160"/>
      <c r="D10" s="1202" t="s">
        <v>9</v>
      </c>
      <c r="E10" s="1170"/>
      <c r="F10" s="1203" t="s">
        <v>9</v>
      </c>
      <c r="G10" s="1204" t="s">
        <v>276</v>
      </c>
      <c r="H10" s="1160"/>
      <c r="I10" s="1203" t="s">
        <v>9</v>
      </c>
      <c r="J10" s="1200" t="s">
        <v>276</v>
      </c>
      <c r="K10" s="1171"/>
      <c r="L10" s="1205" t="s">
        <v>9</v>
      </c>
      <c r="M10" s="1201" t="s">
        <v>471</v>
      </c>
      <c r="N10" s="1154" t="s">
        <v>9</v>
      </c>
      <c r="O10" s="1207" t="s">
        <v>471</v>
      </c>
      <c r="P10" s="1206" t="s">
        <v>9</v>
      </c>
      <c r="Q10" s="1153" t="s">
        <v>471</v>
      </c>
    </row>
    <row r="11" spans="1:19" s="965" customFormat="1" ht="9" customHeight="1" x14ac:dyDescent="0.25">
      <c r="A11" s="1162"/>
      <c r="B11" s="1163"/>
      <c r="D11" s="127"/>
      <c r="E11" s="1163"/>
      <c r="F11" s="127"/>
      <c r="G11" s="1163"/>
      <c r="I11" s="1163"/>
      <c r="J11" s="1163"/>
    </row>
    <row r="12" spans="1:19" s="966" customFormat="1" x14ac:dyDescent="0.2">
      <c r="A12" s="1172"/>
      <c r="B12" s="1173" t="s">
        <v>8</v>
      </c>
      <c r="D12" s="1174">
        <f>'41benpresaad'!D10</f>
        <v>287048</v>
      </c>
      <c r="E12" s="1175">
        <v>53364</v>
      </c>
      <c r="F12" s="1176">
        <f>D12-I12</f>
        <v>286473</v>
      </c>
      <c r="G12" s="1177">
        <f>F12*100/D12</f>
        <v>99.799685070092806</v>
      </c>
      <c r="I12" s="1176">
        <f>L12+N12+P12</f>
        <v>575</v>
      </c>
      <c r="J12" s="1177">
        <f t="shared" ref="J12:J29" si="0">I12*100/D12</f>
        <v>0.20031492990719321</v>
      </c>
      <c r="L12" s="1176">
        <v>0</v>
      </c>
      <c r="M12" s="1178">
        <f>L12/$I12*100</f>
        <v>0</v>
      </c>
      <c r="N12" s="1176">
        <v>118</v>
      </c>
      <c r="O12" s="1135">
        <f>N12/$I12*100</f>
        <v>20.521739130434781</v>
      </c>
      <c r="P12" s="1176">
        <v>457</v>
      </c>
      <c r="Q12" s="1135">
        <f>P12/$I12*100</f>
        <v>79.478260869565219</v>
      </c>
      <c r="R12" s="1179"/>
      <c r="S12" s="1179"/>
    </row>
    <row r="13" spans="1:19" s="966" customFormat="1" x14ac:dyDescent="0.2">
      <c r="A13" s="1172"/>
      <c r="B13" s="1180" t="s">
        <v>7</v>
      </c>
      <c r="D13" s="1181">
        <f>'41benpresaad'!D11</f>
        <v>40443</v>
      </c>
      <c r="E13" s="1175">
        <v>5161</v>
      </c>
      <c r="F13" s="1182">
        <f t="shared" ref="F13:F29" si="1">D13-I13</f>
        <v>39807</v>
      </c>
      <c r="G13" s="1183">
        <f t="shared" ref="G13:G29" si="2">F13*100/D13</f>
        <v>98.427416363771229</v>
      </c>
      <c r="I13" s="1182">
        <f t="shared" ref="I13:I29" si="3">L13+N13+P13</f>
        <v>636</v>
      </c>
      <c r="J13" s="1183">
        <f t="shared" si="0"/>
        <v>1.5725836362287664</v>
      </c>
      <c r="L13" s="1182">
        <v>0</v>
      </c>
      <c r="M13" s="1184">
        <f>L13/$I13*100</f>
        <v>0</v>
      </c>
      <c r="N13" s="1182">
        <v>351</v>
      </c>
      <c r="O13" s="1136">
        <f>N13/$I13*100</f>
        <v>55.188679245283026</v>
      </c>
      <c r="P13" s="1182">
        <v>285</v>
      </c>
      <c r="Q13" s="1136">
        <f>P13/$I13*100</f>
        <v>44.811320754716981</v>
      </c>
      <c r="R13" s="1179"/>
      <c r="S13" s="1179"/>
    </row>
    <row r="14" spans="1:19" s="966" customFormat="1" x14ac:dyDescent="0.2">
      <c r="A14" s="1172"/>
      <c r="B14" s="1180" t="s">
        <v>37</v>
      </c>
      <c r="D14" s="1181">
        <f>'41benpresaad'!D12</f>
        <v>31355</v>
      </c>
      <c r="E14" s="1175">
        <v>3593</v>
      </c>
      <c r="F14" s="1182">
        <f t="shared" si="1"/>
        <v>30461</v>
      </c>
      <c r="G14" s="1183">
        <f t="shared" si="2"/>
        <v>97.148780098867803</v>
      </c>
      <c r="I14" s="1182">
        <f t="shared" si="3"/>
        <v>894</v>
      </c>
      <c r="J14" s="1183">
        <f t="shared" si="0"/>
        <v>2.8512199011321959</v>
      </c>
      <c r="L14" s="1182">
        <v>2</v>
      </c>
      <c r="M14" s="1184">
        <f>L14/$I14*100</f>
        <v>0.22371364653243847</v>
      </c>
      <c r="N14" s="1182">
        <v>212</v>
      </c>
      <c r="O14" s="1136">
        <f>N14/$I14*100</f>
        <v>23.713646532438478</v>
      </c>
      <c r="P14" s="1182">
        <v>680</v>
      </c>
      <c r="Q14" s="1136">
        <f>P14/$I14*100</f>
        <v>76.062639821029094</v>
      </c>
      <c r="R14" s="1179"/>
      <c r="S14" s="1179"/>
    </row>
    <row r="15" spans="1:19" s="966" customFormat="1" x14ac:dyDescent="0.2">
      <c r="A15" s="1172"/>
      <c r="B15" s="1180" t="s">
        <v>38</v>
      </c>
      <c r="D15" s="1181">
        <f>'41benpresaad'!D13</f>
        <v>29247</v>
      </c>
      <c r="E15" s="1175">
        <v>2742</v>
      </c>
      <c r="F15" s="1182">
        <f t="shared" si="1"/>
        <v>29247</v>
      </c>
      <c r="G15" s="1183">
        <f t="shared" si="2"/>
        <v>100</v>
      </c>
      <c r="I15" s="1182">
        <f t="shared" si="3"/>
        <v>0</v>
      </c>
      <c r="J15" s="1183">
        <f t="shared" si="0"/>
        <v>0</v>
      </c>
      <c r="L15" s="1182">
        <v>0</v>
      </c>
      <c r="M15" s="1184" t="s">
        <v>364</v>
      </c>
      <c r="N15" s="1182">
        <v>0</v>
      </c>
      <c r="O15" s="1136" t="s">
        <v>364</v>
      </c>
      <c r="P15" s="1182">
        <v>0</v>
      </c>
      <c r="Q15" s="1136" t="s">
        <v>364</v>
      </c>
      <c r="R15" s="1179"/>
      <c r="S15" s="1179"/>
    </row>
    <row r="16" spans="1:19" s="966" customFormat="1" x14ac:dyDescent="0.2">
      <c r="A16" s="1172"/>
      <c r="B16" s="1180" t="s">
        <v>6</v>
      </c>
      <c r="D16" s="1181">
        <f>'41benpresaad'!D14</f>
        <v>40108</v>
      </c>
      <c r="E16" s="1175">
        <v>7296</v>
      </c>
      <c r="F16" s="1182">
        <f t="shared" si="1"/>
        <v>33934</v>
      </c>
      <c r="G16" s="1183">
        <f t="shared" si="2"/>
        <v>84.606562281839032</v>
      </c>
      <c r="I16" s="1182">
        <f t="shared" si="3"/>
        <v>6174</v>
      </c>
      <c r="J16" s="1183">
        <f t="shared" si="0"/>
        <v>15.393437718160966</v>
      </c>
      <c r="L16" s="1182">
        <v>3</v>
      </c>
      <c r="M16" s="1184">
        <f>L16/$I16*100</f>
        <v>4.8590864917395525E-2</v>
      </c>
      <c r="N16" s="1182">
        <v>1447</v>
      </c>
      <c r="O16" s="1136">
        <f>N16/$I16*100</f>
        <v>23.436993845157112</v>
      </c>
      <c r="P16" s="1182">
        <v>4724</v>
      </c>
      <c r="Q16" s="1136">
        <f>P16/$I16*100</f>
        <v>76.514415289925495</v>
      </c>
      <c r="R16" s="1179"/>
      <c r="S16" s="1179"/>
    </row>
    <row r="17" spans="1:19" s="966" customFormat="1" x14ac:dyDescent="0.2">
      <c r="A17" s="1172"/>
      <c r="B17" s="1180" t="s">
        <v>5</v>
      </c>
      <c r="D17" s="1181">
        <f>'41benpresaad'!D15</f>
        <v>16855</v>
      </c>
      <c r="E17" s="1175">
        <v>3462</v>
      </c>
      <c r="F17" s="1182">
        <f t="shared" si="1"/>
        <v>16854</v>
      </c>
      <c r="G17" s="1183">
        <f t="shared" si="2"/>
        <v>99.994067042420653</v>
      </c>
      <c r="I17" s="1182">
        <f t="shared" si="3"/>
        <v>1</v>
      </c>
      <c r="J17" s="1183">
        <f t="shared" si="0"/>
        <v>5.9329575793533075E-3</v>
      </c>
      <c r="L17" s="1182">
        <v>0</v>
      </c>
      <c r="M17" s="1184" t="s">
        <v>364</v>
      </c>
      <c r="N17" s="1182">
        <v>0</v>
      </c>
      <c r="O17" s="1136" t="s">
        <v>364</v>
      </c>
      <c r="P17" s="1182">
        <v>1</v>
      </c>
      <c r="Q17" s="1136" t="s">
        <v>364</v>
      </c>
      <c r="R17" s="1179"/>
      <c r="S17" s="1179"/>
    </row>
    <row r="18" spans="1:19" s="966" customFormat="1" x14ac:dyDescent="0.2">
      <c r="A18" s="1172"/>
      <c r="B18" s="1180" t="s">
        <v>4</v>
      </c>
      <c r="D18" s="1181">
        <f>'41benpresaad'!D16</f>
        <v>123868</v>
      </c>
      <c r="E18" s="1175">
        <v>14325</v>
      </c>
      <c r="F18" s="1182">
        <f t="shared" si="1"/>
        <v>113429</v>
      </c>
      <c r="G18" s="1183">
        <f t="shared" si="2"/>
        <v>91.572480382342491</v>
      </c>
      <c r="I18" s="1182">
        <f t="shared" si="3"/>
        <v>10439</v>
      </c>
      <c r="J18" s="1183">
        <f>I18*100/D18</f>
        <v>8.4275196176575058</v>
      </c>
      <c r="L18" s="1182">
        <v>5904</v>
      </c>
      <c r="M18" s="1184">
        <f>L18/$I18*100</f>
        <v>56.557141488648334</v>
      </c>
      <c r="N18" s="1182">
        <v>4515</v>
      </c>
      <c r="O18" s="1136">
        <f>N18/$I18*100</f>
        <v>43.251269278666541</v>
      </c>
      <c r="P18" s="1182">
        <v>20</v>
      </c>
      <c r="Q18" s="1136">
        <f>P18/$I18*100</f>
        <v>0.1915892326851231</v>
      </c>
      <c r="R18" s="1179"/>
      <c r="S18" s="1179"/>
    </row>
    <row r="19" spans="1:19" s="966" customFormat="1" x14ac:dyDescent="0.2">
      <c r="A19" s="1172"/>
      <c r="B19" s="1180" t="s">
        <v>40</v>
      </c>
      <c r="D19" s="1181">
        <f>'41benpresaad'!D17</f>
        <v>72030</v>
      </c>
      <c r="E19" s="1175">
        <v>9188</v>
      </c>
      <c r="F19" s="1182">
        <f t="shared" si="1"/>
        <v>70082</v>
      </c>
      <c r="G19" s="1183">
        <f t="shared" si="2"/>
        <v>97.29557128974038</v>
      </c>
      <c r="I19" s="1182">
        <f t="shared" si="3"/>
        <v>1948</v>
      </c>
      <c r="J19" s="1183">
        <f t="shared" si="0"/>
        <v>2.7044287102596138</v>
      </c>
      <c r="L19" s="1182">
        <v>2</v>
      </c>
      <c r="M19" s="1184">
        <f>L19/$I19*100</f>
        <v>0.10266940451745381</v>
      </c>
      <c r="N19" s="1182">
        <v>811</v>
      </c>
      <c r="O19" s="1136">
        <f>N19/$I19*100</f>
        <v>41.632443531827519</v>
      </c>
      <c r="P19" s="1182">
        <v>1135</v>
      </c>
      <c r="Q19" s="1136">
        <f>P19/$I19*100</f>
        <v>58.264887063655038</v>
      </c>
      <c r="R19" s="1179"/>
      <c r="S19" s="1179"/>
    </row>
    <row r="20" spans="1:19" s="966" customFormat="1" x14ac:dyDescent="0.2">
      <c r="A20" s="1172"/>
      <c r="B20" s="1180" t="s">
        <v>41</v>
      </c>
      <c r="D20" s="1181">
        <f>'41benpresaad'!D18</f>
        <v>205681</v>
      </c>
      <c r="E20" s="1175">
        <v>34612</v>
      </c>
      <c r="F20" s="1182">
        <f t="shared" si="1"/>
        <v>205681</v>
      </c>
      <c r="G20" s="1183">
        <f t="shared" si="2"/>
        <v>100</v>
      </c>
      <c r="I20" s="1182">
        <f t="shared" si="3"/>
        <v>0</v>
      </c>
      <c r="J20" s="1183">
        <f t="shared" si="0"/>
        <v>0</v>
      </c>
      <c r="L20" s="1182">
        <v>0</v>
      </c>
      <c r="M20" s="1184" t="s">
        <v>364</v>
      </c>
      <c r="N20" s="1182">
        <v>0</v>
      </c>
      <c r="O20" s="1136" t="s">
        <v>364</v>
      </c>
      <c r="P20" s="1182">
        <v>0</v>
      </c>
      <c r="Q20" s="1136" t="s">
        <v>364</v>
      </c>
      <c r="R20" s="1179"/>
      <c r="S20" s="1179"/>
    </row>
    <row r="21" spans="1:19" s="966" customFormat="1" x14ac:dyDescent="0.2">
      <c r="A21" s="1172"/>
      <c r="B21" s="1180" t="s">
        <v>3</v>
      </c>
      <c r="D21" s="1181">
        <f>'41benpresaad'!D19</f>
        <v>150668</v>
      </c>
      <c r="E21" s="1175">
        <v>13397</v>
      </c>
      <c r="F21" s="1182">
        <f t="shared" si="1"/>
        <v>149029</v>
      </c>
      <c r="G21" s="1183">
        <f t="shared" si="2"/>
        <v>98.912177768338339</v>
      </c>
      <c r="I21" s="1182">
        <f t="shared" si="3"/>
        <v>1639</v>
      </c>
      <c r="J21" s="1183">
        <f t="shared" si="0"/>
        <v>1.0878222316616668</v>
      </c>
      <c r="L21" s="1182">
        <v>59</v>
      </c>
      <c r="M21" s="1184">
        <f>L21/$I21*100</f>
        <v>3.599755948749237</v>
      </c>
      <c r="N21" s="1182">
        <v>1248</v>
      </c>
      <c r="O21" s="1136">
        <f>N21/$I21*100</f>
        <v>76.143990237949964</v>
      </c>
      <c r="P21" s="1182">
        <v>332</v>
      </c>
      <c r="Q21" s="1136">
        <f>P21/$I21*100</f>
        <v>20.256253813300791</v>
      </c>
      <c r="R21" s="1179"/>
      <c r="S21" s="1179"/>
    </row>
    <row r="22" spans="1:19" s="966" customFormat="1" x14ac:dyDescent="0.2">
      <c r="A22" s="1172"/>
      <c r="B22" s="1180" t="s">
        <v>2</v>
      </c>
      <c r="D22" s="1181">
        <f>'41benpresaad'!D20</f>
        <v>34652</v>
      </c>
      <c r="E22" s="1175">
        <v>6540</v>
      </c>
      <c r="F22" s="1182">
        <f t="shared" si="1"/>
        <v>34375</v>
      </c>
      <c r="G22" s="1183">
        <f t="shared" si="2"/>
        <v>99.200623340644114</v>
      </c>
      <c r="I22" s="1182">
        <f t="shared" si="3"/>
        <v>277</v>
      </c>
      <c r="J22" s="1183">
        <f t="shared" si="0"/>
        <v>0.79937665935588131</v>
      </c>
      <c r="L22" s="1182">
        <v>0</v>
      </c>
      <c r="M22" s="1184">
        <f>L22/$I22*100</f>
        <v>0</v>
      </c>
      <c r="N22" s="1182">
        <v>129</v>
      </c>
      <c r="O22" s="1136">
        <f>N22/$I22*100</f>
        <v>46.570397111913358</v>
      </c>
      <c r="P22" s="1182">
        <v>148</v>
      </c>
      <c r="Q22" s="1136">
        <f>P22/$I22*100</f>
        <v>53.429602888086649</v>
      </c>
      <c r="R22" s="1179"/>
      <c r="S22" s="1179"/>
    </row>
    <row r="23" spans="1:19" s="966" customFormat="1" x14ac:dyDescent="0.2">
      <c r="A23" s="1172"/>
      <c r="B23" s="1180" t="s">
        <v>35</v>
      </c>
      <c r="D23" s="1181">
        <f>'41benpresaad'!D21</f>
        <v>73901</v>
      </c>
      <c r="E23" s="1175">
        <v>13798</v>
      </c>
      <c r="F23" s="1182">
        <f t="shared" si="1"/>
        <v>72402</v>
      </c>
      <c r="G23" s="1183">
        <f t="shared" si="2"/>
        <v>97.971610668326548</v>
      </c>
      <c r="I23" s="1182">
        <f t="shared" si="3"/>
        <v>1499</v>
      </c>
      <c r="J23" s="1183">
        <f t="shared" si="0"/>
        <v>2.0283893316734551</v>
      </c>
      <c r="L23" s="1182">
        <v>22</v>
      </c>
      <c r="M23" s="1184">
        <f>L23/$I23*100</f>
        <v>1.4676450967311541</v>
      </c>
      <c r="N23" s="1182">
        <v>30</v>
      </c>
      <c r="O23" s="1136">
        <f>N23/$I23*100</f>
        <v>2.0013342228152102</v>
      </c>
      <c r="P23" s="1182">
        <v>1447</v>
      </c>
      <c r="Q23" s="1136">
        <f>P23/$I23*100</f>
        <v>96.531020680453636</v>
      </c>
      <c r="R23" s="1179"/>
      <c r="S23" s="1179"/>
    </row>
    <row r="24" spans="1:19" s="966" customFormat="1" x14ac:dyDescent="0.2">
      <c r="A24" s="1172"/>
      <c r="B24" s="1180" t="s">
        <v>42</v>
      </c>
      <c r="D24" s="1181">
        <f>'41benpresaad'!D22</f>
        <v>179516</v>
      </c>
      <c r="E24" s="1175">
        <v>24812</v>
      </c>
      <c r="F24" s="1182">
        <f t="shared" si="1"/>
        <v>179516</v>
      </c>
      <c r="G24" s="1183">
        <f t="shared" si="2"/>
        <v>100</v>
      </c>
      <c r="I24" s="1182">
        <f t="shared" si="3"/>
        <v>0</v>
      </c>
      <c r="J24" s="1183">
        <f t="shared" si="0"/>
        <v>0</v>
      </c>
      <c r="L24" s="1182">
        <v>0</v>
      </c>
      <c r="M24" s="1184" t="s">
        <v>364</v>
      </c>
      <c r="N24" s="1182">
        <v>0</v>
      </c>
      <c r="O24" s="1136" t="s">
        <v>364</v>
      </c>
      <c r="P24" s="1182">
        <v>0</v>
      </c>
      <c r="Q24" s="1136" t="s">
        <v>364</v>
      </c>
      <c r="R24" s="1179"/>
      <c r="S24" s="1179"/>
    </row>
    <row r="25" spans="1:19" s="966" customFormat="1" x14ac:dyDescent="0.2">
      <c r="A25" s="1172"/>
      <c r="B25" s="1180" t="s">
        <v>43</v>
      </c>
      <c r="D25" s="1181">
        <f>'41benpresaad'!D23</f>
        <v>41734</v>
      </c>
      <c r="E25" s="1175">
        <v>10064</v>
      </c>
      <c r="F25" s="1182">
        <f t="shared" si="1"/>
        <v>41514</v>
      </c>
      <c r="G25" s="1183">
        <f t="shared" si="2"/>
        <v>99.472851871375852</v>
      </c>
      <c r="I25" s="1182">
        <f t="shared" si="3"/>
        <v>220</v>
      </c>
      <c r="J25" s="1183">
        <f t="shared" si="0"/>
        <v>0.5271481286241434</v>
      </c>
      <c r="L25" s="1182">
        <v>0</v>
      </c>
      <c r="M25" s="1184">
        <f>L25/$I25*100</f>
        <v>0</v>
      </c>
      <c r="N25" s="1182">
        <v>203</v>
      </c>
      <c r="O25" s="1136">
        <f>N25/$I25*100</f>
        <v>92.272727272727266</v>
      </c>
      <c r="P25" s="1182">
        <v>17</v>
      </c>
      <c r="Q25" s="1136">
        <f>P25/$I25*100</f>
        <v>7.7272727272727266</v>
      </c>
      <c r="R25" s="1179"/>
      <c r="S25" s="1179"/>
    </row>
    <row r="26" spans="1:19" s="966" customFormat="1" x14ac:dyDescent="0.2">
      <c r="B26" s="1180" t="s">
        <v>44</v>
      </c>
      <c r="D26" s="1181">
        <f>'41benpresaad'!D24</f>
        <v>16288</v>
      </c>
      <c r="E26" s="1175">
        <v>1275</v>
      </c>
      <c r="F26" s="1185">
        <f t="shared" si="1"/>
        <v>16288</v>
      </c>
      <c r="G26" s="1183">
        <f t="shared" si="2"/>
        <v>100</v>
      </c>
      <c r="I26" s="1185">
        <f t="shared" si="3"/>
        <v>0</v>
      </c>
      <c r="J26" s="1183">
        <f t="shared" si="0"/>
        <v>0</v>
      </c>
      <c r="L26" s="1185">
        <v>0</v>
      </c>
      <c r="M26" s="1184" t="s">
        <v>364</v>
      </c>
      <c r="N26" s="1185">
        <v>0</v>
      </c>
      <c r="O26" s="1136" t="s">
        <v>364</v>
      </c>
      <c r="P26" s="1185">
        <v>0</v>
      </c>
      <c r="Q26" s="1136" t="s">
        <v>364</v>
      </c>
      <c r="R26" s="1179"/>
      <c r="S26" s="1179"/>
    </row>
    <row r="27" spans="1:19" s="966" customFormat="1" x14ac:dyDescent="0.2">
      <c r="B27" s="1180" t="s">
        <v>45</v>
      </c>
      <c r="D27" s="1186">
        <f>'41benpresaad'!D25</f>
        <v>68248</v>
      </c>
      <c r="E27" s="1175">
        <v>8030</v>
      </c>
      <c r="F27" s="1185">
        <f t="shared" si="1"/>
        <v>68248</v>
      </c>
      <c r="G27" s="1183">
        <f t="shared" si="2"/>
        <v>100</v>
      </c>
      <c r="I27" s="1185">
        <f t="shared" si="3"/>
        <v>0</v>
      </c>
      <c r="J27" s="1183">
        <f t="shared" si="0"/>
        <v>0</v>
      </c>
      <c r="L27" s="1185">
        <v>0</v>
      </c>
      <c r="M27" s="1184" t="s">
        <v>364</v>
      </c>
      <c r="N27" s="1185">
        <v>0</v>
      </c>
      <c r="O27" s="1136" t="s">
        <v>364</v>
      </c>
      <c r="P27" s="1185">
        <v>0</v>
      </c>
      <c r="Q27" s="1136" t="s">
        <v>364</v>
      </c>
      <c r="R27" s="1179"/>
      <c r="S27" s="1179"/>
    </row>
    <row r="28" spans="1:19" s="966" customFormat="1" x14ac:dyDescent="0.2">
      <c r="B28" s="1180" t="s">
        <v>46</v>
      </c>
      <c r="D28" s="1186">
        <f>'41benpresaad'!D26</f>
        <v>9191</v>
      </c>
      <c r="E28" s="1187">
        <v>1753</v>
      </c>
      <c r="F28" s="1185">
        <f t="shared" si="1"/>
        <v>9191</v>
      </c>
      <c r="G28" s="1188">
        <f t="shared" si="2"/>
        <v>100</v>
      </c>
      <c r="I28" s="1185">
        <f t="shared" si="3"/>
        <v>0</v>
      </c>
      <c r="J28" s="1188">
        <f t="shared" si="0"/>
        <v>0</v>
      </c>
      <c r="L28" s="1185">
        <v>0</v>
      </c>
      <c r="M28" s="1184" t="s">
        <v>364</v>
      </c>
      <c r="N28" s="1185">
        <v>0</v>
      </c>
      <c r="O28" s="1184" t="s">
        <v>364</v>
      </c>
      <c r="P28" s="1185">
        <v>0</v>
      </c>
      <c r="Q28" s="1184" t="s">
        <v>364</v>
      </c>
      <c r="R28" s="1179"/>
      <c r="S28" s="1179"/>
    </row>
    <row r="29" spans="1:19" s="966" customFormat="1" x14ac:dyDescent="0.2">
      <c r="B29" s="1189" t="s">
        <v>1</v>
      </c>
      <c r="D29" s="1190">
        <f>'41benpresaad'!D27</f>
        <v>3489</v>
      </c>
      <c r="E29" s="1187">
        <v>384</v>
      </c>
      <c r="F29" s="1191">
        <f t="shared" si="1"/>
        <v>3410</v>
      </c>
      <c r="G29" s="1192">
        <f t="shared" si="2"/>
        <v>97.735740899971333</v>
      </c>
      <c r="I29" s="1191">
        <f t="shared" si="3"/>
        <v>79</v>
      </c>
      <c r="J29" s="1192">
        <f t="shared" si="0"/>
        <v>2.2642591000286614</v>
      </c>
      <c r="L29" s="1191">
        <v>0</v>
      </c>
      <c r="M29" s="1193">
        <f>L29/$I29*100</f>
        <v>0</v>
      </c>
      <c r="N29" s="1191">
        <v>19</v>
      </c>
      <c r="O29" s="1138">
        <f>N29/$I29*100</f>
        <v>24.050632911392405</v>
      </c>
      <c r="P29" s="1191">
        <v>60</v>
      </c>
      <c r="Q29" s="1138">
        <f>P29/$I29*100</f>
        <v>75.949367088607602</v>
      </c>
      <c r="R29" s="1179"/>
      <c r="S29" s="1179"/>
    </row>
    <row r="30" spans="1:19" s="965" customFormat="1" ht="7.5" customHeight="1" x14ac:dyDescent="0.25">
      <c r="A30" s="1162"/>
      <c r="B30" s="1163"/>
      <c r="D30" s="1194"/>
      <c r="E30" s="1195"/>
      <c r="F30" s="1194"/>
      <c r="G30" s="1196"/>
      <c r="I30" s="1197"/>
      <c r="J30" s="1196"/>
      <c r="L30" s="1197"/>
      <c r="M30" s="1196"/>
      <c r="N30" s="1197"/>
      <c r="O30" s="1196"/>
      <c r="P30" s="1197"/>
      <c r="Q30" s="1196"/>
    </row>
    <row r="31" spans="1:19" s="1322" customFormat="1" x14ac:dyDescent="0.2">
      <c r="B31" s="1323" t="s">
        <v>0</v>
      </c>
      <c r="D31" s="1324">
        <f>SUM(D12:D29)</f>
        <v>1424322</v>
      </c>
      <c r="E31" s="1325"/>
      <c r="F31" s="1326">
        <f>SUM(F12:F29)</f>
        <v>1399941</v>
      </c>
      <c r="G31" s="1327">
        <f>F31*100/D31</f>
        <v>98.288238193329875</v>
      </c>
      <c r="I31" s="1328">
        <f>SUM(I12:I29)</f>
        <v>24381</v>
      </c>
      <c r="J31" s="1327">
        <f>I31*100/D31</f>
        <v>1.711761806670121</v>
      </c>
      <c r="L31" s="1328">
        <f>SUM(L12:L29)</f>
        <v>5992</v>
      </c>
      <c r="M31" s="1327">
        <f>L31/$I31*100</f>
        <v>24.57651449899512</v>
      </c>
      <c r="N31" s="1328">
        <f>SUM(N12:N29)</f>
        <v>9083</v>
      </c>
      <c r="O31" s="1327">
        <f>N31/$I31*100</f>
        <v>37.254419424962059</v>
      </c>
      <c r="P31" s="1328">
        <f>SUM(P12:P29)</f>
        <v>9306</v>
      </c>
      <c r="Q31" s="1327">
        <f>P31/$I31*100</f>
        <v>38.169066076042817</v>
      </c>
    </row>
    <row r="32" spans="1:19" s="965" customFormat="1" x14ac:dyDescent="0.25">
      <c r="B32" s="1198" t="s">
        <v>39</v>
      </c>
      <c r="C32" s="1199"/>
    </row>
    <row r="33" spans="2:16" ht="33" customHeight="1" x14ac:dyDescent="0.25">
      <c r="B33" s="1688" t="s">
        <v>277</v>
      </c>
      <c r="C33" s="1688"/>
      <c r="D33" s="1688"/>
      <c r="E33" s="1688"/>
      <c r="F33" s="1688"/>
      <c r="G33" s="1688"/>
      <c r="H33" s="1688"/>
      <c r="I33" s="1688"/>
      <c r="J33" s="1688"/>
      <c r="K33" s="1688"/>
      <c r="L33" s="1688"/>
      <c r="M33" s="1688"/>
      <c r="N33" s="1688"/>
      <c r="O33" s="1688"/>
      <c r="P33" s="1688"/>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9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Paloma García Rueda</cp:lastModifiedBy>
  <cp:lastPrinted>2023-01-05T07:23:09Z</cp:lastPrinted>
  <dcterms:created xsi:type="dcterms:W3CDTF">2023-11-02T11:23:22Z</dcterms:created>
  <dcterms:modified xsi:type="dcterms:W3CDTF">2024-04-08T11:03:33Z</dcterms:modified>
</cp:coreProperties>
</file>