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0 de abril de 2024\"/>
    </mc:Choice>
  </mc:AlternateContent>
  <xr:revisionPtr revIDLastSave="0" documentId="13_ncr:1_{9B1C908C-A76D-48D5-87AA-C7D78C83F3C8}" xr6:coauthVersionLast="47" xr6:coauthVersionMax="47" xr10:uidLastSave="{00000000-0000-0000-0000-000000000000}"/>
  <bookViews>
    <workbookView xWindow="-120" yWindow="-120" windowWidth="29040" windowHeight="1584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'42pbpcasaadpot'!$N$10:$O$28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'42pbpcasaadpot'!$A$1:$S$34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'51pbgrado'!$A$1:$R$31</definedName>
    <definedName name="_xlnm.Print_Area" localSheetId="63">'52SubtipoVinculada'!$A$1:$P$28</definedName>
    <definedName name="_xlnm.Print_Area" localSheetId="66">'52SubtipoVinculadaGI'!$A$1:$P$28</definedName>
    <definedName name="_xlnm.Print_Area" localSheetId="65">'52SubtipoVinculadaGII'!$A$1:$P$28</definedName>
    <definedName name="_xlnm.Print_Area" localSheetId="64">'52SubtipoVinculadaGIII'!$A$1:$P$28</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'7IntenPE_SAD_CCAA'!$A$1:$L$33</definedName>
    <definedName name="_xlnm.Print_Area" localSheetId="73">'7IntenSAD_CCAA'!$A$1:$L$33</definedName>
    <definedName name="_xlnm.Print_Area" localSheetId="71">'7Intensidad'!$A$1:$S$38</definedName>
    <definedName name="_xlnm.Print_Area" localSheetId="72">'7IntensidadCCAA'!$A$1:$L$33</definedName>
    <definedName name="_xlnm.Print_Area" localSheetId="77">'8CuantíaAP_CCAA'!$A$1:$L$33</definedName>
    <definedName name="_xlnm.Print_Area" localSheetId="76">'8CuantíaPEC_CCAA'!$A$1:$L$33</definedName>
    <definedName name="_xlnm.Print_Area" localSheetId="80">'8CuantíaPEVcd_CCAA'!$A$1:$L$33</definedName>
    <definedName name="_xlnm.Print_Area" localSheetId="81">'8CuantíaPEVpapd_CCAA'!$A$1:$L$33</definedName>
    <definedName name="_xlnm.Print_Area" localSheetId="78">'8CuantíaPEVsad_CCAA'!$A$1:$L$33</definedName>
    <definedName name="_xlnm.Print_Area" localSheetId="79">'8CuantíaPEVsar_CCAA'!$A$1:$L$33</definedName>
    <definedName name="_xlnm.Print_Area" localSheetId="82">'8CuantíaPEVteleasist_CCAA'!$A$1:$L$33</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105" l="1"/>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Q34" i="54"/>
  <c r="K34" i="54"/>
  <c r="G35" i="54"/>
  <c r="Q35" i="54"/>
  <c r="P34" i="54"/>
  <c r="L34" i="54"/>
  <c r="P35" i="54"/>
  <c r="G34" i="54"/>
  <c r="L35" i="54"/>
  <c r="K35" i="54"/>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M27" i="163" l="1"/>
  <c r="N27" i="164"/>
  <c r="M27" i="162"/>
  <c r="M27" i="160"/>
  <c r="M27" i="159"/>
  <c r="X19" i="167"/>
  <c r="X28" i="167"/>
  <c r="X18" i="167"/>
  <c r="X25" i="167"/>
  <c r="X12"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N38" i="134"/>
  <c r="X37" i="134"/>
  <c r="D35" i="48"/>
  <c r="S38" i="134"/>
  <c r="N37" i="134"/>
  <c r="Q38" i="10"/>
  <c r="Q37" i="134"/>
  <c r="N36" i="49"/>
  <c r="D35" i="49"/>
  <c r="G46" i="112"/>
  <c r="G47" i="111"/>
  <c r="N35" i="48"/>
  <c r="N36" i="48"/>
  <c r="U38" i="134"/>
  <c r="N35" i="47"/>
  <c r="AB38" i="134"/>
  <c r="K37" i="10"/>
  <c r="K38" i="10"/>
  <c r="L38" i="134"/>
  <c r="N38" i="10"/>
  <c r="G46" i="110"/>
  <c r="D36" i="49"/>
  <c r="X38" i="134"/>
  <c r="Q38" i="134"/>
  <c r="Z38" i="134"/>
  <c r="Q37" i="10"/>
  <c r="W38" i="10"/>
  <c r="W37" i="10"/>
  <c r="N35" i="49"/>
  <c r="U37" i="134"/>
  <c r="G47" i="112"/>
  <c r="N37" i="10"/>
  <c r="D36" i="48"/>
  <c r="N36" i="47"/>
  <c r="D35" i="47"/>
  <c r="D36" i="47"/>
  <c r="L37" i="134"/>
  <c r="AB37" i="134"/>
  <c r="S37" i="134"/>
  <c r="Z37" i="134"/>
  <c r="G46" i="111"/>
  <c r="G47" i="110"/>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G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H31" i="36"/>
  <c r="N30" i="4"/>
  <c r="E30" i="4"/>
  <c r="K30" i="4"/>
  <c r="H31" i="43"/>
  <c r="K28" i="111" l="1"/>
  <c r="I28" i="111"/>
  <c r="K28" i="112"/>
  <c r="K28" i="109"/>
  <c r="I28" i="112"/>
  <c r="M28" i="112"/>
  <c r="K28" i="110"/>
  <c r="I28" i="110"/>
  <c r="E28" i="112"/>
  <c r="I28" i="109"/>
  <c r="M28" i="110"/>
  <c r="M28" i="111"/>
  <c r="M28" i="109"/>
  <c r="H20" i="94"/>
  <c r="G28" i="112"/>
  <c r="G28" i="110"/>
  <c r="E28" i="109"/>
  <c r="E28" i="111"/>
  <c r="E28" i="110"/>
  <c r="G28" i="111"/>
  <c r="G28" i="109"/>
  <c r="V18" i="101"/>
  <c r="S26" i="101"/>
  <c r="S25" i="4"/>
  <c r="Y17" i="101"/>
  <c r="V25" i="101"/>
  <c r="Y17" i="4"/>
  <c r="S28" i="100"/>
  <c r="S15" i="4"/>
  <c r="Y13" i="101"/>
  <c r="Y11" i="4"/>
  <c r="V23" i="101"/>
  <c r="Y17" i="100"/>
  <c r="Y26" i="101"/>
  <c r="S28" i="4"/>
  <c r="V13" i="4"/>
  <c r="S20" i="4"/>
  <c r="S21" i="100"/>
  <c r="V15" i="4"/>
  <c r="V27" i="100"/>
  <c r="Y25" i="100"/>
  <c r="S17" i="101"/>
  <c r="Y20" i="101"/>
  <c r="S25" i="101"/>
  <c r="S21" i="101"/>
  <c r="V12" i="100"/>
  <c r="Y19" i="100"/>
  <c r="V14" i="101"/>
  <c r="Y16" i="4"/>
  <c r="S19" i="101"/>
  <c r="V26" i="4"/>
  <c r="Y21" i="100"/>
  <c r="S22" i="101"/>
  <c r="S20" i="101"/>
  <c r="V27" i="101"/>
  <c r="S24" i="4"/>
  <c r="S17" i="100"/>
  <c r="Y15" i="4"/>
  <c r="V11" i="4"/>
  <c r="S27" i="101"/>
  <c r="S22" i="4"/>
  <c r="S22" i="100"/>
  <c r="Y18" i="4"/>
  <c r="S27" i="4"/>
  <c r="V23" i="4"/>
  <c r="Y28" i="101"/>
  <c r="V12" i="4"/>
  <c r="V24" i="101"/>
  <c r="V12" i="101"/>
  <c r="Y21" i="4"/>
  <c r="Y24" i="100"/>
  <c r="V28" i="100"/>
  <c r="Y18" i="101"/>
  <c r="S11" i="101"/>
  <c r="S12" i="100"/>
  <c r="V22" i="101"/>
  <c r="Y23" i="100"/>
  <c r="V22" i="4"/>
  <c r="V21" i="4"/>
  <c r="S21" i="4"/>
  <c r="S11" i="100"/>
  <c r="Y12" i="101"/>
  <c r="S11" i="4"/>
  <c r="V25" i="4"/>
  <c r="Y27" i="101"/>
  <c r="S24" i="101"/>
  <c r="V16" i="4"/>
  <c r="Y20" i="4"/>
  <c r="S16" i="101"/>
  <c r="V13" i="101"/>
  <c r="S16" i="100"/>
  <c r="Y25" i="4"/>
  <c r="S13" i="100"/>
  <c r="V26" i="101"/>
  <c r="V22" i="100"/>
  <c r="V14" i="4"/>
  <c r="V11" i="100"/>
  <c r="V26" i="100"/>
  <c r="V17" i="101"/>
  <c r="Y15" i="101"/>
  <c r="V20" i="100"/>
  <c r="Y14" i="4"/>
  <c r="V27" i="4"/>
  <c r="Y27" i="4"/>
  <c r="V28" i="101"/>
  <c r="Y22" i="4"/>
  <c r="V19" i="101"/>
  <c r="S23" i="101"/>
  <c r="V15" i="100"/>
  <c r="V28" i="4"/>
  <c r="S26" i="100"/>
  <c r="Y16" i="100"/>
  <c r="S15" i="100"/>
  <c r="Y24" i="4"/>
  <c r="V19" i="4"/>
  <c r="S14" i="4"/>
  <c r="S25" i="100"/>
  <c r="Y14" i="100"/>
  <c r="Y22" i="100"/>
  <c r="Y16" i="101"/>
  <c r="Y20" i="100"/>
  <c r="S12" i="4"/>
  <c r="S23" i="4"/>
  <c r="S13" i="4"/>
  <c r="V11" i="101"/>
  <c r="Y19" i="101"/>
  <c r="Y11" i="101"/>
  <c r="V25" i="100"/>
  <c r="V16" i="101"/>
  <c r="S14" i="101"/>
  <c r="S26" i="4"/>
  <c r="S12" i="101"/>
  <c r="V15" i="101"/>
  <c r="V18" i="4"/>
  <c r="S23" i="100"/>
  <c r="S24" i="100"/>
  <c r="Y18" i="100"/>
  <c r="Y12" i="4"/>
  <c r="S19" i="4"/>
  <c r="Y19" i="4"/>
  <c r="Y13" i="4"/>
  <c r="Y13" i="100"/>
  <c r="S14" i="100"/>
  <c r="S13" i="101"/>
  <c r="S27" i="100"/>
  <c r="S28" i="101"/>
  <c r="V19" i="100"/>
  <c r="V24" i="100"/>
  <c r="V20" i="101"/>
  <c r="Y21" i="101"/>
  <c r="Y22" i="101"/>
  <c r="Y15" i="100"/>
  <c r="Y24" i="101"/>
  <c r="V16" i="100"/>
  <c r="Y23" i="101"/>
  <c r="S20" i="100"/>
  <c r="Y12" i="100"/>
  <c r="V20" i="4"/>
  <c r="V23" i="100"/>
  <c r="Y28" i="4"/>
  <c r="S18" i="101"/>
  <c r="V17" i="100"/>
  <c r="V18" i="100"/>
  <c r="S17" i="4"/>
  <c r="Y23" i="4"/>
  <c r="Y28" i="100"/>
  <c r="S16" i="4"/>
  <c r="V13" i="100"/>
  <c r="S19" i="100"/>
  <c r="V21" i="101"/>
  <c r="V21" i="100"/>
  <c r="S15" i="101"/>
  <c r="S18" i="100"/>
  <c r="V14" i="100"/>
  <c r="V24" i="4"/>
  <c r="Y27" i="100"/>
  <c r="Y14" i="101"/>
  <c r="Y26" i="4"/>
  <c r="Y25" i="101"/>
  <c r="Y26" i="100"/>
  <c r="Y11" i="100"/>
  <c r="S18" i="4"/>
  <c r="V17" i="4"/>
  <c r="O27" i="112"/>
  <c r="O27" i="109"/>
  <c r="O27" i="111"/>
  <c r="O27" i="110"/>
  <c r="G29" i="146" l="1"/>
  <c r="L31" i="144"/>
  <c r="E12" i="144"/>
  <c r="J12" i="144"/>
  <c r="C14" i="112"/>
  <c r="P14" i="112" s="1"/>
  <c r="D27" i="51"/>
  <c r="J26" i="145"/>
  <c r="E26" i="145"/>
  <c r="D27" i="136"/>
  <c r="E27" i="136" s="1"/>
  <c r="V13" i="47"/>
  <c r="Y13" i="47" s="1"/>
  <c r="F13" i="95"/>
  <c r="D19" i="56"/>
  <c r="C17" i="110"/>
  <c r="P17" i="110" s="1"/>
  <c r="C23" i="109"/>
  <c r="P23" i="109" s="1"/>
  <c r="V17" i="47"/>
  <c r="Y17" i="47" s="1"/>
  <c r="F17" i="95"/>
  <c r="J26" i="97"/>
  <c r="Z20" i="100"/>
  <c r="D23" i="96"/>
  <c r="J13" i="141"/>
  <c r="J13" i="108"/>
  <c r="G29" i="50"/>
  <c r="D11" i="50"/>
  <c r="L28" i="43"/>
  <c r="K28" i="43"/>
  <c r="G23" i="143"/>
  <c r="E26" i="137"/>
  <c r="H18" i="96"/>
  <c r="D15" i="57"/>
  <c r="K13" i="92"/>
  <c r="K13" i="152"/>
  <c r="D20" i="53"/>
  <c r="C37" i="77"/>
  <c r="J14" i="146"/>
  <c r="E14" i="146"/>
  <c r="G27" i="146"/>
  <c r="C14" i="111"/>
  <c r="P14" i="111" s="1"/>
  <c r="J15" i="145"/>
  <c r="E15" i="145"/>
  <c r="J22" i="96"/>
  <c r="G15" i="144"/>
  <c r="K14" i="152"/>
  <c r="K14" i="92"/>
  <c r="E12" i="134"/>
  <c r="L31" i="134"/>
  <c r="W19" i="4"/>
  <c r="C25" i="111"/>
  <c r="C12" i="112"/>
  <c r="J23" i="95"/>
  <c r="J27" i="141"/>
  <c r="J27" i="108"/>
  <c r="D28" i="53"/>
  <c r="V25" i="103"/>
  <c r="W25" i="103" s="1"/>
  <c r="C17" i="109"/>
  <c r="P17"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D31" i="36"/>
  <c r="P19" i="4"/>
  <c r="Q19" i="4" s="1"/>
  <c r="T19" i="4"/>
  <c r="V14" i="103"/>
  <c r="W14" i="103" s="1"/>
  <c r="D20" i="50"/>
  <c r="C26" i="110"/>
  <c r="D14" i="134"/>
  <c r="S13" i="103"/>
  <c r="S24" i="104"/>
  <c r="D25" i="138"/>
  <c r="E25" i="138" s="1"/>
  <c r="O28" i="112"/>
  <c r="C10" i="112"/>
  <c r="C20" i="110"/>
  <c r="P20" i="110" s="1"/>
  <c r="J24" i="94"/>
  <c r="S20" i="103"/>
  <c r="D21" i="134"/>
  <c r="I13" i="92"/>
  <c r="I13" i="152"/>
  <c r="Q19" i="152"/>
  <c r="Q19" i="92"/>
  <c r="Y27" i="103"/>
  <c r="Z27" i="103" s="1"/>
  <c r="K18" i="102"/>
  <c r="L18" i="102"/>
  <c r="C21" i="111"/>
  <c r="D17" i="107"/>
  <c r="C13" i="3"/>
  <c r="D23" i="137"/>
  <c r="AC24" i="134"/>
  <c r="C16" i="112"/>
  <c r="P16" i="112" s="1"/>
  <c r="C18" i="109"/>
  <c r="Q29" i="54"/>
  <c r="D12" i="56"/>
  <c r="K14" i="102"/>
  <c r="L14" i="102"/>
  <c r="L23" i="96"/>
  <c r="G21" i="146"/>
  <c r="L20" i="95"/>
  <c r="C13" i="109"/>
  <c r="P13" i="109" s="1"/>
  <c r="F23" i="97"/>
  <c r="V23" i="49"/>
  <c r="Y23" i="49" s="1"/>
  <c r="J25" i="97"/>
  <c r="D23" i="54"/>
  <c r="C15" i="111"/>
  <c r="G21" i="134"/>
  <c r="S18" i="152"/>
  <c r="S18" i="92"/>
  <c r="E15" i="144"/>
  <c r="J15" i="144"/>
  <c r="G26" i="146"/>
  <c r="F22" i="45"/>
  <c r="N30" i="34"/>
  <c r="C26" i="111"/>
  <c r="G18" i="98"/>
  <c r="T17" i="53"/>
  <c r="C19" i="110"/>
  <c r="P19" i="110" s="1"/>
  <c r="C27" i="109"/>
  <c r="L26" i="43"/>
  <c r="K26" i="43"/>
  <c r="K14" i="43"/>
  <c r="L14" i="43"/>
  <c r="G22" i="142"/>
  <c r="J13" i="146"/>
  <c r="E13" i="146"/>
  <c r="E21" i="146"/>
  <c r="J21" i="146"/>
  <c r="J24" i="146"/>
  <c r="E24" i="146"/>
  <c r="AC14" i="146"/>
  <c r="D25" i="51"/>
  <c r="D29" i="107"/>
  <c r="C25" i="3"/>
  <c r="C10" i="109"/>
  <c r="O28" i="109"/>
  <c r="C26" i="109"/>
  <c r="C19" i="112"/>
  <c r="D13" i="52"/>
  <c r="J26" i="146"/>
  <c r="E26" i="146"/>
  <c r="J23" i="96"/>
  <c r="H11" i="95"/>
  <c r="D27" i="45"/>
  <c r="C25" i="110"/>
  <c r="D20" i="96"/>
  <c r="J20" i="94"/>
  <c r="C21" i="110"/>
  <c r="P21" i="110" s="1"/>
  <c r="W21" i="4"/>
  <c r="H21" i="97"/>
  <c r="D23" i="53"/>
  <c r="J17" i="141"/>
  <c r="J17" i="108"/>
  <c r="C20" i="112"/>
  <c r="P20" i="112" s="1"/>
  <c r="K13" i="102"/>
  <c r="L13" i="102"/>
  <c r="L24" i="96"/>
  <c r="L13" i="108"/>
  <c r="L29" i="56"/>
  <c r="L29" i="52"/>
  <c r="D24" i="137"/>
  <c r="V23" i="34"/>
  <c r="Y23" i="34" s="1"/>
  <c r="F23" i="94"/>
  <c r="K21" i="102"/>
  <c r="L21" i="102"/>
  <c r="C21" i="112"/>
  <c r="S31" i="137"/>
  <c r="C20" i="109"/>
  <c r="J26" i="96"/>
  <c r="Z31" i="146"/>
  <c r="C26" i="112"/>
  <c r="P26" i="112" s="1"/>
  <c r="AC15" i="146"/>
  <c r="G24" i="146"/>
  <c r="AC25" i="146"/>
  <c r="G16" i="146"/>
  <c r="H25" i="96"/>
  <c r="H19" i="97"/>
  <c r="D26" i="56"/>
  <c r="D17" i="57"/>
  <c r="C17" i="112"/>
  <c r="D12" i="134"/>
  <c r="S11" i="103"/>
  <c r="J31" i="134"/>
  <c r="W21" i="100"/>
  <c r="D14" i="52"/>
  <c r="C24" i="110"/>
  <c r="AC25" i="137"/>
  <c r="E29" i="144"/>
  <c r="J29" i="144"/>
  <c r="J22" i="146"/>
  <c r="E22" i="146"/>
  <c r="C24" i="109"/>
  <c r="P24" i="109" s="1"/>
  <c r="J25" i="142"/>
  <c r="E25" i="142"/>
  <c r="H26" i="95"/>
  <c r="S31" i="134"/>
  <c r="G20" i="92"/>
  <c r="V27" i="104"/>
  <c r="W27" i="104" s="1"/>
  <c r="AC25" i="134"/>
  <c r="G15" i="146"/>
  <c r="S31" i="142"/>
  <c r="Z12" i="100"/>
  <c r="C19" i="111"/>
  <c r="C13" i="112"/>
  <c r="AC15" i="134"/>
  <c r="I14" i="152"/>
  <c r="I14" i="92"/>
  <c r="AC17" i="79"/>
  <c r="AA17" i="79" s="1"/>
  <c r="E17" i="98"/>
  <c r="V11" i="49"/>
  <c r="Y11" i="49" s="1"/>
  <c r="F11" i="97"/>
  <c r="K16" i="43"/>
  <c r="L16" i="43"/>
  <c r="T28" i="100"/>
  <c r="P28" i="100"/>
  <c r="Q28" i="100" s="1"/>
  <c r="F27" i="97"/>
  <c r="V27" i="49"/>
  <c r="Y27" i="49" s="1"/>
  <c r="P15" i="101"/>
  <c r="Q15" i="101" s="1"/>
  <c r="T15" i="101"/>
  <c r="AC18" i="134"/>
  <c r="D18" i="51"/>
  <c r="D18" i="56"/>
  <c r="C25" i="112"/>
  <c r="D27" i="55"/>
  <c r="L17" i="96"/>
  <c r="F21" i="95"/>
  <c r="V21" i="47"/>
  <c r="Y21" i="47" s="1"/>
  <c r="L19" i="95"/>
  <c r="V19" i="103"/>
  <c r="W19" i="103" s="1"/>
  <c r="J16" i="146"/>
  <c r="E16" i="146"/>
  <c r="L26" i="102"/>
  <c r="K26" i="102"/>
  <c r="C23" i="110"/>
  <c r="P23" i="110" s="1"/>
  <c r="D24" i="136"/>
  <c r="E24" i="136" s="1"/>
  <c r="H23" i="94"/>
  <c r="L11" i="94"/>
  <c r="V26" i="34"/>
  <c r="Y26" i="34" s="1"/>
  <c r="F26" i="94"/>
  <c r="Z16" i="101"/>
  <c r="D14" i="45"/>
  <c r="L23" i="97"/>
  <c r="D13" i="50"/>
  <c r="D16" i="53"/>
  <c r="U31" i="143"/>
  <c r="F22" i="95"/>
  <c r="V22" i="47"/>
  <c r="Y22" i="47" s="1"/>
  <c r="G29" i="137"/>
  <c r="H21" i="94"/>
  <c r="AC17" i="134"/>
  <c r="AC26" i="146"/>
  <c r="AC13" i="145"/>
  <c r="H15" i="94"/>
  <c r="C15" i="112"/>
  <c r="D26" i="55"/>
  <c r="W18" i="100"/>
  <c r="J12" i="96"/>
  <c r="N21" i="140"/>
  <c r="Y20" i="105"/>
  <c r="Z20" i="105" s="1"/>
  <c r="D24" i="139"/>
  <c r="J27" i="146"/>
  <c r="E27" i="146"/>
  <c r="C24" i="111"/>
  <c r="P24" i="111" s="1"/>
  <c r="V20" i="104"/>
  <c r="W20" i="104" s="1"/>
  <c r="L29" i="57"/>
  <c r="D13" i="53"/>
  <c r="N29" i="138"/>
  <c r="Y28" i="104"/>
  <c r="Z28" i="104" s="1"/>
  <c r="H16" i="96"/>
  <c r="C11" i="110"/>
  <c r="G17" i="139"/>
  <c r="AC27" i="146"/>
  <c r="G20" i="146"/>
  <c r="J21" i="97"/>
  <c r="L14" i="97"/>
  <c r="D27" i="138"/>
  <c r="E27" i="138" s="1"/>
  <c r="S26" i="104"/>
  <c r="H30" i="49"/>
  <c r="T27" i="100"/>
  <c r="P27" i="100"/>
  <c r="Q27" i="100" s="1"/>
  <c r="G28" i="142"/>
  <c r="W13" i="100"/>
  <c r="Y21" i="104"/>
  <c r="Z21" i="104" s="1"/>
  <c r="N22" i="138"/>
  <c r="D15" i="51"/>
  <c r="G28" i="146"/>
  <c r="U31" i="146"/>
  <c r="U31" i="144"/>
  <c r="C21" i="109"/>
  <c r="G24" i="147"/>
  <c r="C17" i="111"/>
  <c r="T12" i="4"/>
  <c r="P12" i="4"/>
  <c r="Q12" i="4" s="1"/>
  <c r="J15" i="96"/>
  <c r="F20" i="94"/>
  <c r="V20" i="34"/>
  <c r="J31" i="138"/>
  <c r="K31" i="138" s="1"/>
  <c r="V11" i="104"/>
  <c r="C12" i="109"/>
  <c r="P12" i="109" s="1"/>
  <c r="S31" i="146"/>
  <c r="AC29" i="146"/>
  <c r="J19" i="146"/>
  <c r="E19" i="146"/>
  <c r="AC28" i="134"/>
  <c r="D22" i="54"/>
  <c r="C14" i="110"/>
  <c r="P14" i="110" s="1"/>
  <c r="C27" i="110"/>
  <c r="P27" i="110" s="1"/>
  <c r="F19" i="95"/>
  <c r="V19" i="47"/>
  <c r="Y19" i="47" s="1"/>
  <c r="G25" i="146"/>
  <c r="G29" i="51"/>
  <c r="D11" i="51"/>
  <c r="J11" i="94"/>
  <c r="K27" i="43"/>
  <c r="L27" i="43"/>
  <c r="J12" i="97"/>
  <c r="Y16" i="104"/>
  <c r="Z16" i="104" s="1"/>
  <c r="N17" i="138"/>
  <c r="D19" i="107"/>
  <c r="C15" i="3"/>
  <c r="J12" i="141"/>
  <c r="J12" i="108"/>
  <c r="F11" i="96"/>
  <c r="V11" i="48"/>
  <c r="Y11" i="48" s="1"/>
  <c r="C22" i="110"/>
  <c r="C26" i="84"/>
  <c r="I26" i="84" s="1"/>
  <c r="D15" i="54"/>
  <c r="D26" i="54"/>
  <c r="W24" i="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E20" i="146"/>
  <c r="J20" i="146"/>
  <c r="L12" i="108"/>
  <c r="I29" i="54"/>
  <c r="C23" i="112"/>
  <c r="P23" i="112" s="1"/>
  <c r="D13" i="57"/>
  <c r="F21" i="97"/>
  <c r="V21" i="49"/>
  <c r="Y21" i="49" s="1"/>
  <c r="F12" i="95"/>
  <c r="V12" i="47"/>
  <c r="Y12" i="47" s="1"/>
  <c r="J14" i="97"/>
  <c r="J24" i="142"/>
  <c r="E24" i="142"/>
  <c r="L27" i="96"/>
  <c r="E17" i="146"/>
  <c r="J17" i="146"/>
  <c r="C16" i="111"/>
  <c r="C10" i="110"/>
  <c r="O28" i="110"/>
  <c r="H12" i="97"/>
  <c r="J13" i="96"/>
  <c r="V15" i="103"/>
  <c r="W15" i="103" s="1"/>
  <c r="N28" i="138"/>
  <c r="Y27" i="104"/>
  <c r="Z27" i="104" s="1"/>
  <c r="L22" i="97"/>
  <c r="E15" i="146"/>
  <c r="J15" i="146"/>
  <c r="D14" i="55"/>
  <c r="H14" i="96"/>
  <c r="AC23" i="134"/>
  <c r="T12" i="101"/>
  <c r="P12" i="101"/>
  <c r="Q12" i="101" s="1"/>
  <c r="E27" i="137"/>
  <c r="J14" i="142"/>
  <c r="E14" i="142"/>
  <c r="J23" i="94"/>
  <c r="D25" i="53"/>
  <c r="N31" i="146"/>
  <c r="G12" i="146"/>
  <c r="L13" i="43"/>
  <c r="K13" i="43"/>
  <c r="L22" i="94"/>
  <c r="G14" i="134"/>
  <c r="H14" i="134" s="1"/>
  <c r="J14" i="108"/>
  <c r="J14" i="141"/>
  <c r="D24" i="51"/>
  <c r="E27" i="143"/>
  <c r="J27" i="143"/>
  <c r="H21" i="96"/>
  <c r="Z17" i="101"/>
  <c r="D16" i="50"/>
  <c r="AC27" i="137"/>
  <c r="C11" i="111"/>
  <c r="AC25" i="147"/>
  <c r="J20" i="97"/>
  <c r="AC13" i="142"/>
  <c r="J18" i="96"/>
  <c r="L11" i="97"/>
  <c r="D16" i="97"/>
  <c r="E23" i="146"/>
  <c r="J23" i="146"/>
  <c r="D12" i="139"/>
  <c r="J31" i="139"/>
  <c r="C15" i="109"/>
  <c r="V28" i="104"/>
  <c r="W28" i="104" s="1"/>
  <c r="C18" i="112"/>
  <c r="J22" i="95"/>
  <c r="K12" i="98"/>
  <c r="N15" i="79"/>
  <c r="D22" i="57"/>
  <c r="J23" i="142"/>
  <c r="E23" i="142"/>
  <c r="S31" i="139"/>
  <c r="C16" i="109"/>
  <c r="P16" i="109" s="1"/>
  <c r="Y18" i="104"/>
  <c r="Z18" i="104" s="1"/>
  <c r="N19" i="138"/>
  <c r="D25" i="137"/>
  <c r="D19" i="57"/>
  <c r="C11" i="109"/>
  <c r="H25" i="97"/>
  <c r="H26" i="94"/>
  <c r="T23" i="100"/>
  <c r="P23" i="100"/>
  <c r="Q23" i="100" s="1"/>
  <c r="G13" i="152"/>
  <c r="G13" i="92"/>
  <c r="E29" i="134"/>
  <c r="G14" i="143"/>
  <c r="J16" i="97"/>
  <c r="L23" i="43"/>
  <c r="K23" i="43"/>
  <c r="T14" i="4"/>
  <c r="P14" i="4"/>
  <c r="Q14" i="4" s="1"/>
  <c r="AC21" i="137"/>
  <c r="D15" i="136"/>
  <c r="E15" i="136" s="1"/>
  <c r="U26" i="34"/>
  <c r="L26" i="94"/>
  <c r="E17" i="134"/>
  <c r="L13" i="96"/>
  <c r="D23" i="51"/>
  <c r="G27" i="145"/>
  <c r="AC19" i="137"/>
  <c r="H30" i="47"/>
  <c r="V17" i="104"/>
  <c r="W17" i="104" s="1"/>
  <c r="Z31" i="144"/>
  <c r="D11" i="94"/>
  <c r="D13" i="155"/>
  <c r="G12" i="147"/>
  <c r="N31" i="147"/>
  <c r="F17" i="108"/>
  <c r="T17" i="10"/>
  <c r="F17" i="141"/>
  <c r="G24" i="143"/>
  <c r="L15" i="94"/>
  <c r="T24" i="51"/>
  <c r="P18" i="101"/>
  <c r="Q18" i="101" s="1"/>
  <c r="T18" i="10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D29" i="45"/>
  <c r="G15" i="142"/>
  <c r="K25" i="43"/>
  <c r="L25" i="43"/>
  <c r="G28" i="148"/>
  <c r="F11" i="94"/>
  <c r="V11" i="34"/>
  <c r="Y11" i="34" s="1"/>
  <c r="N30" i="45"/>
  <c r="W27" i="4"/>
  <c r="D24" i="57"/>
  <c r="D19" i="51"/>
  <c r="L17" i="97"/>
  <c r="C14" i="109"/>
  <c r="P14" i="109" s="1"/>
  <c r="P18" i="100"/>
  <c r="Q18" i="100" s="1"/>
  <c r="T18" i="100"/>
  <c r="N25" i="136"/>
  <c r="C16" i="110"/>
  <c r="P16" i="110" s="1"/>
  <c r="C27" i="111"/>
  <c r="P27" i="111" s="1"/>
  <c r="D22" i="50"/>
  <c r="H12" i="108"/>
  <c r="H12" i="141"/>
  <c r="G20" i="134"/>
  <c r="J25" i="94"/>
  <c r="AC22" i="137"/>
  <c r="L19" i="96"/>
  <c r="J12" i="94"/>
  <c r="D28" i="54"/>
  <c r="T28" i="101"/>
  <c r="P28" i="101"/>
  <c r="Q28" i="101" s="1"/>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W16" i="101"/>
  <c r="Z24" i="100"/>
  <c r="D21" i="45"/>
  <c r="J31" i="140"/>
  <c r="K31" i="140" s="1"/>
  <c r="V11" i="105"/>
  <c r="J13" i="94"/>
  <c r="D17" i="50"/>
  <c r="H17" i="108"/>
  <c r="H17" i="141"/>
  <c r="D17" i="45"/>
  <c r="L20" i="102"/>
  <c r="K20" i="102"/>
  <c r="N31" i="137"/>
  <c r="G12" i="137"/>
  <c r="AB31" i="145"/>
  <c r="J25" i="108"/>
  <c r="J25" i="141"/>
  <c r="D28" i="51"/>
  <c r="F37" i="77"/>
  <c r="J13" i="97"/>
  <c r="AC29" i="145"/>
  <c r="T20" i="54"/>
  <c r="Z18" i="100"/>
  <c r="J17" i="94"/>
  <c r="E19" i="143"/>
  <c r="J19" i="143"/>
  <c r="J15" i="94"/>
  <c r="D15" i="52"/>
  <c r="AC17" i="139"/>
  <c r="G17" i="98"/>
  <c r="D19" i="45"/>
  <c r="N22" i="136"/>
  <c r="C14" i="84"/>
  <c r="F19" i="97"/>
  <c r="V19" i="49"/>
  <c r="Y19" i="49" s="1"/>
  <c r="P30" i="47"/>
  <c r="H10" i="95"/>
  <c r="D22" i="51"/>
  <c r="H27" i="94"/>
  <c r="E12" i="147"/>
  <c r="J12" i="147"/>
  <c r="L31" i="147"/>
  <c r="G13" i="145"/>
  <c r="H18" i="107"/>
  <c r="V27" i="105"/>
  <c r="W27" i="105" s="1"/>
  <c r="J18" i="142"/>
  <c r="E18" i="142"/>
  <c r="D13" i="136"/>
  <c r="E13" i="136" s="1"/>
  <c r="Z19" i="101"/>
  <c r="P21" i="4"/>
  <c r="Q21" i="4" s="1"/>
  <c r="T21" i="4"/>
  <c r="L24" i="94"/>
  <c r="I17" i="98"/>
  <c r="P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AC12" i="142"/>
  <c r="F15" i="94"/>
  <c r="V15" i="34"/>
  <c r="Y15" i="34" s="1"/>
  <c r="N14" i="136"/>
  <c r="E25" i="144"/>
  <c r="J25" i="144"/>
  <c r="G17" i="145"/>
  <c r="E14" i="137"/>
  <c r="J11" i="141"/>
  <c r="J11" i="108"/>
  <c r="F21" i="96"/>
  <c r="V21" i="48"/>
  <c r="Y21" i="48" s="1"/>
  <c r="C24" i="3"/>
  <c r="D28" i="107"/>
  <c r="D23" i="139"/>
  <c r="H13" i="141"/>
  <c r="H13" i="108"/>
  <c r="H26" i="97"/>
  <c r="Z26" i="4"/>
  <c r="D27" i="54"/>
  <c r="W26" i="4"/>
  <c r="D21" i="57"/>
  <c r="G22" i="143"/>
  <c r="D18" i="54"/>
  <c r="D26" i="52"/>
  <c r="G17" i="143"/>
  <c r="D17" i="136"/>
  <c r="E17" i="136" s="1"/>
  <c r="L18" i="97"/>
  <c r="N30" i="48"/>
  <c r="D27" i="52"/>
  <c r="J19" i="145"/>
  <c r="E19" i="145"/>
  <c r="L29" i="51"/>
  <c r="G22" i="145"/>
  <c r="AC14" i="134"/>
  <c r="D13" i="55"/>
  <c r="F20" i="97"/>
  <c r="V20" i="49"/>
  <c r="Y20" i="49" s="1"/>
  <c r="W15" i="125"/>
  <c r="F25" i="141"/>
  <c r="F25" i="108"/>
  <c r="T25" i="10"/>
  <c r="V16" i="105"/>
  <c r="W16" i="105" s="1"/>
  <c r="J10" i="108"/>
  <c r="Q29" i="10"/>
  <c r="J10" i="141"/>
  <c r="Q15" i="125"/>
  <c r="K18" i="43"/>
  <c r="L18" i="43"/>
  <c r="D13" i="45"/>
  <c r="H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L30" i="45"/>
  <c r="D12" i="45"/>
  <c r="D17" i="51"/>
  <c r="J29" i="102"/>
  <c r="K10" i="102"/>
  <c r="L10" i="102"/>
  <c r="K23" i="102"/>
  <c r="L23" i="102"/>
  <c r="D24" i="45"/>
  <c r="N16" i="136"/>
  <c r="L21" i="97"/>
  <c r="G12" i="134"/>
  <c r="H12" i="134" s="1"/>
  <c r="N31" i="134"/>
  <c r="C22" i="3"/>
  <c r="D26" i="107"/>
  <c r="R30" i="49"/>
  <c r="J10" i="97"/>
  <c r="W20" i="101"/>
  <c r="G13" i="143"/>
  <c r="W23" i="101"/>
  <c r="G18" i="144"/>
  <c r="N29" i="136"/>
  <c r="J30" i="48"/>
  <c r="F22" i="97"/>
  <c r="V22" i="49"/>
  <c r="Y22" i="49" s="1"/>
  <c r="J30" i="49"/>
  <c r="D12" i="55"/>
  <c r="G25" i="137"/>
  <c r="H25" i="137" s="1"/>
  <c r="J14" i="94"/>
  <c r="D20" i="54"/>
  <c r="L14" i="95"/>
  <c r="E16" i="137"/>
  <c r="J22" i="97"/>
  <c r="G20" i="147"/>
  <c r="N24" i="138"/>
  <c r="Y23" i="104"/>
  <c r="Z23" i="104" s="1"/>
  <c r="D22" i="140"/>
  <c r="S21" i="105"/>
  <c r="P17" i="100"/>
  <c r="Q17" i="100" s="1"/>
  <c r="T17" i="100"/>
  <c r="F19" i="141"/>
  <c r="F19" i="108"/>
  <c r="T19" i="10"/>
  <c r="V21" i="103"/>
  <c r="W21" i="103" s="1"/>
  <c r="D19" i="136"/>
  <c r="E19" i="136" s="1"/>
  <c r="W21" i="101"/>
  <c r="W27" i="101"/>
  <c r="R30" i="48"/>
  <c r="J10" i="96"/>
  <c r="D18" i="137"/>
  <c r="D11" i="57"/>
  <c r="G29" i="57"/>
  <c r="AB31" i="146"/>
  <c r="AC12" i="146"/>
  <c r="V19" i="48"/>
  <c r="Y19" i="48" s="1"/>
  <c r="F19" i="96"/>
  <c r="C13" i="111"/>
  <c r="P13"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T16" i="4"/>
  <c r="P16" i="4"/>
  <c r="Q16" i="4" s="1"/>
  <c r="G20" i="145"/>
  <c r="E26" i="142"/>
  <c r="J26" i="142"/>
  <c r="H31" i="84"/>
  <c r="H14" i="107"/>
  <c r="L16" i="97"/>
  <c r="E14" i="145"/>
  <c r="J14" i="145"/>
  <c r="G29" i="147"/>
  <c r="E13" i="148"/>
  <c r="J13" i="148"/>
  <c r="H25" i="94"/>
  <c r="P24" i="100"/>
  <c r="Q24" i="100" s="1"/>
  <c r="T24" i="100"/>
  <c r="H11" i="94"/>
  <c r="W24" i="100"/>
  <c r="J26" i="144"/>
  <c r="E26" i="144"/>
  <c r="D21" i="107"/>
  <c r="C17" i="3"/>
  <c r="D23" i="55"/>
  <c r="D21" i="96"/>
  <c r="D20" i="134"/>
  <c r="S19" i="103"/>
  <c r="E14" i="144"/>
  <c r="J14" i="144"/>
  <c r="J15" i="97"/>
  <c r="W15" i="100"/>
  <c r="D17" i="54"/>
  <c r="Q18" i="152"/>
  <c r="Q18" i="92"/>
  <c r="D16" i="57"/>
  <c r="D21" i="53"/>
  <c r="Z13" i="100"/>
  <c r="V15" i="104"/>
  <c r="W15" i="104" s="1"/>
  <c r="AC29" i="134"/>
  <c r="Z21" i="4"/>
  <c r="K12" i="102"/>
  <c r="L12" i="102"/>
  <c r="T17" i="101"/>
  <c r="P17" i="101"/>
  <c r="Q17" i="101" s="1"/>
  <c r="J31" i="43"/>
  <c r="L11" i="43"/>
  <c r="K11" i="43"/>
  <c r="G22" i="134"/>
  <c r="E26" i="147"/>
  <c r="J26" i="147"/>
  <c r="T21" i="55"/>
  <c r="AC27" i="134"/>
  <c r="T27" i="50"/>
  <c r="AC21" i="142"/>
  <c r="G20" i="139"/>
  <c r="J16" i="96"/>
  <c r="AC16" i="144"/>
  <c r="E12" i="137"/>
  <c r="L31" i="137"/>
  <c r="L31" i="139"/>
  <c r="E12" i="139"/>
  <c r="F12" i="139" s="1"/>
  <c r="E20" i="147"/>
  <c r="J20" i="147"/>
  <c r="D14" i="51"/>
  <c r="L23" i="94"/>
  <c r="U23" i="34"/>
  <c r="I18" i="98"/>
  <c r="D22" i="53"/>
  <c r="E13" i="98"/>
  <c r="AC13" i="79"/>
  <c r="D22" i="136"/>
  <c r="E22" i="136" s="1"/>
  <c r="H14" i="95"/>
  <c r="D31" i="43"/>
  <c r="D22" i="52"/>
  <c r="D25" i="57"/>
  <c r="L13" i="95"/>
  <c r="G26" i="142"/>
  <c r="E27" i="134"/>
  <c r="D27" i="50"/>
  <c r="T14" i="56"/>
  <c r="P26" i="100"/>
  <c r="Q26" i="100" s="1"/>
  <c r="T26" i="100"/>
  <c r="G22" i="144"/>
  <c r="D12" i="52"/>
  <c r="N31" i="144"/>
  <c r="G12" i="144"/>
  <c r="D20" i="52"/>
  <c r="D22" i="56"/>
  <c r="G24" i="148"/>
  <c r="M18" i="152"/>
  <c r="M18" i="92"/>
  <c r="J27" i="95"/>
  <c r="F25" i="96"/>
  <c r="V25" i="48"/>
  <c r="Y25" i="48" s="1"/>
  <c r="G21" i="142"/>
  <c r="D15" i="139"/>
  <c r="W12" i="100"/>
  <c r="AC23" i="145"/>
  <c r="T17" i="56"/>
  <c r="D22" i="137"/>
  <c r="AC17" i="146"/>
  <c r="C15" i="110"/>
  <c r="C18" i="111"/>
  <c r="C11" i="112"/>
  <c r="P11" i="112" s="1"/>
  <c r="T15" i="10"/>
  <c r="F15" i="141"/>
  <c r="F15" i="108"/>
  <c r="C20" i="111"/>
  <c r="C13" i="110"/>
  <c r="L11" i="95"/>
  <c r="J30" i="34"/>
  <c r="J23" i="97"/>
  <c r="J17" i="95"/>
  <c r="C18" i="110"/>
  <c r="P18" i="110" s="1"/>
  <c r="W19" i="100"/>
  <c r="D19" i="52"/>
  <c r="D24" i="54"/>
  <c r="O28" i="111"/>
  <c r="C10" i="111"/>
  <c r="V13" i="104"/>
  <c r="W13" i="104" s="1"/>
  <c r="L20" i="97"/>
  <c r="G15" i="143"/>
  <c r="G22" i="139"/>
  <c r="H18" i="95"/>
  <c r="L25" i="95"/>
  <c r="D26" i="136"/>
  <c r="E26" i="136" s="1"/>
  <c r="H27" i="97"/>
  <c r="D26" i="51"/>
  <c r="D28" i="137"/>
  <c r="H23" i="95"/>
  <c r="E13" i="139"/>
  <c r="D13" i="56"/>
  <c r="AC15" i="137"/>
  <c r="G19" i="144"/>
  <c r="D20" i="45"/>
  <c r="H11" i="96"/>
  <c r="F10" i="97"/>
  <c r="F30" i="49"/>
  <c r="V10" i="49"/>
  <c r="W13" i="4"/>
  <c r="L27" i="94"/>
  <c r="U27" i="34"/>
  <c r="J11" i="96"/>
  <c r="H13" i="96"/>
  <c r="V22" i="48"/>
  <c r="Y22" i="48" s="1"/>
  <c r="F22" i="96"/>
  <c r="D17" i="137"/>
  <c r="Z31" i="145"/>
  <c r="D27" i="53"/>
  <c r="K20" i="43"/>
  <c r="L20" i="43"/>
  <c r="L26" i="96"/>
  <c r="L22" i="96"/>
  <c r="M14" i="152"/>
  <c r="M14" i="92"/>
  <c r="H15" i="95"/>
  <c r="G23" i="134"/>
  <c r="W28" i="101"/>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Z15" i="4"/>
  <c r="L16" i="96"/>
  <c r="AC22" i="134"/>
  <c r="T12" i="100"/>
  <c r="P12" i="100"/>
  <c r="Q12" i="100" s="1"/>
  <c r="D14" i="53"/>
  <c r="D23" i="50"/>
  <c r="P19" i="100"/>
  <c r="Q19" i="100" s="1"/>
  <c r="T19" i="100"/>
  <c r="S16" i="103"/>
  <c r="D17" i="134"/>
  <c r="W18" i="4"/>
  <c r="E26" i="143"/>
  <c r="J26" i="143"/>
  <c r="C22" i="111"/>
  <c r="P22" i="111" s="1"/>
  <c r="D15" i="56"/>
  <c r="D21" i="50"/>
  <c r="C19" i="109"/>
  <c r="J17" i="143"/>
  <c r="E17" i="143"/>
  <c r="S26" i="103"/>
  <c r="D27" i="134"/>
  <c r="E22" i="134"/>
  <c r="D25" i="55"/>
  <c r="G29" i="148"/>
  <c r="J19" i="95"/>
  <c r="G23" i="144"/>
  <c r="T15" i="125"/>
  <c r="L19" i="125" s="1"/>
  <c r="D25" i="50"/>
  <c r="F22" i="108"/>
  <c r="F22" i="141"/>
  <c r="T22" i="10"/>
  <c r="T23" i="4"/>
  <c r="P23" i="4"/>
  <c r="Q23" i="4" s="1"/>
  <c r="E25" i="143"/>
  <c r="J25" i="143"/>
  <c r="G29" i="56"/>
  <c r="D11" i="56"/>
  <c r="AC21" i="134"/>
  <c r="T27" i="57"/>
  <c r="D15" i="50"/>
  <c r="L19" i="102"/>
  <c r="K19" i="102"/>
  <c r="J16" i="94"/>
  <c r="J26" i="95"/>
  <c r="Z16" i="68"/>
  <c r="S12" i="92"/>
  <c r="S12" i="152"/>
  <c r="H22" i="96"/>
  <c r="L23" i="108"/>
  <c r="Z19" i="79"/>
  <c r="S16" i="98"/>
  <c r="N16" i="140"/>
  <c r="Y15" i="105"/>
  <c r="Z15" i="105" s="1"/>
  <c r="J24" i="96"/>
  <c r="T27" i="4"/>
  <c r="P27" i="4"/>
  <c r="Q27" i="4" s="1"/>
  <c r="M20" i="92"/>
  <c r="AC25" i="144"/>
  <c r="AC24" i="145"/>
  <c r="K21" i="68"/>
  <c r="I17" i="92"/>
  <c r="I17" i="152"/>
  <c r="L25" i="97"/>
  <c r="H24" i="95"/>
  <c r="L20" i="96"/>
  <c r="M17" i="98"/>
  <c r="O14" i="92"/>
  <c r="O14" i="152"/>
  <c r="T12" i="53"/>
  <c r="V13" i="103"/>
  <c r="W13" i="103" s="1"/>
  <c r="L19" i="108"/>
  <c r="X19" i="10"/>
  <c r="D29" i="10"/>
  <c r="T18" i="4"/>
  <c r="P18" i="4"/>
  <c r="Q18" i="4" s="1"/>
  <c r="L18" i="96"/>
  <c r="J24" i="95"/>
  <c r="S25" i="103"/>
  <c r="D26" i="134"/>
  <c r="AC13" i="139"/>
  <c r="L14" i="108"/>
  <c r="L21" i="95"/>
  <c r="W12" i="101"/>
  <c r="F26" i="45"/>
  <c r="T25" i="55"/>
  <c r="W17" i="4"/>
  <c r="J21" i="142"/>
  <c r="E21" i="142"/>
  <c r="M13" i="98"/>
  <c r="G17" i="134"/>
  <c r="Z15" i="79"/>
  <c r="S12" i="98"/>
  <c r="J20" i="108"/>
  <c r="J20" i="141"/>
  <c r="V27" i="47"/>
  <c r="Y27" i="47" s="1"/>
  <c r="F27" i="95"/>
  <c r="D18" i="57"/>
  <c r="G24" i="134"/>
  <c r="H24" i="134" s="1"/>
  <c r="Z22" i="100"/>
  <c r="G20" i="143"/>
  <c r="C22" i="109"/>
  <c r="D23" i="45"/>
  <c r="C23" i="111"/>
  <c r="H12" i="95"/>
  <c r="D23" i="57"/>
  <c r="J27" i="96"/>
  <c r="W22" i="100"/>
  <c r="G18" i="146"/>
  <c r="G22" i="146"/>
  <c r="G17" i="146"/>
  <c r="T21" i="100"/>
  <c r="P21" i="100"/>
  <c r="Q21" i="100" s="1"/>
  <c r="C27" i="112"/>
  <c r="T11" i="10"/>
  <c r="F11" i="141"/>
  <c r="F11" i="108"/>
  <c r="C24" i="112"/>
  <c r="C25" i="109"/>
  <c r="G14" i="92"/>
  <c r="G14" i="152"/>
  <c r="J21" i="148"/>
  <c r="E21" i="148"/>
  <c r="V26" i="103"/>
  <c r="W26" i="103" s="1"/>
  <c r="AC23" i="146"/>
  <c r="H14" i="94"/>
  <c r="D13" i="137"/>
  <c r="Z24" i="4"/>
  <c r="C12" i="110"/>
  <c r="P12" i="110" s="1"/>
  <c r="C12" i="111"/>
  <c r="D17" i="95"/>
  <c r="I18" i="92"/>
  <c r="I18" i="152"/>
  <c r="D28" i="139"/>
  <c r="L30" i="48"/>
  <c r="D24" i="53"/>
  <c r="D12" i="50"/>
  <c r="F20" i="141"/>
  <c r="T20" i="10"/>
  <c r="F20" i="108"/>
  <c r="G19" i="143"/>
  <c r="Q29" i="51"/>
  <c r="W14" i="4"/>
  <c r="D13" i="51"/>
  <c r="V15" i="49"/>
  <c r="Y15" i="49" s="1"/>
  <c r="F15" i="97"/>
  <c r="H26" i="96"/>
  <c r="O17" i="152"/>
  <c r="O17" i="92"/>
  <c r="T21" i="68"/>
  <c r="S15" i="92"/>
  <c r="W16" i="100"/>
  <c r="G21" i="143"/>
  <c r="G25" i="142"/>
  <c r="M31" i="136"/>
  <c r="N31" i="136" s="1"/>
  <c r="N12" i="136"/>
  <c r="H15" i="141"/>
  <c r="H15" i="108"/>
  <c r="J27" i="142"/>
  <c r="E27" i="142"/>
  <c r="G27" i="143"/>
  <c r="F25" i="97"/>
  <c r="V25" i="49"/>
  <c r="Y25" i="49" s="1"/>
  <c r="P23" i="101"/>
  <c r="Q23" i="101" s="1"/>
  <c r="T23" i="101"/>
  <c r="E19" i="139"/>
  <c r="E16" i="142"/>
  <c r="J16" i="142"/>
  <c r="T12" i="51"/>
  <c r="J31" i="137"/>
  <c r="D12" i="137"/>
  <c r="J28" i="144"/>
  <c r="E28" i="144"/>
  <c r="D15" i="55"/>
  <c r="E23" i="143"/>
  <c r="J23" i="143"/>
  <c r="AC16" i="143"/>
  <c r="D18" i="45"/>
  <c r="Z12" i="4"/>
  <c r="J15" i="95"/>
  <c r="D14" i="57"/>
  <c r="T15" i="100"/>
  <c r="P15" i="100"/>
  <c r="Q15" i="100" s="1"/>
  <c r="H10" i="96"/>
  <c r="P30" i="48"/>
  <c r="D31" i="107"/>
  <c r="C27" i="3"/>
  <c r="J29" i="145"/>
  <c r="E29" i="145"/>
  <c r="D21" i="52"/>
  <c r="AB31" i="144"/>
  <c r="AC12" i="144"/>
  <c r="J25" i="95"/>
  <c r="T28" i="50"/>
  <c r="J20" i="95"/>
  <c r="H10" i="97"/>
  <c r="P30" i="49"/>
  <c r="K15" i="92"/>
  <c r="H11" i="108"/>
  <c r="H11" i="141"/>
  <c r="L21" i="96"/>
  <c r="L22" i="95"/>
  <c r="E18" i="134"/>
  <c r="T20" i="101"/>
  <c r="P20" i="101"/>
  <c r="Q20" i="101" s="1"/>
  <c r="W20" i="4"/>
  <c r="Y14" i="104"/>
  <c r="Z14" i="104" s="1"/>
  <c r="N15" i="138"/>
  <c r="X31" i="137"/>
  <c r="N27" i="136"/>
  <c r="T25" i="100"/>
  <c r="P25" i="100"/>
  <c r="Q25" i="100" s="1"/>
  <c r="V13" i="34"/>
  <c r="F13" i="94"/>
  <c r="W23" i="100"/>
  <c r="C22" i="112"/>
  <c r="L15" i="102"/>
  <c r="K15" i="102"/>
  <c r="H24" i="96"/>
  <c r="D23" i="52"/>
  <c r="V26" i="105"/>
  <c r="W26" i="105" s="1"/>
  <c r="Y26" i="103"/>
  <c r="Z26" i="103" s="1"/>
  <c r="D16" i="56"/>
  <c r="J16" i="95"/>
  <c r="J12" i="95"/>
  <c r="G18" i="134"/>
  <c r="Q29" i="53"/>
  <c r="Q31" i="134"/>
  <c r="V11" i="103"/>
  <c r="D16" i="136"/>
  <c r="E16" i="136" s="1"/>
  <c r="AC17" i="142"/>
  <c r="S17" i="98"/>
  <c r="T30" i="49"/>
  <c r="L10" i="97"/>
  <c r="F16" i="45"/>
  <c r="T22" i="100"/>
  <c r="P22" i="100"/>
  <c r="Q22" i="100" s="1"/>
  <c r="D11" i="95"/>
  <c r="D23" i="107"/>
  <c r="C19" i="3"/>
  <c r="K22" i="102"/>
  <c r="L22" i="102"/>
  <c r="T15" i="4"/>
  <c r="P15" i="4"/>
  <c r="Q15" i="4" s="1"/>
  <c r="K19" i="92"/>
  <c r="K19" i="152"/>
  <c r="F15" i="95"/>
  <c r="V15" i="47"/>
  <c r="Y15" i="47" s="1"/>
  <c r="D14" i="54"/>
  <c r="D21" i="137"/>
  <c r="G29" i="145"/>
  <c r="L30" i="34"/>
  <c r="H30" i="48"/>
  <c r="D26" i="97"/>
  <c r="N20" i="136"/>
  <c r="N16" i="68"/>
  <c r="K12" i="92"/>
  <c r="K12" i="152"/>
  <c r="U20" i="34"/>
  <c r="L20" i="94"/>
  <c r="V30" i="100"/>
  <c r="W30" i="100" s="1"/>
  <c r="W11" i="100"/>
  <c r="U31" i="142"/>
  <c r="F20" i="96"/>
  <c r="V20" i="48"/>
  <c r="Y20" i="48" s="1"/>
  <c r="J19" i="94"/>
  <c r="G13" i="144"/>
  <c r="Y19" i="105"/>
  <c r="Z19" i="105" s="1"/>
  <c r="N20" i="140"/>
  <c r="AC12" i="68"/>
  <c r="E12" i="152"/>
  <c r="E16" i="68"/>
  <c r="E12" i="92"/>
  <c r="L24" i="95"/>
  <c r="D16" i="137"/>
  <c r="N19" i="136"/>
  <c r="T13" i="4"/>
  <c r="P13" i="4"/>
  <c r="Q13" i="4" s="1"/>
  <c r="AC13" i="137"/>
  <c r="D26" i="53"/>
  <c r="Z13" i="101"/>
  <c r="Z23" i="4"/>
  <c r="J12" i="143"/>
  <c r="L31" i="143"/>
  <c r="E12" i="143"/>
  <c r="Z27" i="4"/>
  <c r="O20" i="92"/>
  <c r="N30" i="47"/>
  <c r="Z19" i="100"/>
  <c r="Z14" i="100"/>
  <c r="N23" i="138"/>
  <c r="Y22" i="104"/>
  <c r="Z22" i="104" s="1"/>
  <c r="F14" i="97"/>
  <c r="V14" i="49"/>
  <c r="Y14" i="49" s="1"/>
  <c r="T22" i="4"/>
  <c r="P22" i="4"/>
  <c r="Q22" i="4" s="1"/>
  <c r="D22" i="55"/>
  <c r="H27" i="95"/>
  <c r="L16" i="94"/>
  <c r="E20" i="137"/>
  <c r="AC23" i="137"/>
  <c r="D19" i="137"/>
  <c r="S30" i="4"/>
  <c r="P11" i="4"/>
  <c r="Q11" i="4" s="1"/>
  <c r="T11" i="4"/>
  <c r="Y19" i="104"/>
  <c r="Z19" i="104" s="1"/>
  <c r="N20" i="138"/>
  <c r="D22" i="94"/>
  <c r="D24" i="155"/>
  <c r="L27" i="97"/>
  <c r="Q29" i="52"/>
  <c r="T30" i="34"/>
  <c r="L10" i="94"/>
  <c r="E20" i="143"/>
  <c r="J20" i="143"/>
  <c r="E24" i="134"/>
  <c r="F24" i="134" s="1"/>
  <c r="D13" i="95"/>
  <c r="F14" i="141"/>
  <c r="T14" i="10"/>
  <c r="R14" i="10"/>
  <c r="F14" i="108"/>
  <c r="R30" i="45"/>
  <c r="G28" i="147"/>
  <c r="L30" i="49"/>
  <c r="L24" i="102"/>
  <c r="K24" i="102"/>
  <c r="E17" i="148"/>
  <c r="J17" i="148"/>
  <c r="V27" i="103"/>
  <c r="W27" i="103" s="1"/>
  <c r="H23" i="96"/>
  <c r="H16" i="108"/>
  <c r="H16" i="141"/>
  <c r="L19" i="97"/>
  <c r="J22" i="94"/>
  <c r="E21" i="144"/>
  <c r="J21" i="144"/>
  <c r="P20" i="4"/>
  <c r="Q20" i="4" s="1"/>
  <c r="T20" i="4"/>
  <c r="AC15" i="145"/>
  <c r="D13" i="94"/>
  <c r="D15" i="155"/>
  <c r="D23" i="94"/>
  <c r="D25" i="155"/>
  <c r="D15" i="94"/>
  <c r="D17" i="155"/>
  <c r="Z18" i="101"/>
  <c r="AC20" i="137"/>
  <c r="N17" i="136"/>
  <c r="Z20" i="4"/>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T24" i="101"/>
  <c r="P24" i="101"/>
  <c r="Q24" i="101" s="1"/>
  <c r="D18" i="95"/>
  <c r="V28" i="105"/>
  <c r="W28" i="105" s="1"/>
  <c r="N21" i="136"/>
  <c r="Y24" i="103"/>
  <c r="Z24" i="103" s="1"/>
  <c r="G23" i="139"/>
  <c r="G28" i="137"/>
  <c r="H28" i="137" s="1"/>
  <c r="K20" i="92"/>
  <c r="V25" i="105"/>
  <c r="W25" i="105" s="1"/>
  <c r="T27" i="51"/>
  <c r="N19" i="79"/>
  <c r="K16" i="98"/>
  <c r="D26" i="45"/>
  <c r="H18" i="108"/>
  <c r="H18" i="141"/>
  <c r="H23" i="141"/>
  <c r="H23" i="108"/>
  <c r="L22" i="108"/>
  <c r="D28" i="57"/>
  <c r="D21" i="94"/>
  <c r="D23" i="155"/>
  <c r="E22" i="142"/>
  <c r="J22" i="142"/>
  <c r="L21" i="43"/>
  <c r="K21" i="43"/>
  <c r="D26" i="137"/>
  <c r="S29" i="57"/>
  <c r="T11" i="57"/>
  <c r="T14" i="50"/>
  <c r="D16" i="51"/>
  <c r="E18" i="107"/>
  <c r="T18" i="53"/>
  <c r="E25" i="137"/>
  <c r="D37" i="77"/>
  <c r="S28" i="104"/>
  <c r="D29" i="138"/>
  <c r="E29" i="138" s="1"/>
  <c r="G18" i="143"/>
  <c r="D21" i="56"/>
  <c r="D15" i="53"/>
  <c r="Z28" i="100"/>
  <c r="W20" i="100"/>
  <c r="S29" i="51"/>
  <c r="T29" i="51" s="1"/>
  <c r="T11" i="51"/>
  <c r="G25" i="143"/>
  <c r="AC14" i="144"/>
  <c r="E28" i="137"/>
  <c r="F28" i="137" s="1"/>
  <c r="AC22" i="143"/>
  <c r="C23" i="106"/>
  <c r="Z23" i="100"/>
  <c r="P26" i="101"/>
  <c r="Q26" i="101" s="1"/>
  <c r="T26" i="101"/>
  <c r="J18" i="143"/>
  <c r="E18" i="143"/>
  <c r="G14" i="142"/>
  <c r="S22" i="103"/>
  <c r="D23" i="134"/>
  <c r="D23" i="136"/>
  <c r="E23" i="136" s="1"/>
  <c r="D23" i="140"/>
  <c r="S22" i="105"/>
  <c r="D14" i="107"/>
  <c r="D29" i="3"/>
  <c r="E25" i="3" s="1"/>
  <c r="C10" i="3"/>
  <c r="V18" i="105"/>
  <c r="W18" i="105" s="1"/>
  <c r="P13" i="101"/>
  <c r="Q13" i="101" s="1"/>
  <c r="T13" i="101"/>
  <c r="AC13" i="125"/>
  <c r="AA13" i="125" s="1"/>
  <c r="E25" i="139"/>
  <c r="W19" i="79"/>
  <c r="Q16" i="98"/>
  <c r="F17" i="45"/>
  <c r="T25" i="50"/>
  <c r="E19" i="92"/>
  <c r="AC19" i="68"/>
  <c r="E19" i="152"/>
  <c r="V27" i="48"/>
  <c r="Y27" i="48" s="1"/>
  <c r="F27" i="96"/>
  <c r="D16" i="96"/>
  <c r="Q29" i="50"/>
  <c r="E15" i="137"/>
  <c r="L27" i="108"/>
  <c r="Z20" i="101"/>
  <c r="N14" i="138"/>
  <c r="Y13" i="104"/>
  <c r="Z13" i="104" s="1"/>
  <c r="D29" i="139"/>
  <c r="AC20" i="139"/>
  <c r="S18" i="105"/>
  <c r="D19" i="140"/>
  <c r="P14" i="100"/>
  <c r="Q14" i="100" s="1"/>
  <c r="T14" i="100"/>
  <c r="G16" i="142"/>
  <c r="T18" i="56"/>
  <c r="S17" i="103"/>
  <c r="D18" i="134"/>
  <c r="S31" i="147"/>
  <c r="Y17" i="105"/>
  <c r="Z17" i="105" s="1"/>
  <c r="N18" i="140"/>
  <c r="N28" i="136"/>
  <c r="F30" i="48"/>
  <c r="F10" i="96"/>
  <c r="V10" i="48"/>
  <c r="T22" i="55"/>
  <c r="C25" i="84"/>
  <c r="AC21" i="145"/>
  <c r="L12" i="43"/>
  <c r="K12" i="43"/>
  <c r="K15" i="79"/>
  <c r="I12" i="98"/>
  <c r="T18" i="54"/>
  <c r="H19" i="95"/>
  <c r="P16" i="100"/>
  <c r="Q16" i="100" s="1"/>
  <c r="T16" i="100"/>
  <c r="F24" i="94"/>
  <c r="V24" i="34"/>
  <c r="Y24" i="34" s="1"/>
  <c r="G18" i="147"/>
  <c r="T15" i="54"/>
  <c r="D12" i="96"/>
  <c r="E20" i="144"/>
  <c r="J20" i="144"/>
  <c r="T14" i="51"/>
  <c r="U21" i="34"/>
  <c r="L21" i="94"/>
  <c r="J31" i="36"/>
  <c r="D15" i="45"/>
  <c r="F24" i="141"/>
  <c r="T24" i="10"/>
  <c r="F24" i="108"/>
  <c r="N29" i="55"/>
  <c r="Z28" i="101"/>
  <c r="T26" i="10"/>
  <c r="F26" i="108"/>
  <c r="F26" i="141"/>
  <c r="V21" i="105"/>
  <c r="W21" i="105" s="1"/>
  <c r="W11" i="4"/>
  <c r="V30" i="4"/>
  <c r="W30" i="4" s="1"/>
  <c r="N15" i="125"/>
  <c r="Z11" i="101"/>
  <c r="Y30" i="101"/>
  <c r="Z30" i="101" s="1"/>
  <c r="L13" i="97"/>
  <c r="T12" i="10"/>
  <c r="F12" i="141"/>
  <c r="F12" i="108"/>
  <c r="T19" i="55"/>
  <c r="V22" i="104"/>
  <c r="W22" i="104" s="1"/>
  <c r="E21" i="3"/>
  <c r="D25" i="107"/>
  <c r="C21" i="3"/>
  <c r="D14" i="50"/>
  <c r="D28" i="136"/>
  <c r="E28" i="136" s="1"/>
  <c r="Y14" i="103"/>
  <c r="Z14" i="103" s="1"/>
  <c r="D27" i="56"/>
  <c r="G25" i="145"/>
  <c r="L11" i="96"/>
  <c r="F23" i="141"/>
  <c r="T23" i="10"/>
  <c r="F23" i="108"/>
  <c r="F18" i="97"/>
  <c r="V18" i="49"/>
  <c r="Y18" i="49" s="1"/>
  <c r="G13" i="98"/>
  <c r="Z15" i="100"/>
  <c r="D14" i="95"/>
  <c r="G20" i="142"/>
  <c r="D20" i="140"/>
  <c r="S19" i="105"/>
  <c r="G18" i="92"/>
  <c r="G18" i="152"/>
  <c r="M13" i="152"/>
  <c r="M13" i="92"/>
  <c r="L29" i="50"/>
  <c r="T21" i="56"/>
  <c r="S31" i="148"/>
  <c r="D20" i="137"/>
  <c r="AB31" i="143"/>
  <c r="T26" i="52"/>
  <c r="J25" i="96"/>
  <c r="G21" i="139"/>
  <c r="Z26" i="101"/>
  <c r="Y15" i="103"/>
  <c r="Z15" i="103" s="1"/>
  <c r="D15" i="97"/>
  <c r="S14" i="103"/>
  <c r="D15" i="134"/>
  <c r="T22" i="101"/>
  <c r="P22" i="101"/>
  <c r="Q22" i="101" s="1"/>
  <c r="E21" i="147"/>
  <c r="J21" i="147"/>
  <c r="E16" i="107"/>
  <c r="AC20" i="144"/>
  <c r="Y28" i="103"/>
  <c r="Z28" i="103" s="1"/>
  <c r="T22" i="50"/>
  <c r="J14" i="96"/>
  <c r="T11" i="101"/>
  <c r="S30" i="101"/>
  <c r="T30" i="101" s="1"/>
  <c r="P11" i="101"/>
  <c r="G14" i="139"/>
  <c r="AC19" i="134"/>
  <c r="E25" i="134"/>
  <c r="D20" i="136"/>
  <c r="E20" i="136" s="1"/>
  <c r="F27" i="108"/>
  <c r="F27" i="141"/>
  <c r="T27" i="10"/>
  <c r="G27" i="142"/>
  <c r="N15" i="140"/>
  <c r="Y14" i="105"/>
  <c r="Z14" i="105" s="1"/>
  <c r="G13" i="148"/>
  <c r="Q13" i="98"/>
  <c r="AC14" i="148"/>
  <c r="J27" i="144"/>
  <c r="E27" i="144"/>
  <c r="J18" i="94"/>
  <c r="E28" i="143"/>
  <c r="J28" i="143"/>
  <c r="F18" i="94"/>
  <c r="V18" i="34"/>
  <c r="F25" i="45"/>
  <c r="E19" i="137"/>
  <c r="F19" i="137" s="1"/>
  <c r="T11" i="50"/>
  <c r="S29" i="50"/>
  <c r="J18" i="97"/>
  <c r="Z25" i="100"/>
  <c r="D24" i="55"/>
  <c r="S17" i="92"/>
  <c r="S17" i="152"/>
  <c r="Z21" i="68"/>
  <c r="D14" i="137"/>
  <c r="L12" i="97"/>
  <c r="H29" i="107"/>
  <c r="G16" i="143"/>
  <c r="Q13" i="92"/>
  <c r="Q13" i="152"/>
  <c r="R22" i="10"/>
  <c r="J22" i="108"/>
  <c r="J22" i="141"/>
  <c r="Z25" i="4"/>
  <c r="H20" i="95"/>
  <c r="S28" i="105"/>
  <c r="D29" i="140"/>
  <c r="D19" i="139"/>
  <c r="L15" i="97"/>
  <c r="D24" i="96"/>
  <c r="D12" i="57"/>
  <c r="S18" i="103"/>
  <c r="D19" i="134"/>
  <c r="O13" i="98"/>
  <c r="L15" i="95"/>
  <c r="AC24" i="137"/>
  <c r="W16" i="4"/>
  <c r="N18" i="136"/>
  <c r="Q14" i="92"/>
  <c r="Q14" i="152"/>
  <c r="K15" i="125"/>
  <c r="F12" i="96"/>
  <c r="V12" i="48"/>
  <c r="Y12" i="48" s="1"/>
  <c r="C18" i="84"/>
  <c r="S31" i="143"/>
  <c r="C20" i="106"/>
  <c r="Z27" i="101"/>
  <c r="D28" i="55"/>
  <c r="E30" i="107"/>
  <c r="T15" i="56"/>
  <c r="G15" i="137"/>
  <c r="T13" i="52"/>
  <c r="G19" i="137"/>
  <c r="H19" i="137" s="1"/>
  <c r="G16" i="144"/>
  <c r="AC12" i="79"/>
  <c r="E15" i="79"/>
  <c r="E12" i="98"/>
  <c r="T19" i="50"/>
  <c r="X31" i="139"/>
  <c r="G27" i="144"/>
  <c r="G26" i="137"/>
  <c r="L21" i="108"/>
  <c r="G17" i="137"/>
  <c r="H17" i="137" s="1"/>
  <c r="E14" i="139"/>
  <c r="D22" i="45"/>
  <c r="H25" i="107"/>
  <c r="C20" i="3"/>
  <c r="D24" i="107"/>
  <c r="E20" i="3"/>
  <c r="L11" i="102"/>
  <c r="K11" i="102"/>
  <c r="Z13" i="4"/>
  <c r="L29" i="53"/>
  <c r="E12" i="145"/>
  <c r="L31" i="145"/>
  <c r="J12" i="145"/>
  <c r="L15" i="108"/>
  <c r="P28" i="4"/>
  <c r="Q28" i="4" s="1"/>
  <c r="T28" i="4"/>
  <c r="Z28" i="4"/>
  <c r="T27" i="101"/>
  <c r="P27" i="101"/>
  <c r="Q27" i="101" s="1"/>
  <c r="G14" i="98"/>
  <c r="V24" i="104"/>
  <c r="W24" i="104" s="1"/>
  <c r="E24" i="145"/>
  <c r="J24" i="145"/>
  <c r="D20" i="139"/>
  <c r="K29" i="10"/>
  <c r="F10" i="108"/>
  <c r="F10" i="141"/>
  <c r="T10" i="10"/>
  <c r="E22" i="139"/>
  <c r="Z16" i="100"/>
  <c r="C16" i="3"/>
  <c r="D20" i="107"/>
  <c r="E16" i="3"/>
  <c r="V26" i="47"/>
  <c r="Y26" i="47" s="1"/>
  <c r="F26" i="95"/>
  <c r="H18" i="94"/>
  <c r="T19" i="54"/>
  <c r="T27" i="56"/>
  <c r="G27" i="137"/>
  <c r="D22" i="139"/>
  <c r="L26" i="97"/>
  <c r="E11" i="3"/>
  <c r="D15" i="107"/>
  <c r="C11" i="3"/>
  <c r="E29" i="139"/>
  <c r="F29" i="139" s="1"/>
  <c r="J23" i="144"/>
  <c r="E23" i="144"/>
  <c r="W12" i="4"/>
  <c r="Y13" i="103"/>
  <c r="Z13" i="103" s="1"/>
  <c r="L12" i="96"/>
  <c r="E22" i="144"/>
  <c r="J22" i="144"/>
  <c r="V25" i="104"/>
  <c r="W25" i="104" s="1"/>
  <c r="J11" i="95"/>
  <c r="AC17" i="144"/>
  <c r="E19" i="134"/>
  <c r="V25" i="47"/>
  <c r="Y25" i="47" s="1"/>
  <c r="F25" i="95"/>
  <c r="D13" i="54"/>
  <c r="D28" i="50"/>
  <c r="H16" i="107"/>
  <c r="L25" i="102"/>
  <c r="K25" i="102"/>
  <c r="G25" i="144"/>
  <c r="W27" i="100"/>
  <c r="D14" i="56"/>
  <c r="D20" i="138"/>
  <c r="E20" i="138" s="1"/>
  <c r="S19" i="104"/>
  <c r="AC22" i="139"/>
  <c r="W26" i="101"/>
  <c r="F17" i="94"/>
  <c r="V17" i="34"/>
  <c r="H24" i="94"/>
  <c r="K22" i="43"/>
  <c r="L22" i="43"/>
  <c r="D25" i="52"/>
  <c r="D16" i="45"/>
  <c r="J30" i="45"/>
  <c r="F12" i="45"/>
  <c r="J17" i="144"/>
  <c r="D17" i="144" s="1"/>
  <c r="K17" i="144" s="1"/>
  <c r="E17" i="144"/>
  <c r="H17" i="107"/>
  <c r="J14" i="95"/>
  <c r="T26" i="50"/>
  <c r="AC22" i="145"/>
  <c r="W25" i="100"/>
  <c r="L30" i="47"/>
  <c r="M18" i="98"/>
  <c r="E18" i="152"/>
  <c r="AC18" i="68"/>
  <c r="E18" i="92"/>
  <c r="H17" i="94"/>
  <c r="T14" i="57"/>
  <c r="V30" i="101"/>
  <c r="W30" i="101" s="1"/>
  <c r="W11" i="101"/>
  <c r="J18" i="95"/>
  <c r="S13" i="104"/>
  <c r="D14" i="138"/>
  <c r="E14" i="138" s="1"/>
  <c r="T11" i="100"/>
  <c r="S30" i="100"/>
  <c r="T30" i="100" s="1"/>
  <c r="P11" i="100"/>
  <c r="D26" i="138"/>
  <c r="E26" i="138" s="1"/>
  <c r="S25" i="104"/>
  <c r="L24" i="97"/>
  <c r="U31" i="145"/>
  <c r="AC20" i="134"/>
  <c r="D21" i="55"/>
  <c r="H15" i="96"/>
  <c r="J20" i="142"/>
  <c r="E20" i="142"/>
  <c r="C24" i="84"/>
  <c r="I24" i="84" s="1"/>
  <c r="D24" i="97"/>
  <c r="J31" i="136"/>
  <c r="K31" i="136" s="1"/>
  <c r="AC28" i="137"/>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P17" i="4"/>
  <c r="Q17" i="4" s="1"/>
  <c r="T17" i="4"/>
  <c r="U31" i="137"/>
  <c r="T27" i="54"/>
  <c r="C23" i="84"/>
  <c r="AC15" i="143"/>
  <c r="G18" i="139"/>
  <c r="G27" i="139"/>
  <c r="T28" i="57"/>
  <c r="T18" i="51"/>
  <c r="N15" i="136"/>
  <c r="K18" i="98"/>
  <c r="S31" i="145"/>
  <c r="X11" i="10"/>
  <c r="L11" i="108"/>
  <c r="D25" i="54"/>
  <c r="F18" i="96"/>
  <c r="V18" i="48"/>
  <c r="Y18" i="48" s="1"/>
  <c r="V16" i="103"/>
  <c r="W16" i="103" s="1"/>
  <c r="G15" i="134"/>
  <c r="J20" i="96"/>
  <c r="T15" i="55"/>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Z11" i="4"/>
  <c r="Y30" i="4"/>
  <c r="Z30" i="4" s="1"/>
  <c r="D24" i="138"/>
  <c r="E24" i="138" s="1"/>
  <c r="S23" i="104"/>
  <c r="W17" i="101"/>
  <c r="J12" i="142"/>
  <c r="E12" i="142"/>
  <c r="L31" i="142"/>
  <c r="E31" i="142" s="1"/>
  <c r="D20" i="55"/>
  <c r="G29" i="143"/>
  <c r="Y21" i="103"/>
  <c r="Z21" i="103" s="1"/>
  <c r="D21" i="54"/>
  <c r="C18" i="3"/>
  <c r="D22" i="107"/>
  <c r="E18" i="3"/>
  <c r="F16" i="108"/>
  <c r="F16" i="141"/>
  <c r="T16" i="10"/>
  <c r="H17" i="97"/>
  <c r="L26" i="108"/>
  <c r="X26" i="10"/>
  <c r="T25" i="51"/>
  <c r="E17" i="152"/>
  <c r="E17" i="92"/>
  <c r="AC17" i="68"/>
  <c r="E21" i="68"/>
  <c r="Z14" i="4"/>
  <c r="W19" i="101"/>
  <c r="J22" i="147"/>
  <c r="E22" i="147"/>
  <c r="Z19" i="4"/>
  <c r="F26" i="97"/>
  <c r="V26" i="49"/>
  <c r="Y26" i="49" s="1"/>
  <c r="N23" i="140"/>
  <c r="Y22" i="105"/>
  <c r="Z22" i="105" s="1"/>
  <c r="T26" i="53"/>
  <c r="Z18" i="4"/>
  <c r="S12" i="104"/>
  <c r="D13" i="138"/>
  <c r="E13" i="138" s="1"/>
  <c r="T23" i="51"/>
  <c r="Z31" i="143"/>
  <c r="H12" i="96"/>
  <c r="Y15" i="104"/>
  <c r="Z15" i="104" s="1"/>
  <c r="N16" i="138"/>
  <c r="H16" i="95"/>
  <c r="D21" i="136"/>
  <c r="E21" i="136" s="1"/>
  <c r="AC26" i="145"/>
  <c r="H22" i="97"/>
  <c r="Y17" i="103"/>
  <c r="Z17" i="103" s="1"/>
  <c r="Y30" i="100"/>
  <c r="Z30" i="100" s="1"/>
  <c r="Z11" i="100"/>
  <c r="F16" i="96"/>
  <c r="V16" i="48"/>
  <c r="Y16" i="48" s="1"/>
  <c r="S29" i="54"/>
  <c r="T11" i="54"/>
  <c r="G18" i="142"/>
  <c r="E13" i="137"/>
  <c r="F13" i="137" s="1"/>
  <c r="AC14" i="68"/>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P21" i="101"/>
  <c r="Q21" i="101" s="1"/>
  <c r="T21" i="101"/>
  <c r="E21" i="145"/>
  <c r="J21" i="145"/>
  <c r="D19" i="97"/>
  <c r="H21" i="95"/>
  <c r="T24" i="4"/>
  <c r="P24" i="4"/>
  <c r="Q24" i="4" s="1"/>
  <c r="G19" i="142"/>
  <c r="D23" i="97"/>
  <c r="G23" i="148"/>
  <c r="D29" i="136"/>
  <c r="E29" i="136" s="1"/>
  <c r="G22" i="137"/>
  <c r="H22" i="137" s="1"/>
  <c r="AC16" i="148"/>
  <c r="G19" i="92"/>
  <c r="G19" i="152"/>
  <c r="AC25" i="143"/>
  <c r="T26" i="51"/>
  <c r="I13" i="98"/>
  <c r="J19" i="147"/>
  <c r="E19" i="147"/>
  <c r="AC16" i="137"/>
  <c r="W22" i="4"/>
  <c r="AC27" i="143"/>
  <c r="G19" i="148"/>
  <c r="F15" i="45"/>
  <c r="W23" i="4"/>
  <c r="D26" i="140"/>
  <c r="S25" i="105"/>
  <c r="L16" i="95"/>
  <c r="AC12" i="137"/>
  <c r="AB31" i="137"/>
  <c r="AC31" i="137" s="1"/>
  <c r="V23" i="103"/>
  <c r="W23" i="103" s="1"/>
  <c r="T15" i="53"/>
  <c r="T21" i="52"/>
  <c r="AC18" i="139"/>
  <c r="T13" i="55"/>
  <c r="T24" i="50"/>
  <c r="H27" i="96"/>
  <c r="W14" i="100"/>
  <c r="D25" i="45"/>
  <c r="H19" i="79"/>
  <c r="G16" i="98"/>
  <c r="F18" i="95"/>
  <c r="V18" i="47"/>
  <c r="Y18" i="47" s="1"/>
  <c r="C27" i="84"/>
  <c r="I27" i="84" s="1"/>
  <c r="G17" i="147"/>
  <c r="T17" i="55"/>
  <c r="T16" i="68"/>
  <c r="O12" i="152"/>
  <c r="O12" i="92"/>
  <c r="L17" i="95"/>
  <c r="L23" i="95"/>
  <c r="J30" i="47"/>
  <c r="D14" i="96"/>
  <c r="Z31" i="134"/>
  <c r="D18" i="53"/>
  <c r="E13" i="144"/>
  <c r="J13" i="144"/>
  <c r="W25" i="4"/>
  <c r="G25" i="134"/>
  <c r="E17" i="137"/>
  <c r="F17" i="137" s="1"/>
  <c r="Y20" i="103"/>
  <c r="Z20" i="103" s="1"/>
  <c r="G13" i="142"/>
  <c r="G24" i="137"/>
  <c r="H24" i="137" s="1"/>
  <c r="AC16" i="134"/>
  <c r="T24" i="52"/>
  <c r="U31" i="148"/>
  <c r="T13" i="100"/>
  <c r="P13" i="100"/>
  <c r="Q13" i="100" s="1"/>
  <c r="G28" i="145"/>
  <c r="G24" i="144"/>
  <c r="V26" i="48"/>
  <c r="Y26" i="48" s="1"/>
  <c r="F26" i="96"/>
  <c r="G26" i="139"/>
  <c r="D11" i="52"/>
  <c r="G29" i="52"/>
  <c r="T19" i="53"/>
  <c r="H13" i="95"/>
  <c r="W17" i="100"/>
  <c r="AC15" i="148"/>
  <c r="E15" i="92"/>
  <c r="AC15" i="68"/>
  <c r="Z23" i="101"/>
  <c r="G23" i="147"/>
  <c r="G26" i="134"/>
  <c r="V16" i="104"/>
  <c r="W16" i="104" s="1"/>
  <c r="T16" i="101"/>
  <c r="P16" i="101"/>
  <c r="Q16" i="101" s="1"/>
  <c r="AC16" i="79"/>
  <c r="E19" i="79"/>
  <c r="E16" i="98"/>
  <c r="J13" i="95"/>
  <c r="T12" i="54"/>
  <c r="G21" i="144"/>
  <c r="G29" i="139"/>
  <c r="H29" i="139" s="1"/>
  <c r="G18" i="148"/>
  <c r="T26" i="4"/>
  <c r="P26" i="4"/>
  <c r="Q26" i="4" s="1"/>
  <c r="Z16" i="4"/>
  <c r="D25" i="97"/>
  <c r="D13" i="97"/>
  <c r="T25" i="4"/>
  <c r="P25" i="4"/>
  <c r="Q25" i="4" s="1"/>
  <c r="C18" i="106"/>
  <c r="E28" i="134"/>
  <c r="F28" i="134" s="1"/>
  <c r="H30" i="34"/>
  <c r="D16" i="139"/>
  <c r="F23" i="96"/>
  <c r="V23" i="48"/>
  <c r="Y23" i="48" s="1"/>
  <c r="C22" i="84"/>
  <c r="D12" i="140"/>
  <c r="S11" i="105"/>
  <c r="G31" i="140"/>
  <c r="AC22" i="144"/>
  <c r="O18" i="98"/>
  <c r="F13" i="97"/>
  <c r="N13" i="97" s="1"/>
  <c r="V13" i="49"/>
  <c r="Y13" i="49" s="1"/>
  <c r="Y12" i="103"/>
  <c r="Z12" i="103" s="1"/>
  <c r="D10" i="95"/>
  <c r="D30" i="47"/>
  <c r="V14" i="105"/>
  <c r="W14" i="105" s="1"/>
  <c r="T17" i="51"/>
  <c r="C29" i="106"/>
  <c r="H14" i="97"/>
  <c r="F17" i="96"/>
  <c r="V17" i="48"/>
  <c r="Y17" i="48" s="1"/>
  <c r="V23" i="104"/>
  <c r="W23" i="104" s="1"/>
  <c r="W28" i="4"/>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AA14" i="68"/>
  <c r="V11" i="47"/>
  <c r="Y11" i="47" s="1"/>
  <c r="F11" i="95"/>
  <c r="N11" i="95" s="1"/>
  <c r="G19" i="134"/>
  <c r="H19" i="134" s="1"/>
  <c r="D12" i="136"/>
  <c r="E12" i="136" s="1"/>
  <c r="G31" i="136"/>
  <c r="K13" i="98"/>
  <c r="D16" i="54"/>
  <c r="D28" i="45"/>
  <c r="F23" i="95"/>
  <c r="V23" i="47"/>
  <c r="Y23" i="47" s="1"/>
  <c r="G12" i="142"/>
  <c r="N31" i="142"/>
  <c r="E24" i="147"/>
  <c r="J24" i="147"/>
  <c r="D17" i="53"/>
  <c r="Z12" i="101"/>
  <c r="Z21" i="100"/>
  <c r="AC29" i="142"/>
  <c r="E15" i="139"/>
  <c r="F15" i="139" s="1"/>
  <c r="AC19" i="139"/>
  <c r="D30" i="34"/>
  <c r="D12" i="155"/>
  <c r="D10" i="94"/>
  <c r="G15" i="147"/>
  <c r="Y18" i="103"/>
  <c r="Z18" i="103" s="1"/>
  <c r="D22" i="138"/>
  <c r="E22" i="138" s="1"/>
  <c r="S21" i="104"/>
  <c r="AC29" i="139"/>
  <c r="H15" i="97"/>
  <c r="L26" i="95"/>
  <c r="J15" i="148"/>
  <c r="E15" i="148"/>
  <c r="D22" i="95"/>
  <c r="C17" i="106"/>
  <c r="J22" i="145"/>
  <c r="E22" i="145"/>
  <c r="AC21" i="139"/>
  <c r="S12" i="105"/>
  <c r="D13" i="140"/>
  <c r="F28" i="45"/>
  <c r="J20" i="145"/>
  <c r="E20" i="145"/>
  <c r="V26" i="104"/>
  <c r="W26" i="104" s="1"/>
  <c r="E13" i="142"/>
  <c r="J13" i="142"/>
  <c r="G28" i="134"/>
  <c r="H28" i="134" s="1"/>
  <c r="I29" i="57"/>
  <c r="J29" i="57" s="1"/>
  <c r="AC22" i="147"/>
  <c r="T23" i="56"/>
  <c r="J21" i="96"/>
  <c r="R30" i="34"/>
  <c r="J10" i="94"/>
  <c r="N31" i="145"/>
  <c r="G12" i="145"/>
  <c r="D24" i="95"/>
  <c r="Z14" i="101"/>
  <c r="G24" i="145"/>
  <c r="J25" i="148"/>
  <c r="E25" i="148"/>
  <c r="T14" i="55"/>
  <c r="Y24" i="105"/>
  <c r="Z24" i="105" s="1"/>
  <c r="N25" i="140"/>
  <c r="AC18" i="137"/>
  <c r="D25" i="136"/>
  <c r="E25" i="136" s="1"/>
  <c r="E29" i="107"/>
  <c r="AC14" i="139"/>
  <c r="W15" i="4"/>
  <c r="H15" i="125"/>
  <c r="G17" i="148"/>
  <c r="E15" i="143"/>
  <c r="J15" i="143"/>
  <c r="T20" i="51"/>
  <c r="G19" i="139"/>
  <c r="H19" i="139" s="1"/>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H17" i="144" s="1"/>
  <c r="W14" i="101"/>
  <c r="AC28" i="142"/>
  <c r="Z25" i="101"/>
  <c r="D23" i="95"/>
  <c r="J12" i="148"/>
  <c r="L31" i="148"/>
  <c r="E12" i="148"/>
  <c r="D29" i="102"/>
  <c r="H31" i="107"/>
  <c r="W25" i="101"/>
  <c r="F16" i="94"/>
  <c r="V16" i="34"/>
  <c r="AC26" i="139"/>
  <c r="J27" i="148"/>
  <c r="E27" i="148"/>
  <c r="D16" i="95"/>
  <c r="D20" i="155"/>
  <c r="D18" i="94"/>
  <c r="D25" i="139"/>
  <c r="D21" i="139"/>
  <c r="J25" i="145"/>
  <c r="E25" i="145"/>
  <c r="G17" i="142"/>
  <c r="H28" i="107"/>
  <c r="T28" i="51"/>
  <c r="T27" i="53"/>
  <c r="D14" i="139"/>
  <c r="G13" i="139"/>
  <c r="H13" i="139" s="1"/>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T19" i="101"/>
  <c r="P19" i="101"/>
  <c r="Q19" i="101" s="1"/>
  <c r="N22" i="140"/>
  <c r="Y21" i="105"/>
  <c r="Z21" i="105" s="1"/>
  <c r="G15" i="139"/>
  <c r="H15" i="139" s="1"/>
  <c r="D22" i="96"/>
  <c r="D25" i="134"/>
  <c r="S24" i="103"/>
  <c r="E22" i="107"/>
  <c r="T13" i="54"/>
  <c r="AC29" i="147"/>
  <c r="H30" i="107"/>
  <c r="E22" i="148"/>
  <c r="J22" i="148"/>
  <c r="F13" i="45"/>
  <c r="S20" i="105"/>
  <c r="D21" i="140"/>
  <c r="I29" i="55"/>
  <c r="G18" i="145"/>
  <c r="AC15" i="139"/>
  <c r="J16" i="148"/>
  <c r="E16" i="148"/>
  <c r="Z21" i="101"/>
  <c r="T20" i="52"/>
  <c r="AC27" i="144"/>
  <c r="AC14" i="137"/>
  <c r="C21" i="84"/>
  <c r="E19" i="148"/>
  <c r="J19" i="148"/>
  <c r="AC24" i="147"/>
  <c r="N29" i="53"/>
  <c r="N29" i="140"/>
  <c r="Y28" i="105"/>
  <c r="Z28" i="105" s="1"/>
  <c r="V12" i="105"/>
  <c r="W12" i="105" s="1"/>
  <c r="P14" i="101"/>
  <c r="Q14" i="101" s="1"/>
  <c r="T14" i="101"/>
  <c r="T25" i="54"/>
  <c r="T28" i="54"/>
  <c r="W22" i="101"/>
  <c r="S21" i="103"/>
  <c r="D22" i="134"/>
  <c r="E19" i="107"/>
  <c r="G16" i="139"/>
  <c r="H16" i="139" s="1"/>
  <c r="Z17" i="100"/>
  <c r="X16" i="10"/>
  <c r="L16" i="108"/>
  <c r="S13" i="98"/>
  <c r="G20" i="148"/>
  <c r="AC26" i="134"/>
  <c r="Y19" i="103"/>
  <c r="Z19" i="103" s="1"/>
  <c r="T28" i="55"/>
  <c r="E24" i="107"/>
  <c r="I23" i="106"/>
  <c r="T14" i="52"/>
  <c r="J15" i="142"/>
  <c r="E15" i="142"/>
  <c r="W26" i="100"/>
  <c r="G27" i="148"/>
  <c r="T24" i="57"/>
  <c r="G19" i="147"/>
  <c r="AC17" i="147"/>
  <c r="E17" i="107"/>
  <c r="T20" i="53"/>
  <c r="E18" i="137"/>
  <c r="F18" i="137" s="1"/>
  <c r="T20" i="55"/>
  <c r="O14" i="98"/>
  <c r="D15" i="137"/>
  <c r="T22" i="54"/>
  <c r="N31" i="148"/>
  <c r="G12" i="148"/>
  <c r="Z26" i="100"/>
  <c r="J23" i="145"/>
  <c r="D23" i="145" s="1"/>
  <c r="K23" i="145" s="1"/>
  <c r="E23" i="145"/>
  <c r="T14" i="53"/>
  <c r="E18" i="139"/>
  <c r="F18" i="139" s="1"/>
  <c r="N25" i="138"/>
  <c r="Y24" i="104"/>
  <c r="Z24" i="104" s="1"/>
  <c r="T13" i="53"/>
  <c r="T21" i="57"/>
  <c r="E31" i="107"/>
  <c r="T16" i="57"/>
  <c r="H21" i="108"/>
  <c r="H21" i="141"/>
  <c r="D29" i="137"/>
  <c r="W29" i="10"/>
  <c r="X10" i="10"/>
  <c r="L10" i="108"/>
  <c r="T21" i="53"/>
  <c r="G21" i="137"/>
  <c r="H21" i="137" s="1"/>
  <c r="N27" i="140"/>
  <c r="Y26" i="105"/>
  <c r="Z26" i="105" s="1"/>
  <c r="G16" i="145"/>
  <c r="H24" i="108"/>
  <c r="H24" i="141"/>
  <c r="T23" i="54"/>
  <c r="D17" i="96"/>
  <c r="D16" i="140"/>
  <c r="S15" i="105"/>
  <c r="E14" i="148"/>
  <c r="J14" i="148"/>
  <c r="D14" i="148" s="1"/>
  <c r="K14" i="148" s="1"/>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H12" i="139" s="1"/>
  <c r="D25" i="140"/>
  <c r="S24" i="105"/>
  <c r="Z17" i="4"/>
  <c r="T26" i="56"/>
  <c r="G15" i="148"/>
  <c r="D10" i="97"/>
  <c r="D30" i="49"/>
  <c r="T26" i="55"/>
  <c r="X20" i="10"/>
  <c r="L20" i="108"/>
  <c r="T16" i="51"/>
  <c r="AC18" i="144"/>
  <c r="AC28" i="144"/>
  <c r="E23" i="147"/>
  <c r="J23" i="147"/>
  <c r="F20" i="45"/>
  <c r="AC24" i="139"/>
  <c r="D12" i="95"/>
  <c r="H17" i="95"/>
  <c r="T18" i="52"/>
  <c r="T26" i="54"/>
  <c r="E17" i="139"/>
  <c r="I14" i="98"/>
  <c r="W13" i="101"/>
  <c r="F31" i="84"/>
  <c r="G25" i="147"/>
  <c r="J24" i="141"/>
  <c r="R24" i="10"/>
  <c r="J24" i="108"/>
  <c r="E24" i="143"/>
  <c r="J24" i="143"/>
  <c r="L18" i="95"/>
  <c r="T20" i="50"/>
  <c r="D20" i="94"/>
  <c r="D22" i="155"/>
  <c r="Q17" i="98"/>
  <c r="F13" i="141"/>
  <c r="F13" i="108"/>
  <c r="T13" i="10"/>
  <c r="E15" i="125"/>
  <c r="AC12" i="125"/>
  <c r="AC19" i="144"/>
  <c r="T16" i="55"/>
  <c r="T24" i="55"/>
  <c r="Z22" i="4"/>
  <c r="V24" i="105"/>
  <c r="W24" i="105" s="1"/>
  <c r="E27" i="139"/>
  <c r="F29" i="45"/>
  <c r="T12" i="50"/>
  <c r="F18" i="45"/>
  <c r="G28" i="144"/>
  <c r="D26" i="95"/>
  <c r="D15" i="96"/>
  <c r="J21" i="143"/>
  <c r="E21" i="143"/>
  <c r="T27" i="55"/>
  <c r="T19" i="51"/>
  <c r="H26" i="141"/>
  <c r="H26" i="108"/>
  <c r="T13" i="56"/>
  <c r="AC13" i="147"/>
  <c r="I29" i="51"/>
  <c r="E27" i="107"/>
  <c r="E20" i="139"/>
  <c r="F20" i="139" s="1"/>
  <c r="E27" i="145"/>
  <c r="J27" i="145"/>
  <c r="G26" i="147"/>
  <c r="T19" i="56"/>
  <c r="F21" i="45"/>
  <c r="T23" i="53"/>
  <c r="G24" i="139"/>
  <c r="H24" i="139" s="1"/>
  <c r="F19" i="45"/>
  <c r="T18" i="50"/>
  <c r="T16" i="53"/>
  <c r="G13" i="147"/>
  <c r="T23" i="52"/>
  <c r="AC26" i="148"/>
  <c r="V13" i="105"/>
  <c r="W13" i="105" s="1"/>
  <c r="G22" i="147"/>
  <c r="G25" i="148"/>
  <c r="O17" i="98"/>
  <c r="T16" i="56"/>
  <c r="C28" i="84"/>
  <c r="D20" i="95"/>
  <c r="G25" i="139"/>
  <c r="J13" i="147"/>
  <c r="E13" i="147"/>
  <c r="E17" i="147"/>
  <c r="J17" i="147"/>
  <c r="AC29" i="144"/>
  <c r="E18" i="98"/>
  <c r="AC18" i="79"/>
  <c r="T26" i="57"/>
  <c r="E16" i="139"/>
  <c r="F16" i="139" s="1"/>
  <c r="W15" i="101"/>
  <c r="T22" i="51"/>
  <c r="Y12" i="104"/>
  <c r="Z12" i="104" s="1"/>
  <c r="N13" i="138"/>
  <c r="T16" i="50"/>
  <c r="Z24" i="101"/>
  <c r="AC25" i="139"/>
  <c r="E23" i="3"/>
  <c r="C23" i="3"/>
  <c r="D27" i="107"/>
  <c r="D26" i="96"/>
  <c r="E26" i="148"/>
  <c r="J26" i="148"/>
  <c r="G17" i="92"/>
  <c r="G17" i="152"/>
  <c r="G21" i="152" s="1"/>
  <c r="W17" i="152" s="1"/>
  <c r="H21" i="68"/>
  <c r="T15" i="79"/>
  <c r="O12" i="98"/>
  <c r="E20" i="107"/>
  <c r="AC16" i="139"/>
  <c r="AB31" i="147"/>
  <c r="D18" i="97"/>
  <c r="AC28" i="148"/>
  <c r="R19" i="10"/>
  <c r="J19" i="108"/>
  <c r="J19" i="141"/>
  <c r="E25" i="107"/>
  <c r="AC25" i="142"/>
  <c r="E21" i="107"/>
  <c r="I20" i="106"/>
  <c r="AC18" i="148"/>
  <c r="D27" i="155"/>
  <c r="D25" i="94"/>
  <c r="AB31" i="139"/>
  <c r="AC31" i="139" s="1"/>
  <c r="AC12" i="139"/>
  <c r="D17" i="97"/>
  <c r="T22" i="53"/>
  <c r="D25" i="96"/>
  <c r="T17" i="57"/>
  <c r="AC18" i="147"/>
  <c r="J16" i="143"/>
  <c r="E16" i="143"/>
  <c r="G14" i="147"/>
  <c r="T24" i="53"/>
  <c r="J20" i="148"/>
  <c r="E20" i="148"/>
  <c r="T11" i="56"/>
  <c r="S29" i="56"/>
  <c r="T29" i="56" s="1"/>
  <c r="Z27" i="100"/>
  <c r="T28" i="56"/>
  <c r="E27" i="147"/>
  <c r="J27" i="147"/>
  <c r="S29" i="52"/>
  <c r="T29" i="52" s="1"/>
  <c r="T11" i="52"/>
  <c r="I29" i="56"/>
  <c r="J29" i="56" s="1"/>
  <c r="AC28" i="139"/>
  <c r="T11" i="53"/>
  <c r="S29" i="53"/>
  <c r="T29" i="53" s="1"/>
  <c r="Y26" i="104"/>
  <c r="Z26" i="104" s="1"/>
  <c r="N27" i="138"/>
  <c r="F14" i="45"/>
  <c r="J16" i="108"/>
  <c r="J16" i="141"/>
  <c r="R16" i="10"/>
  <c r="Y17" i="104"/>
  <c r="Z17" i="104" s="1"/>
  <c r="N18" i="138"/>
  <c r="G13" i="137"/>
  <c r="H13" i="137" s="1"/>
  <c r="G21" i="145"/>
  <c r="U31" i="134"/>
  <c r="V31" i="134" s="1"/>
  <c r="J19" i="142"/>
  <c r="E19" i="142"/>
  <c r="S20" i="92"/>
  <c r="D27" i="57"/>
  <c r="V18" i="103"/>
  <c r="W18" i="103" s="1"/>
  <c r="E14" i="98"/>
  <c r="AC14" i="79"/>
  <c r="T14" i="54"/>
  <c r="T12" i="52"/>
  <c r="T25" i="101"/>
  <c r="P25" i="101"/>
  <c r="Q25" i="101" s="1"/>
  <c r="AC12" i="148"/>
  <c r="AB31" i="148"/>
  <c r="K17" i="98"/>
  <c r="D17" i="94"/>
  <c r="D19" i="155"/>
  <c r="I14" i="84"/>
  <c r="H15" i="107"/>
  <c r="L18" i="108"/>
  <c r="X18" i="10"/>
  <c r="T21" i="54"/>
  <c r="T13" i="51"/>
  <c r="D28" i="140"/>
  <c r="S27" i="105"/>
  <c r="T20" i="56"/>
  <c r="D19" i="95"/>
  <c r="K19" i="43"/>
  <c r="L19" i="43"/>
  <c r="AC26" i="137"/>
  <c r="Z15" i="101"/>
  <c r="G20" i="144"/>
  <c r="F27" i="45"/>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U18" i="34"/>
  <c r="E16" i="144"/>
  <c r="J16" i="144"/>
  <c r="E28" i="147"/>
  <c r="J28" i="147"/>
  <c r="H22" i="94"/>
  <c r="T20" i="100"/>
  <c r="P20" i="100"/>
  <c r="Q20" i="100" s="1"/>
  <c r="C17" i="84"/>
  <c r="I17" i="84" s="1"/>
  <c r="T19" i="52"/>
  <c r="I18" i="84"/>
  <c r="H19" i="107"/>
  <c r="G27" i="147"/>
  <c r="L24" i="43"/>
  <c r="K24" i="43"/>
  <c r="D16" i="55"/>
  <c r="W28" i="100"/>
  <c r="E13" i="92"/>
  <c r="E13" i="152"/>
  <c r="AC13" i="68"/>
  <c r="V17" i="103"/>
  <c r="W17" i="103" s="1"/>
  <c r="D27" i="139"/>
  <c r="D12" i="94"/>
  <c r="D14" i="155"/>
  <c r="W24" i="101"/>
  <c r="T15" i="57"/>
  <c r="K14" i="98"/>
  <c r="C12" i="3"/>
  <c r="D16" i="107"/>
  <c r="E12" i="3"/>
  <c r="L25" i="108"/>
  <c r="X25" i="10"/>
  <c r="W18" i="101"/>
  <c r="V23" i="105"/>
  <c r="W23" i="105" s="1"/>
  <c r="J28" i="142"/>
  <c r="E28" i="142"/>
  <c r="V17" i="105"/>
  <c r="W17" i="105" s="1"/>
  <c r="X17" i="10"/>
  <c r="L17" i="108"/>
  <c r="T22" i="52"/>
  <c r="U31" i="139"/>
  <c r="Z31" i="147"/>
  <c r="T21" i="50"/>
  <c r="E24" i="139"/>
  <c r="F24" i="139" s="1"/>
  <c r="N29" i="50"/>
  <c r="O29" i="50" s="1"/>
  <c r="Z22" i="101"/>
  <c r="T18" i="55"/>
  <c r="D22" i="97"/>
  <c r="T25" i="56"/>
  <c r="D13" i="96"/>
  <c r="E15" i="107"/>
  <c r="H20" i="107"/>
  <c r="I19" i="84"/>
  <c r="AC20" i="148"/>
  <c r="N29" i="57"/>
  <c r="O29" i="57" s="1"/>
  <c r="E23" i="137"/>
  <c r="F23" i="137" s="1"/>
  <c r="AC27" i="139"/>
  <c r="AC27" i="142"/>
  <c r="D27" i="137"/>
  <c r="L17" i="102"/>
  <c r="K17" i="102"/>
  <c r="J21" i="94"/>
  <c r="M19" i="92"/>
  <c r="M19" i="152"/>
  <c r="T17" i="54"/>
  <c r="G14" i="137"/>
  <c r="H14" i="137" s="1"/>
  <c r="D30" i="48"/>
  <c r="D10" i="96"/>
  <c r="T21" i="10"/>
  <c r="F21" i="141"/>
  <c r="N21" i="141" s="1"/>
  <c r="G21" i="141" s="1"/>
  <c r="F21" i="108"/>
  <c r="N21" i="108" s="1"/>
  <c r="G21" i="108" s="1"/>
  <c r="T25" i="52"/>
  <c r="E20" i="134"/>
  <c r="F20" i="134" s="1"/>
  <c r="S17" i="104"/>
  <c r="D18" i="138"/>
  <c r="E18" i="138" s="1"/>
  <c r="T23" i="57"/>
  <c r="D11" i="96"/>
  <c r="T15" i="51"/>
  <c r="S17" i="105"/>
  <c r="D18" i="140"/>
  <c r="V28" i="103"/>
  <c r="W28" i="103" s="1"/>
  <c r="E16" i="134"/>
  <c r="F16" i="134" s="1"/>
  <c r="X31" i="134"/>
  <c r="Y11" i="103"/>
  <c r="V12" i="49"/>
  <c r="Y12" i="49" s="1"/>
  <c r="F12" i="97"/>
  <c r="F24" i="45"/>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F23" i="45"/>
  <c r="D21" i="155"/>
  <c r="D19" i="94"/>
  <c r="H23" i="107"/>
  <c r="I22" i="84"/>
  <c r="H22" i="141"/>
  <c r="H22" i="108"/>
  <c r="E10" i="3" l="1"/>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P30" i="100"/>
  <c r="Q30" i="100" s="1"/>
  <c r="Q11" i="100"/>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I30" i="34"/>
  <c r="AC24" i="142"/>
  <c r="D13" i="144"/>
  <c r="M23" i="95"/>
  <c r="E26" i="140"/>
  <c r="D21" i="145"/>
  <c r="D17" i="145"/>
  <c r="AC22" i="148"/>
  <c r="U16" i="10"/>
  <c r="F30" i="95"/>
  <c r="N10" i="95"/>
  <c r="Q10" i="95" s="1"/>
  <c r="N10" i="108"/>
  <c r="F30" i="108"/>
  <c r="F29" i="108"/>
  <c r="U12" i="10"/>
  <c r="D22" i="142"/>
  <c r="H22" i="142" s="1"/>
  <c r="AC21" i="148"/>
  <c r="H29" i="53"/>
  <c r="D25" i="148"/>
  <c r="H25" i="148" s="1"/>
  <c r="N18" i="95"/>
  <c r="Q18" i="95" s="1"/>
  <c r="D19" i="147"/>
  <c r="K19" i="147" s="1"/>
  <c r="N16" i="141"/>
  <c r="K16" i="141" s="1"/>
  <c r="H18" i="139"/>
  <c r="Z11" i="105"/>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O15" i="98"/>
  <c r="AA13" i="98" s="1"/>
  <c r="C16" i="106"/>
  <c r="R13" i="10"/>
  <c r="X13" i="10"/>
  <c r="M18" i="95"/>
  <c r="I21" i="141"/>
  <c r="D29" i="55"/>
  <c r="E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11" i="101"/>
  <c r="P30" i="101"/>
  <c r="Q30" i="101" s="1"/>
  <c r="Q31" i="148"/>
  <c r="V31" i="148" s="1"/>
  <c r="C19" i="106"/>
  <c r="Y13" i="34"/>
  <c r="N20" i="108"/>
  <c r="K20" i="108" s="1"/>
  <c r="AC21" i="143"/>
  <c r="D26" i="142"/>
  <c r="F26" i="142" s="1"/>
  <c r="D29" i="146"/>
  <c r="K29" i="146" s="1"/>
  <c r="AC23" i="147"/>
  <c r="T12" i="103"/>
  <c r="P12" i="103"/>
  <c r="Q12" i="103" s="1"/>
  <c r="D30" i="96"/>
  <c r="T26" i="105"/>
  <c r="P26" i="105"/>
  <c r="Q26" i="105" s="1"/>
  <c r="F24" i="148"/>
  <c r="F19" i="155"/>
  <c r="G19" i="155" s="1"/>
  <c r="J19" i="155"/>
  <c r="D16" i="143"/>
  <c r="F27" i="155"/>
  <c r="G27" i="155" s="1"/>
  <c r="J27" i="155"/>
  <c r="T21" i="79"/>
  <c r="N13" i="108"/>
  <c r="M13" i="108" s="1"/>
  <c r="L30" i="108"/>
  <c r="L29" i="108"/>
  <c r="M10" i="108"/>
  <c r="I21" i="108"/>
  <c r="F23" i="145"/>
  <c r="D15" i="142"/>
  <c r="AC20" i="147"/>
  <c r="S30" i="34"/>
  <c r="AC26" i="143"/>
  <c r="G13" i="97"/>
  <c r="Q13" i="97"/>
  <c r="D29" i="52"/>
  <c r="E17" i="52" s="1"/>
  <c r="G19" i="98"/>
  <c r="W18" i="98" s="1"/>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K25" i="107"/>
  <c r="L25" i="107" s="1"/>
  <c r="F25" i="107"/>
  <c r="D17" i="147"/>
  <c r="D27" i="145"/>
  <c r="D23" i="147"/>
  <c r="K23" i="147" s="1"/>
  <c r="AC16" i="147"/>
  <c r="Y16" i="34"/>
  <c r="U16" i="34"/>
  <c r="I16" i="84"/>
  <c r="D28" i="145"/>
  <c r="D15" i="143"/>
  <c r="K15" i="143" s="1"/>
  <c r="E18" i="53"/>
  <c r="O16" i="92"/>
  <c r="AA12" i="92" s="1"/>
  <c r="AC28" i="145"/>
  <c r="E21" i="92"/>
  <c r="V20" i="92" s="1"/>
  <c r="H14" i="148"/>
  <c r="T13" i="104"/>
  <c r="P13" i="104"/>
  <c r="Q13" i="104" s="1"/>
  <c r="F17" i="144"/>
  <c r="J31" i="145"/>
  <c r="D12" i="145"/>
  <c r="K12" i="145" s="1"/>
  <c r="AC21" i="144"/>
  <c r="E19" i="140"/>
  <c r="D20" i="143"/>
  <c r="AC24" i="144"/>
  <c r="P12" i="111"/>
  <c r="D12" i="111"/>
  <c r="D23"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J29" i="52"/>
  <c r="K18" i="95"/>
  <c r="M26" i="97"/>
  <c r="Q31" i="143"/>
  <c r="T31" i="143" s="1"/>
  <c r="I16" i="141"/>
  <c r="N20" i="96"/>
  <c r="Q20" i="96" s="1"/>
  <c r="S30" i="104"/>
  <c r="T30" i="104" s="1"/>
  <c r="P11" i="104"/>
  <c r="T11" i="104"/>
  <c r="T17" i="105"/>
  <c r="P17" i="105"/>
  <c r="Q17" i="105" s="1"/>
  <c r="F16" i="144"/>
  <c r="AA14" i="79"/>
  <c r="I26" i="107"/>
  <c r="D19" i="142"/>
  <c r="F19" i="142" s="1"/>
  <c r="AC25" i="145"/>
  <c r="E16" i="140"/>
  <c r="K17" i="107"/>
  <c r="L17" i="107" s="1"/>
  <c r="F17" i="107"/>
  <c r="E21" i="140"/>
  <c r="E14" i="140"/>
  <c r="D25" i="145"/>
  <c r="K25" i="145" s="1"/>
  <c r="M19" i="98"/>
  <c r="Z17" i="98" s="1"/>
  <c r="K23" i="107"/>
  <c r="L23" i="107" s="1"/>
  <c r="F23" i="107"/>
  <c r="I17" i="106"/>
  <c r="O19" i="125"/>
  <c r="D18" i="147"/>
  <c r="K18" i="147" s="1"/>
  <c r="AC27" i="145"/>
  <c r="T23" i="68"/>
  <c r="D18" i="148"/>
  <c r="T14" i="104"/>
  <c r="P14" i="104"/>
  <c r="Q14" i="104" s="1"/>
  <c r="Q23" i="68"/>
  <c r="P23" i="105"/>
  <c r="Q23" i="105" s="1"/>
  <c r="T23" i="105"/>
  <c r="AC14" i="147"/>
  <c r="F30" i="45"/>
  <c r="F22" i="139"/>
  <c r="E20" i="140"/>
  <c r="F21" i="139"/>
  <c r="D28" i="142"/>
  <c r="F28" i="142" s="1"/>
  <c r="I21" i="68"/>
  <c r="AC25" i="148"/>
  <c r="D31" i="138"/>
  <c r="E31" i="138" s="1"/>
  <c r="H31" i="138"/>
  <c r="N12" i="97"/>
  <c r="Q12" i="97" s="1"/>
  <c r="G21" i="92"/>
  <c r="W17" i="92" s="1"/>
  <c r="AC23" i="148"/>
  <c r="D19" i="144"/>
  <c r="F19" i="144" s="1"/>
  <c r="H23" i="68"/>
  <c r="H12" i="148"/>
  <c r="H20" i="148"/>
  <c r="S30" i="105"/>
  <c r="T30" i="105" s="1"/>
  <c r="T13" i="105"/>
  <c r="P13" i="105"/>
  <c r="Q13" i="105" s="1"/>
  <c r="W21" i="79"/>
  <c r="AA31" i="139"/>
  <c r="I21" i="84"/>
  <c r="P12" i="105"/>
  <c r="Q12" i="105" s="1"/>
  <c r="T12" i="105"/>
  <c r="G23" i="95"/>
  <c r="Q23" i="95"/>
  <c r="M21" i="152"/>
  <c r="Z19" i="152" s="1"/>
  <c r="H18" i="148"/>
  <c r="AA31" i="134"/>
  <c r="I16" i="92"/>
  <c r="X15" i="92" s="1"/>
  <c r="AC14" i="143"/>
  <c r="X31" i="143"/>
  <c r="AA31" i="143" s="1"/>
  <c r="AC12" i="143"/>
  <c r="M16" i="152"/>
  <c r="E24" i="140"/>
  <c r="M15" i="98"/>
  <c r="M21" i="98" s="1"/>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P25" i="104"/>
  <c r="Q25" i="104" s="1"/>
  <c r="T25" i="104"/>
  <c r="I16" i="107"/>
  <c r="N26" i="95"/>
  <c r="Q26" i="95" s="1"/>
  <c r="M29" i="53"/>
  <c r="K30" i="107"/>
  <c r="L30" i="107" s="1"/>
  <c r="F30" i="107"/>
  <c r="D28" i="143"/>
  <c r="H28" i="143" s="1"/>
  <c r="T14" i="103"/>
  <c r="P14" i="103"/>
  <c r="Q14" i="103" s="1"/>
  <c r="Q19" i="98"/>
  <c r="AB18" i="98" s="1"/>
  <c r="T28" i="104"/>
  <c r="P28" i="104"/>
  <c r="Q28" i="104" s="1"/>
  <c r="AC16" i="68"/>
  <c r="AA12" i="68"/>
  <c r="I21" i="152"/>
  <c r="X19" i="152" s="1"/>
  <c r="Z11" i="103"/>
  <c r="Y30" i="103"/>
  <c r="Z30" i="103" s="1"/>
  <c r="AC17" i="143"/>
  <c r="AD13" i="68"/>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E17" i="53"/>
  <c r="N20" i="95"/>
  <c r="Q20" i="95" s="1"/>
  <c r="H31" i="140"/>
  <c r="D31" i="140"/>
  <c r="E31" i="140" s="1"/>
  <c r="AC19" i="79"/>
  <c r="O19" i="79" s="1"/>
  <c r="AA16" i="79"/>
  <c r="N26" i="96"/>
  <c r="Q26" i="96" s="1"/>
  <c r="T23" i="104"/>
  <c r="P23" i="104"/>
  <c r="Q23" i="104" s="1"/>
  <c r="Y19" i="34"/>
  <c r="U19" i="34"/>
  <c r="AC23" i="144"/>
  <c r="M16" i="92"/>
  <c r="T27" i="104"/>
  <c r="P27" i="104"/>
  <c r="Q27" i="104" s="1"/>
  <c r="D23" i="144"/>
  <c r="F23" i="144" s="1"/>
  <c r="N12" i="96"/>
  <c r="Q12" i="96" s="1"/>
  <c r="I19" i="125"/>
  <c r="O15" i="125"/>
  <c r="U26" i="10"/>
  <c r="D22" i="112"/>
  <c r="P22" i="112"/>
  <c r="D21" i="142"/>
  <c r="H21" i="142" s="1"/>
  <c r="H13" i="147"/>
  <c r="M20" i="108"/>
  <c r="D29" i="143"/>
  <c r="H27" i="148"/>
  <c r="F24" i="107"/>
  <c r="K24" i="107"/>
  <c r="L24" i="107" s="1"/>
  <c r="D22" i="148"/>
  <c r="K22" i="148" s="1"/>
  <c r="F27" i="148"/>
  <c r="E31" i="148"/>
  <c r="M31" i="148"/>
  <c r="D25" i="147"/>
  <c r="K25" i="147" s="1"/>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H29" i="143"/>
  <c r="N19" i="94"/>
  <c r="Q19" i="94" s="1"/>
  <c r="T31" i="145"/>
  <c r="Y10" i="47"/>
  <c r="V30" i="47"/>
  <c r="Y30" i="47" s="1"/>
  <c r="F14" i="139"/>
  <c r="I28" i="84"/>
  <c r="AC20" i="142"/>
  <c r="W11" i="103"/>
  <c r="V30" i="103"/>
  <c r="W30" i="103" s="1"/>
  <c r="P24" i="112"/>
  <c r="D24" i="112"/>
  <c r="D29" i="56"/>
  <c r="E25" i="56" s="1"/>
  <c r="F22" i="134"/>
  <c r="AA13" i="79"/>
  <c r="H25" i="145"/>
  <c r="G30" i="48"/>
  <c r="M27" i="108"/>
  <c r="D32" i="107"/>
  <c r="H23" i="139"/>
  <c r="I23" i="96"/>
  <c r="F24" i="155"/>
  <c r="G24" i="155" s="1"/>
  <c r="J24" i="155"/>
  <c r="N14" i="97"/>
  <c r="Q14" i="97" s="1"/>
  <c r="E16" i="152"/>
  <c r="E23" i="152" s="1"/>
  <c r="F18" i="134"/>
  <c r="K20" i="95"/>
  <c r="E27" i="3"/>
  <c r="F19" i="139"/>
  <c r="P25" i="109"/>
  <c r="D25" i="109"/>
  <c r="P25" i="103"/>
  <c r="Q25" i="103" s="1"/>
  <c r="T25" i="103"/>
  <c r="N22" i="108"/>
  <c r="K22" i="108" s="1"/>
  <c r="M11" i="95"/>
  <c r="P18" i="111"/>
  <c r="D18" i="111"/>
  <c r="AC28" i="143"/>
  <c r="E22" i="52"/>
  <c r="E31" i="139"/>
  <c r="M31" i="139"/>
  <c r="D14" i="145"/>
  <c r="H20" i="145"/>
  <c r="K21" i="108"/>
  <c r="N14" i="95"/>
  <c r="N19" i="141"/>
  <c r="K19" i="141" s="1"/>
  <c r="P15" i="103"/>
  <c r="Q15" i="103" s="1"/>
  <c r="T15" i="103"/>
  <c r="W17" i="98"/>
  <c r="P16" i="104"/>
  <c r="Q16" i="104" s="1"/>
  <c r="T16" i="104"/>
  <c r="J13" i="155"/>
  <c r="F13" i="155"/>
  <c r="G13" i="155" s="1"/>
  <c r="P11" i="109"/>
  <c r="D11" i="109"/>
  <c r="N19" i="95"/>
  <c r="Q19" i="95" s="1"/>
  <c r="T26" i="104"/>
  <c r="P26" i="104"/>
  <c r="Q26" i="104" s="1"/>
  <c r="AT20" i="105"/>
  <c r="N26" i="94"/>
  <c r="Q26" i="94" s="1"/>
  <c r="D29" i="144"/>
  <c r="D26" i="112"/>
  <c r="D21" i="146"/>
  <c r="F21" i="146" s="1"/>
  <c r="P26" i="111"/>
  <c r="D26" i="111"/>
  <c r="D13" i="109"/>
  <c r="E13" i="3"/>
  <c r="F14" i="134"/>
  <c r="K23" i="95"/>
  <c r="D26" i="145"/>
  <c r="P15" i="110"/>
  <c r="D15" i="110"/>
  <c r="D26" i="144"/>
  <c r="D30" i="45"/>
  <c r="E25" i="45" s="1"/>
  <c r="K19" i="125"/>
  <c r="D19" i="145"/>
  <c r="E26" i="52"/>
  <c r="X17" i="98"/>
  <c r="D19" i="143"/>
  <c r="F19" i="143" s="1"/>
  <c r="AA15" i="92"/>
  <c r="H16" i="148"/>
  <c r="D14" i="109"/>
  <c r="H15" i="142"/>
  <c r="E25" i="53"/>
  <c r="D23" i="112"/>
  <c r="D25" i="146"/>
  <c r="H25" i="146" s="1"/>
  <c r="N22" i="94"/>
  <c r="Q22" i="94" s="1"/>
  <c r="E15" i="3"/>
  <c r="I26" i="95"/>
  <c r="D20" i="112"/>
  <c r="AB19" i="152"/>
  <c r="T24" i="104"/>
  <c r="P24" i="104"/>
  <c r="Q24" i="104" s="1"/>
  <c r="T15" i="104"/>
  <c r="P15" i="104"/>
  <c r="Q15" i="104" s="1"/>
  <c r="D15" i="145"/>
  <c r="F15" i="145" s="1"/>
  <c r="D13" i="145"/>
  <c r="K13" i="145" s="1"/>
  <c r="J17" i="155"/>
  <c r="F17" i="155"/>
  <c r="G17" i="155" s="1"/>
  <c r="D21" i="144"/>
  <c r="K21" i="144" s="1"/>
  <c r="F20" i="143"/>
  <c r="E31" i="143"/>
  <c r="I30" i="48"/>
  <c r="U21" i="68"/>
  <c r="P23" i="111"/>
  <c r="D23" i="111"/>
  <c r="Z21" i="79"/>
  <c r="AA15" i="79"/>
  <c r="M18" i="96"/>
  <c r="I21" i="92"/>
  <c r="X18" i="92" s="1"/>
  <c r="D26" i="143"/>
  <c r="F28" i="139"/>
  <c r="AC14" i="98"/>
  <c r="H23" i="134"/>
  <c r="H15" i="143"/>
  <c r="P13" i="110"/>
  <c r="D13" i="110"/>
  <c r="E31" i="137"/>
  <c r="M31" i="137"/>
  <c r="D15" i="147"/>
  <c r="F15" i="147" s="1"/>
  <c r="T16" i="105"/>
  <c r="P16" i="105"/>
  <c r="Q16" i="105" s="1"/>
  <c r="J30" i="141"/>
  <c r="J29" i="141"/>
  <c r="K10" i="141"/>
  <c r="N19" i="125"/>
  <c r="E27" i="52"/>
  <c r="N21" i="96"/>
  <c r="Q21" i="96" s="1"/>
  <c r="D25" i="144"/>
  <c r="U24" i="34"/>
  <c r="D18" i="142"/>
  <c r="E31" i="147"/>
  <c r="N19" i="97"/>
  <c r="Q19" i="97" s="1"/>
  <c r="F26" i="139"/>
  <c r="D27" i="143"/>
  <c r="J29" i="54"/>
  <c r="Y22" i="34"/>
  <c r="D19" i="146"/>
  <c r="K19" i="146" s="1"/>
  <c r="P21" i="109"/>
  <c r="D21" i="109"/>
  <c r="P11" i="110"/>
  <c r="D11" i="110"/>
  <c r="D24" i="111"/>
  <c r="U11" i="34"/>
  <c r="E27" i="55"/>
  <c r="X14" i="152"/>
  <c r="C27" i="106"/>
  <c r="X31" i="146"/>
  <c r="AA31" i="146" s="1"/>
  <c r="P18" i="109"/>
  <c r="D18" i="109"/>
  <c r="D17" i="109"/>
  <c r="D14" i="111"/>
  <c r="AA21" i="68"/>
  <c r="K21" i="79"/>
  <c r="Q31" i="147"/>
  <c r="P18" i="105"/>
  <c r="Q18" i="105" s="1"/>
  <c r="T18" i="105"/>
  <c r="E23" i="140"/>
  <c r="J23" i="155"/>
  <c r="F23" i="155"/>
  <c r="G23" i="155" s="1"/>
  <c r="U18" i="10"/>
  <c r="J31" i="143"/>
  <c r="M31" i="143" s="1"/>
  <c r="D12" i="143"/>
  <c r="H12" i="143" s="1"/>
  <c r="AT19" i="105"/>
  <c r="E19" i="3"/>
  <c r="E23" i="52"/>
  <c r="O21" i="92"/>
  <c r="AA19" i="92" s="1"/>
  <c r="D12" i="110"/>
  <c r="N11" i="108"/>
  <c r="M11" i="108" s="1"/>
  <c r="H17" i="134"/>
  <c r="AA14" i="152"/>
  <c r="L21" i="68"/>
  <c r="K16" i="94"/>
  <c r="P26" i="103"/>
  <c r="Q26" i="103" s="1"/>
  <c r="T26" i="103"/>
  <c r="D18" i="110"/>
  <c r="H24" i="148"/>
  <c r="F12" i="137"/>
  <c r="K31" i="43"/>
  <c r="L31" i="43"/>
  <c r="N31" i="43" s="1"/>
  <c r="D13" i="148"/>
  <c r="K13" i="148" s="1"/>
  <c r="Q21" i="92"/>
  <c r="AB20" i="92" s="1"/>
  <c r="E19" i="53"/>
  <c r="D13" i="111"/>
  <c r="D29" i="57"/>
  <c r="R29" i="57" s="1"/>
  <c r="F16" i="137"/>
  <c r="O31" i="134"/>
  <c r="G31" i="134"/>
  <c r="AC29" i="143"/>
  <c r="O30" i="48"/>
  <c r="I26" i="97"/>
  <c r="R11" i="10"/>
  <c r="D14" i="147"/>
  <c r="D12" i="147"/>
  <c r="J31" i="147"/>
  <c r="N14" i="96"/>
  <c r="Q14" i="96" s="1"/>
  <c r="H14" i="145"/>
  <c r="Y14" i="34"/>
  <c r="P23" i="103"/>
  <c r="Q23" i="103" s="1"/>
  <c r="T23" i="103"/>
  <c r="X31" i="144"/>
  <c r="AA31" i="144" s="1"/>
  <c r="H27" i="145"/>
  <c r="N21" i="79"/>
  <c r="O15" i="79"/>
  <c r="D31" i="139"/>
  <c r="Y31" i="139" s="1"/>
  <c r="X31" i="142"/>
  <c r="AC31" i="142" s="1"/>
  <c r="N27" i="110"/>
  <c r="H27" i="110"/>
  <c r="D27" i="110"/>
  <c r="L27" i="110"/>
  <c r="J27" i="110"/>
  <c r="F27" i="110"/>
  <c r="Y20" i="34"/>
  <c r="I16" i="96"/>
  <c r="P25" i="112"/>
  <c r="D25" i="112"/>
  <c r="W23" i="34"/>
  <c r="R17" i="10"/>
  <c r="O30" i="34"/>
  <c r="P21" i="111"/>
  <c r="D21" i="111"/>
  <c r="P13" i="103"/>
  <c r="Q13" i="103" s="1"/>
  <c r="T13" i="103"/>
  <c r="D29" i="147"/>
  <c r="K29" i="147" s="1"/>
  <c r="E20" i="53"/>
  <c r="F26" i="137"/>
  <c r="E31" i="145"/>
  <c r="M31" i="145"/>
  <c r="S21" i="152"/>
  <c r="AC18" i="152" s="1"/>
  <c r="K31" i="36"/>
  <c r="L31" i="36"/>
  <c r="N31" i="36" s="1"/>
  <c r="N24" i="94"/>
  <c r="K18" i="107"/>
  <c r="L18" i="107" s="1"/>
  <c r="F18" i="107"/>
  <c r="T29" i="57"/>
  <c r="N18" i="141"/>
  <c r="K18" i="141" s="1"/>
  <c r="J25" i="155"/>
  <c r="F25" i="155"/>
  <c r="G25" i="155" s="1"/>
  <c r="D17" i="148"/>
  <c r="L30" i="94"/>
  <c r="M30" i="34"/>
  <c r="Q30" i="48"/>
  <c r="D31" i="137"/>
  <c r="Y31" i="137" s="1"/>
  <c r="O21" i="152"/>
  <c r="O23" i="152" s="1"/>
  <c r="N11" i="141"/>
  <c r="I11" i="141" s="1"/>
  <c r="AA14" i="92"/>
  <c r="D25" i="143"/>
  <c r="R29" i="56"/>
  <c r="R23" i="10"/>
  <c r="E27" i="53"/>
  <c r="P20" i="111"/>
  <c r="D20" i="111"/>
  <c r="H26" i="142"/>
  <c r="I14" i="95"/>
  <c r="D26" i="147"/>
  <c r="H26" i="147" s="1"/>
  <c r="AB18" i="152"/>
  <c r="X21" i="68"/>
  <c r="E17" i="140"/>
  <c r="T21" i="105"/>
  <c r="P21" i="105"/>
  <c r="Q21" i="105" s="1"/>
  <c r="E12" i="55"/>
  <c r="H13" i="143"/>
  <c r="J30" i="108"/>
  <c r="J29" i="108"/>
  <c r="K10" i="108"/>
  <c r="H22" i="145"/>
  <c r="K17" i="94"/>
  <c r="AC26" i="147"/>
  <c r="AC31" i="134"/>
  <c r="K25" i="94"/>
  <c r="N11" i="94"/>
  <c r="Q11" i="94" s="1"/>
  <c r="N14" i="94"/>
  <c r="Q14" i="94" s="1"/>
  <c r="N17" i="141"/>
  <c r="I17" i="141" s="1"/>
  <c r="W13" i="92"/>
  <c r="K15" i="98"/>
  <c r="P11" i="111"/>
  <c r="D11" i="111"/>
  <c r="K13" i="96"/>
  <c r="D24" i="142"/>
  <c r="H24" i="142" s="1"/>
  <c r="N15" i="96"/>
  <c r="Q15" i="96" s="1"/>
  <c r="D14" i="110"/>
  <c r="N20" i="94"/>
  <c r="G20" i="94" s="1"/>
  <c r="N23" i="94"/>
  <c r="Q23" i="94" s="1"/>
  <c r="P25" i="110"/>
  <c r="D25" i="110"/>
  <c r="P19" i="112"/>
  <c r="D19" i="112"/>
  <c r="P27" i="109"/>
  <c r="L27" i="109"/>
  <c r="J27" i="109"/>
  <c r="H27" i="109"/>
  <c r="F27" i="109"/>
  <c r="N27" i="109"/>
  <c r="D27" i="109"/>
  <c r="D16" i="112"/>
  <c r="X13" i="152"/>
  <c r="D28" i="146"/>
  <c r="H28" i="146" s="1"/>
  <c r="P12" i="112"/>
  <c r="D12" i="112"/>
  <c r="O29" i="51"/>
  <c r="P18" i="104"/>
  <c r="Q18" i="104" s="1"/>
  <c r="T18" i="104"/>
  <c r="I17" i="94"/>
  <c r="E25" i="52"/>
  <c r="N25" i="95"/>
  <c r="Q25" i="95" s="1"/>
  <c r="D22" i="144"/>
  <c r="R10" i="10"/>
  <c r="H29" i="10"/>
  <c r="I29" i="10" s="1"/>
  <c r="W14" i="98"/>
  <c r="F12" i="145"/>
  <c r="H15" i="137"/>
  <c r="S21" i="92"/>
  <c r="AC20" i="92" s="1"/>
  <c r="Y18" i="34"/>
  <c r="AT14" i="105"/>
  <c r="F25" i="134"/>
  <c r="Z13" i="92"/>
  <c r="N24" i="108"/>
  <c r="I24" i="108" s="1"/>
  <c r="D20" i="144"/>
  <c r="D18" i="143"/>
  <c r="F18" i="143" s="1"/>
  <c r="E15" i="53"/>
  <c r="N18" i="108"/>
  <c r="M18" i="108" s="1"/>
  <c r="F13" i="134"/>
  <c r="U30" i="34"/>
  <c r="H13" i="144"/>
  <c r="C30" i="106"/>
  <c r="K16" i="152"/>
  <c r="Y13" i="152" s="1"/>
  <c r="N15" i="95"/>
  <c r="Q15" i="95" s="1"/>
  <c r="H30" i="96"/>
  <c r="D23" i="143"/>
  <c r="E24" i="53"/>
  <c r="D21" i="148"/>
  <c r="H21" i="148" s="1"/>
  <c r="U11" i="10"/>
  <c r="Z13" i="98"/>
  <c r="C13" i="106"/>
  <c r="S16" i="152"/>
  <c r="AC12" i="152" s="1"/>
  <c r="H29" i="141"/>
  <c r="H30" i="141"/>
  <c r="I10" i="141"/>
  <c r="Y10" i="49"/>
  <c r="V30" i="49"/>
  <c r="U30" i="49" s="1"/>
  <c r="N15" i="108"/>
  <c r="M15" i="108" s="1"/>
  <c r="E20" i="52"/>
  <c r="H32" i="107"/>
  <c r="I14" i="107"/>
  <c r="E24" i="56"/>
  <c r="D18" i="144"/>
  <c r="M25" i="94"/>
  <c r="E22" i="140"/>
  <c r="D29" i="54"/>
  <c r="E29" i="54" s="1"/>
  <c r="N20" i="97"/>
  <c r="Q20" i="97" s="1"/>
  <c r="M18" i="97"/>
  <c r="I13" i="108"/>
  <c r="C25" i="106"/>
  <c r="W11" i="105"/>
  <c r="V30" i="105"/>
  <c r="W30" i="105" s="1"/>
  <c r="T28" i="103"/>
  <c r="P28" i="103"/>
  <c r="Q28" i="103" s="1"/>
  <c r="X31" i="148"/>
  <c r="N27" i="111"/>
  <c r="D27" i="111"/>
  <c r="J27" i="111"/>
  <c r="H27" i="111"/>
  <c r="F27" i="111"/>
  <c r="L27" i="111"/>
  <c r="H28" i="139"/>
  <c r="AC24" i="143"/>
  <c r="U17" i="10"/>
  <c r="W13" i="152"/>
  <c r="D23" i="146"/>
  <c r="E31" i="146"/>
  <c r="AA19" i="68"/>
  <c r="P22" i="110"/>
  <c r="D22" i="110"/>
  <c r="N16" i="43"/>
  <c r="P13" i="112"/>
  <c r="D13" i="112"/>
  <c r="D25" i="142"/>
  <c r="D31" i="134"/>
  <c r="Y31" i="134" s="1"/>
  <c r="P26" i="109"/>
  <c r="D26" i="109"/>
  <c r="D13" i="146"/>
  <c r="K13" i="146" s="1"/>
  <c r="D19" i="110"/>
  <c r="P15" i="111"/>
  <c r="D15" i="111"/>
  <c r="M23" i="96"/>
  <c r="X13" i="92"/>
  <c r="N24" i="96"/>
  <c r="Q24" i="96" s="1"/>
  <c r="D18" i="146"/>
  <c r="K18" i="146" s="1"/>
  <c r="D25" i="111"/>
  <c r="K26" i="97"/>
  <c r="O26" i="97" s="1"/>
  <c r="N13" i="95"/>
  <c r="Q13" i="95" s="1"/>
  <c r="D14" i="112"/>
  <c r="V18" i="92"/>
  <c r="M30" i="47"/>
  <c r="I17" i="107"/>
  <c r="N22" i="43"/>
  <c r="U17" i="34"/>
  <c r="Y17" i="34"/>
  <c r="U10" i="10"/>
  <c r="T29" i="10"/>
  <c r="I25" i="107"/>
  <c r="P18" i="103"/>
  <c r="Q18" i="103" s="1"/>
  <c r="T18" i="103"/>
  <c r="E29" i="140"/>
  <c r="E24" i="55"/>
  <c r="N18" i="94"/>
  <c r="Q18" i="94" s="1"/>
  <c r="Z13" i="152"/>
  <c r="C26" i="106"/>
  <c r="N12" i="108"/>
  <c r="K12" i="108" s="1"/>
  <c r="N26" i="141"/>
  <c r="I26" i="141" s="1"/>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2" i="109"/>
  <c r="D22" i="109"/>
  <c r="AT15" i="105"/>
  <c r="S16" i="92"/>
  <c r="AC14" i="92" s="1"/>
  <c r="C21" i="106"/>
  <c r="D17" i="143"/>
  <c r="H17" i="143" s="1"/>
  <c r="E14" i="53"/>
  <c r="H30" i="108"/>
  <c r="H29" i="108"/>
  <c r="I10" i="108"/>
  <c r="K23" i="141"/>
  <c r="Z14" i="92"/>
  <c r="F13" i="139"/>
  <c r="N15" i="141"/>
  <c r="K15" i="141" s="1"/>
  <c r="K16" i="96"/>
  <c r="F21" i="137"/>
  <c r="N19" i="96"/>
  <c r="Q19" i="96" s="1"/>
  <c r="J30" i="96"/>
  <c r="R18" i="10"/>
  <c r="I30" i="45"/>
  <c r="I13" i="141"/>
  <c r="F14" i="137"/>
  <c r="H26" i="148"/>
  <c r="E17" i="45"/>
  <c r="I13" i="97"/>
  <c r="O19" i="98"/>
  <c r="AA17" i="98" s="1"/>
  <c r="H20" i="137"/>
  <c r="H20" i="134"/>
  <c r="U15" i="34"/>
  <c r="N17" i="108"/>
  <c r="I17" i="108" s="1"/>
  <c r="I30" i="47"/>
  <c r="D16" i="109"/>
  <c r="D15" i="146"/>
  <c r="F15" i="146" s="1"/>
  <c r="I12" i="97"/>
  <c r="J31" i="146"/>
  <c r="D12" i="146"/>
  <c r="Q31" i="146"/>
  <c r="V31" i="146" s="1"/>
  <c r="P15" i="112"/>
  <c r="D15" i="112"/>
  <c r="H29" i="137"/>
  <c r="D16" i="146"/>
  <c r="P19" i="111"/>
  <c r="D19" i="111"/>
  <c r="D24" i="109"/>
  <c r="T11" i="103"/>
  <c r="P11" i="103"/>
  <c r="S30" i="103"/>
  <c r="T30" i="103" s="1"/>
  <c r="K26" i="96"/>
  <c r="E23" i="53"/>
  <c r="K24" i="94"/>
  <c r="P26" i="110"/>
  <c r="D26" i="110"/>
  <c r="AN25" i="103"/>
  <c r="P25" i="111"/>
  <c r="N17" i="95"/>
  <c r="Q17" i="95" s="1"/>
  <c r="W18" i="152"/>
  <c r="N23" i="108"/>
  <c r="K23" i="108" s="1"/>
  <c r="N12" i="141"/>
  <c r="K12" i="141" s="1"/>
  <c r="N26" i="108"/>
  <c r="I26" i="108" s="1"/>
  <c r="M22" i="108"/>
  <c r="R29" i="52"/>
  <c r="O30" i="47"/>
  <c r="E26" i="53"/>
  <c r="N23" i="68"/>
  <c r="O16" i="68"/>
  <c r="N13" i="94"/>
  <c r="Q13" i="94" s="1"/>
  <c r="I11" i="108"/>
  <c r="E21" i="52"/>
  <c r="N15" i="97"/>
  <c r="Q15" i="97" s="1"/>
  <c r="W14" i="152"/>
  <c r="P27" i="112"/>
  <c r="L27" i="112"/>
  <c r="J27" i="112"/>
  <c r="F27" i="112"/>
  <c r="H27" i="112"/>
  <c r="D27" i="112"/>
  <c r="N27" i="112"/>
  <c r="N27" i="95"/>
  <c r="Q27" i="95" s="1"/>
  <c r="F21" i="142"/>
  <c r="X14" i="10"/>
  <c r="M20" i="96"/>
  <c r="Z23" i="68"/>
  <c r="AA16" i="68"/>
  <c r="P19" i="109"/>
  <c r="D19" i="109"/>
  <c r="AC13" i="146"/>
  <c r="N12" i="94"/>
  <c r="Q12" i="94" s="1"/>
  <c r="Z14" i="152"/>
  <c r="AC12" i="145"/>
  <c r="X31" i="145"/>
  <c r="F30" i="97"/>
  <c r="N10" i="97"/>
  <c r="Q10" i="97" s="1"/>
  <c r="I23" i="95"/>
  <c r="P10" i="111"/>
  <c r="D10" i="111"/>
  <c r="C28" i="111"/>
  <c r="N25" i="96"/>
  <c r="Q25" i="96" s="1"/>
  <c r="D20" i="147"/>
  <c r="F20" i="147" s="1"/>
  <c r="H20" i="139"/>
  <c r="D14" i="144"/>
  <c r="F14" i="144" s="1"/>
  <c r="E17" i="3"/>
  <c r="T27" i="103"/>
  <c r="P27" i="103"/>
  <c r="Q27" i="103" s="1"/>
  <c r="S30" i="48"/>
  <c r="M14" i="95"/>
  <c r="N22" i="97"/>
  <c r="Q22" i="97" s="1"/>
  <c r="N21" i="94"/>
  <c r="Q21" i="94" s="1"/>
  <c r="O21" i="68"/>
  <c r="H13" i="145"/>
  <c r="C22" i="106"/>
  <c r="U19" i="79"/>
  <c r="I20" i="108"/>
  <c r="Q31" i="144"/>
  <c r="T31" i="144" s="1"/>
  <c r="D16" i="110"/>
  <c r="AC20" i="146"/>
  <c r="H28" i="148"/>
  <c r="N16" i="97"/>
  <c r="Q16" i="97" s="1"/>
  <c r="D14" i="142"/>
  <c r="M17" i="94"/>
  <c r="D24" i="144"/>
  <c r="K24" i="144" s="1"/>
  <c r="AC19" i="152"/>
  <c r="Q30" i="34"/>
  <c r="D29" i="51"/>
  <c r="E29" i="51" s="1"/>
  <c r="H28" i="142"/>
  <c r="E13" i="53"/>
  <c r="N11" i="97"/>
  <c r="Q11" i="97" s="1"/>
  <c r="P24" i="110"/>
  <c r="D24" i="110"/>
  <c r="P20" i="109"/>
  <c r="D20" i="109"/>
  <c r="I11" i="95"/>
  <c r="E23" i="54"/>
  <c r="AC22" i="146"/>
  <c r="D29" i="142"/>
  <c r="E28" i="53"/>
  <c r="D29" i="50"/>
  <c r="E15" i="50" s="1"/>
  <c r="J31" i="144"/>
  <c r="M31" i="144" s="1"/>
  <c r="D12" i="144"/>
  <c r="K21" i="92"/>
  <c r="Y18" i="92" s="1"/>
  <c r="AT16" i="103"/>
  <c r="AC27" i="147"/>
  <c r="E19" i="45"/>
  <c r="V31" i="147"/>
  <c r="I17" i="96"/>
  <c r="N17" i="97"/>
  <c r="M17" i="97" s="1"/>
  <c r="I20" i="96"/>
  <c r="D18" i="145"/>
  <c r="H29" i="144"/>
  <c r="M13" i="96"/>
  <c r="N23" i="43"/>
  <c r="T31" i="139"/>
  <c r="P18" i="112"/>
  <c r="D18" i="112"/>
  <c r="P10" i="110"/>
  <c r="C28" i="110"/>
  <c r="D10" i="110"/>
  <c r="N12" i="95"/>
  <c r="I10" i="94"/>
  <c r="H30" i="94"/>
  <c r="N11" i="96"/>
  <c r="I11" i="96" s="1"/>
  <c r="D27" i="146"/>
  <c r="F27" i="146" s="1"/>
  <c r="N22" i="95"/>
  <c r="I22" i="95" s="1"/>
  <c r="M19" i="95"/>
  <c r="P17" i="112"/>
  <c r="D17" i="112"/>
  <c r="K23" i="96"/>
  <c r="AC18" i="146"/>
  <c r="K25" i="97"/>
  <c r="P20" i="103"/>
  <c r="Q20" i="103" s="1"/>
  <c r="T20" i="103"/>
  <c r="D20" i="110"/>
  <c r="F29" i="142"/>
  <c r="D14" i="146"/>
  <c r="N21" i="43"/>
  <c r="E26" i="45"/>
  <c r="D17" i="142"/>
  <c r="H17" i="142" s="1"/>
  <c r="N14" i="141"/>
  <c r="K14" i="141" s="1"/>
  <c r="R31" i="134"/>
  <c r="D16" i="142"/>
  <c r="U22" i="10"/>
  <c r="K19" i="95"/>
  <c r="E21" i="50"/>
  <c r="F23" i="148"/>
  <c r="M25" i="95"/>
  <c r="E24" i="52"/>
  <c r="F29" i="146"/>
  <c r="J30" i="97"/>
  <c r="L29" i="102"/>
  <c r="N29" i="102" s="1"/>
  <c r="K29" i="102"/>
  <c r="U30" i="48"/>
  <c r="N25" i="108"/>
  <c r="M25" i="108" s="1"/>
  <c r="E24" i="3"/>
  <c r="H26" i="145"/>
  <c r="K21" i="152"/>
  <c r="Y17" i="152" s="1"/>
  <c r="Q16" i="92"/>
  <c r="AB15" i="92" s="1"/>
  <c r="K13" i="97"/>
  <c r="H12" i="137"/>
  <c r="P14" i="105"/>
  <c r="Q14" i="105" s="1"/>
  <c r="T14" i="105"/>
  <c r="U30" i="47"/>
  <c r="D16" i="145"/>
  <c r="N24" i="97"/>
  <c r="Q24" i="97" s="1"/>
  <c r="N25" i="43"/>
  <c r="N24" i="95"/>
  <c r="Q24" i="95" s="1"/>
  <c r="G31" i="147"/>
  <c r="F17" i="134"/>
  <c r="I26" i="94"/>
  <c r="I21" i="96"/>
  <c r="F27" i="137"/>
  <c r="P16" i="111"/>
  <c r="D16" i="111"/>
  <c r="D20" i="146"/>
  <c r="F20" i="146" s="1"/>
  <c r="AT25" i="103"/>
  <c r="U14" i="34"/>
  <c r="K12" i="97"/>
  <c r="P17" i="111"/>
  <c r="D17" i="111"/>
  <c r="AD17" i="79"/>
  <c r="Q31" i="142"/>
  <c r="T31" i="142" s="1"/>
  <c r="T31" i="137"/>
  <c r="P10" i="109"/>
  <c r="D10" i="109"/>
  <c r="C28" i="109"/>
  <c r="P28" i="109" s="1"/>
  <c r="D24" i="146"/>
  <c r="AT27" i="103"/>
  <c r="AC28" i="146"/>
  <c r="P10" i="112"/>
  <c r="D10" i="112"/>
  <c r="C28" i="112"/>
  <c r="AC24" i="148"/>
  <c r="P22" i="104"/>
  <c r="Q22" i="104" s="1"/>
  <c r="T22" i="104"/>
  <c r="R27" i="10"/>
  <c r="D23" i="109"/>
  <c r="E31" i="144"/>
  <c r="E16" i="92"/>
  <c r="E23" i="92" s="1"/>
  <c r="AT26" i="103"/>
  <c r="H30" i="97"/>
  <c r="D29" i="145"/>
  <c r="K15" i="95"/>
  <c r="N20" i="141"/>
  <c r="K20" i="141" s="1"/>
  <c r="X18" i="152"/>
  <c r="K26" i="95"/>
  <c r="P16" i="103"/>
  <c r="Q16" i="103" s="1"/>
  <c r="T16" i="103"/>
  <c r="M16" i="96"/>
  <c r="D22" i="143"/>
  <c r="Y18" i="152"/>
  <c r="G31" i="143"/>
  <c r="O31" i="143"/>
  <c r="N22" i="96"/>
  <c r="Q22" i="96" s="1"/>
  <c r="I18" i="95"/>
  <c r="Z18" i="92"/>
  <c r="E21" i="53"/>
  <c r="P19" i="103"/>
  <c r="Q19" i="103" s="1"/>
  <c r="T19" i="103"/>
  <c r="H29" i="147"/>
  <c r="E19" i="55"/>
  <c r="AA31" i="137"/>
  <c r="T20" i="104"/>
  <c r="P20" i="104"/>
  <c r="Q20" i="104" s="1"/>
  <c r="AC31" i="146"/>
  <c r="N19" i="108"/>
  <c r="G19" i="108" s="1"/>
  <c r="L30" i="96"/>
  <c r="N27" i="94"/>
  <c r="Q27" i="94" s="1"/>
  <c r="N18" i="43"/>
  <c r="N25" i="141"/>
  <c r="K25" i="141" s="1"/>
  <c r="E13" i="55"/>
  <c r="E26" i="3"/>
  <c r="Q16" i="152"/>
  <c r="AB12" i="152" s="1"/>
  <c r="E15" i="52"/>
  <c r="L30" i="95"/>
  <c r="M10" i="95"/>
  <c r="E18" i="52"/>
  <c r="AC16" i="145"/>
  <c r="I12" i="108"/>
  <c r="H12" i="147"/>
  <c r="G31" i="146"/>
  <c r="O31" i="146"/>
  <c r="D17" i="146"/>
  <c r="N21" i="97"/>
  <c r="Q21" i="97" s="1"/>
  <c r="K17" i="96"/>
  <c r="M14" i="94"/>
  <c r="D12" i="109"/>
  <c r="H17" i="139"/>
  <c r="AC15" i="142"/>
  <c r="V31" i="143"/>
  <c r="D23" i="110"/>
  <c r="N21" i="95"/>
  <c r="Q21" i="95" s="1"/>
  <c r="V17" i="98"/>
  <c r="W20" i="92"/>
  <c r="D22" i="146"/>
  <c r="K22" i="146" s="1"/>
  <c r="E14" i="52"/>
  <c r="P21" i="112"/>
  <c r="D21" i="112"/>
  <c r="D26" i="146"/>
  <c r="D15" i="144"/>
  <c r="K15" i="144" s="1"/>
  <c r="N23" i="97"/>
  <c r="Q23" i="97" s="1"/>
  <c r="E20" i="50"/>
  <c r="E31" i="36"/>
  <c r="M15" i="96"/>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F16" i="68"/>
  <c r="L30" i="97"/>
  <c r="R29" i="53"/>
  <c r="N15" i="102"/>
  <c r="D28" i="144"/>
  <c r="H28" i="144" s="1"/>
  <c r="D27" i="142"/>
  <c r="E23" i="57"/>
  <c r="AN13" i="103"/>
  <c r="S19" i="98"/>
  <c r="AC17" i="98" s="1"/>
  <c r="N22" i="141"/>
  <c r="I22" i="141" s="1"/>
  <c r="D22" i="111"/>
  <c r="F16" i="147"/>
  <c r="N20" i="43"/>
  <c r="H19" i="144"/>
  <c r="H22" i="139"/>
  <c r="K30" i="34"/>
  <c r="D11" i="112"/>
  <c r="Z18" i="152"/>
  <c r="E12" i="52"/>
  <c r="F27" i="134"/>
  <c r="E22" i="53"/>
  <c r="E16" i="57"/>
  <c r="I25" i="94"/>
  <c r="K21" i="141"/>
  <c r="E22" i="3"/>
  <c r="I20" i="97"/>
  <c r="Y27" i="34"/>
  <c r="W27" i="34"/>
  <c r="H17" i="145"/>
  <c r="N15" i="94"/>
  <c r="Q15" i="94" s="1"/>
  <c r="K17" i="97"/>
  <c r="W23" i="68"/>
  <c r="X16" i="68"/>
  <c r="I10" i="95"/>
  <c r="H30" i="95"/>
  <c r="O31" i="137"/>
  <c r="G31" i="137"/>
  <c r="H31" i="137" s="1"/>
  <c r="E15" i="140"/>
  <c r="Z15" i="92"/>
  <c r="E20" i="56"/>
  <c r="AA13" i="152"/>
  <c r="K12" i="94"/>
  <c r="N16" i="95"/>
  <c r="Q16" i="95" s="1"/>
  <c r="H24" i="143"/>
  <c r="M26" i="94"/>
  <c r="D23" i="142"/>
  <c r="P15" i="109"/>
  <c r="D15" i="109"/>
  <c r="K18" i="96"/>
  <c r="U22" i="34"/>
  <c r="F17" i="146"/>
  <c r="X20" i="92"/>
  <c r="AC23" i="142"/>
  <c r="W11" i="104"/>
  <c r="V30" i="104"/>
  <c r="W30" i="104" s="1"/>
  <c r="E16" i="53"/>
  <c r="W26" i="34"/>
  <c r="M17" i="96"/>
  <c r="N27" i="97"/>
  <c r="Q27" i="97" s="1"/>
  <c r="T31" i="134"/>
  <c r="M29" i="52"/>
  <c r="D21" i="110"/>
  <c r="E13" i="52"/>
  <c r="C14" i="106"/>
  <c r="AC19" i="146"/>
  <c r="F28" i="155"/>
  <c r="G28" i="155" s="1"/>
  <c r="J28" i="155"/>
  <c r="E12" i="53"/>
  <c r="AC21" i="146"/>
  <c r="K27" i="141"/>
  <c r="M31" i="134"/>
  <c r="E31" i="134"/>
  <c r="F31" i="134" s="1"/>
  <c r="I18" i="96"/>
  <c r="K13" i="108"/>
  <c r="D17" i="110"/>
  <c r="F26" i="145"/>
  <c r="H29" i="146"/>
  <c r="V13" i="98" l="1"/>
  <c r="N19" i="36"/>
  <c r="I18" i="107"/>
  <c r="N28" i="36"/>
  <c r="N11" i="36"/>
  <c r="AH19" i="104"/>
  <c r="G11" i="97"/>
  <c r="I18" i="108"/>
  <c r="F26" i="143"/>
  <c r="X15" i="79"/>
  <c r="E16" i="52"/>
  <c r="W16" i="98"/>
  <c r="F28" i="147"/>
  <c r="Y13" i="92"/>
  <c r="AA13" i="92"/>
  <c r="H16" i="147"/>
  <c r="Z18" i="98"/>
  <c r="R15" i="79"/>
  <c r="F20" i="148"/>
  <c r="K20" i="148"/>
  <c r="F22" i="142"/>
  <c r="AT28" i="105"/>
  <c r="G25" i="96"/>
  <c r="F22" i="144"/>
  <c r="F29" i="147"/>
  <c r="F12" i="147"/>
  <c r="G21" i="96"/>
  <c r="X17" i="92"/>
  <c r="Q30" i="47"/>
  <c r="Q21" i="98"/>
  <c r="F27" i="145"/>
  <c r="M23" i="92"/>
  <c r="G26" i="141"/>
  <c r="AA31" i="142"/>
  <c r="K11" i="141"/>
  <c r="K22" i="94"/>
  <c r="E29" i="45"/>
  <c r="M29" i="56"/>
  <c r="R21" i="68"/>
  <c r="AD21" i="68" s="1"/>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E21" i="45"/>
  <c r="E20" i="45"/>
  <c r="E27" i="45"/>
  <c r="E14" i="45"/>
  <c r="Q30" i="45"/>
  <c r="E23" i="45"/>
  <c r="M30" i="45"/>
  <c r="E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E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N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K17" i="145"/>
  <c r="F28" i="144"/>
  <c r="AN20" i="105"/>
  <c r="M19" i="108"/>
  <c r="E11" i="51"/>
  <c r="W17" i="34"/>
  <c r="AH27" i="103"/>
  <c r="G17" i="95"/>
  <c r="I11" i="94"/>
  <c r="AN12" i="104"/>
  <c r="G27" i="96"/>
  <c r="U29" i="10"/>
  <c r="AA18" i="92"/>
  <c r="AA17" i="92"/>
  <c r="F21" i="144"/>
  <c r="H18" i="142"/>
  <c r="E22" i="45"/>
  <c r="F21" i="143"/>
  <c r="K19" i="148"/>
  <c r="E17" i="55"/>
  <c r="E11" i="55"/>
  <c r="AD18" i="79"/>
  <c r="I27" i="95"/>
  <c r="AD19" i="68"/>
  <c r="E25" i="57"/>
  <c r="K29" i="145"/>
  <c r="N14" i="43"/>
  <c r="K18" i="145"/>
  <c r="Y17" i="92"/>
  <c r="I21" i="97"/>
  <c r="F17" i="148"/>
  <c r="F25" i="143"/>
  <c r="H19" i="143"/>
  <c r="G14" i="96"/>
  <c r="K18" i="142"/>
  <c r="AN14" i="103"/>
  <c r="E26" i="57"/>
  <c r="K14" i="145"/>
  <c r="G22" i="108"/>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N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N21" i="36"/>
  <c r="N26" i="43"/>
  <c r="N12" i="36"/>
  <c r="P20" i="36" s="1"/>
  <c r="N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8" i="111"/>
  <c r="N28" i="111"/>
  <c r="L28" i="111"/>
  <c r="F28" i="111"/>
  <c r="H28" i="111"/>
  <c r="J28"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N15" i="36"/>
  <c r="AC18" i="92"/>
  <c r="E26" i="54"/>
  <c r="K21" i="146"/>
  <c r="M27" i="96"/>
  <c r="AH16" i="104"/>
  <c r="F19" i="145"/>
  <c r="G14" i="95"/>
  <c r="Q14" i="95"/>
  <c r="F31" i="139"/>
  <c r="AN26" i="105"/>
  <c r="H29" i="56"/>
  <c r="E29" i="56"/>
  <c r="K25" i="96"/>
  <c r="AT20" i="104"/>
  <c r="G12" i="96"/>
  <c r="E14" i="56"/>
  <c r="I21" i="95"/>
  <c r="AB12" i="98"/>
  <c r="W15" i="92"/>
  <c r="G23" i="92"/>
  <c r="AD12" i="68"/>
  <c r="AT17" i="103"/>
  <c r="N27" i="36"/>
  <c r="I28" i="107"/>
  <c r="W12" i="152"/>
  <c r="N25" i="36"/>
  <c r="E16" i="56"/>
  <c r="E12" i="50"/>
  <c r="F20" i="142"/>
  <c r="AN13" i="105"/>
  <c r="P30" i="104"/>
  <c r="Q30" i="104" s="1"/>
  <c r="Q11" i="104"/>
  <c r="N23" i="36"/>
  <c r="M19" i="97"/>
  <c r="AT27" i="105"/>
  <c r="AT25" i="105"/>
  <c r="K27" i="96"/>
  <c r="M15" i="95"/>
  <c r="AT13" i="103"/>
  <c r="K14" i="143"/>
  <c r="V15" i="92"/>
  <c r="M12" i="96"/>
  <c r="H18" i="145"/>
  <c r="AH27" i="105"/>
  <c r="K30" i="48"/>
  <c r="W30" i="48" s="1"/>
  <c r="Y30" i="48"/>
  <c r="L29" i="10"/>
  <c r="AN16" i="104"/>
  <c r="M26" i="95"/>
  <c r="N30" i="95"/>
  <c r="Q30" i="95" s="1"/>
  <c r="H13" i="142"/>
  <c r="E28" i="45"/>
  <c r="H14" i="142"/>
  <c r="P11" i="43"/>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Y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N13" i="36"/>
  <c r="F13" i="142"/>
  <c r="AH24" i="103"/>
  <c r="M17" i="108"/>
  <c r="AN27" i="103"/>
  <c r="AH14" i="103"/>
  <c r="F18" i="147"/>
  <c r="I16" i="68"/>
  <c r="E22" i="56"/>
  <c r="AH23" i="105"/>
  <c r="AT17" i="104"/>
  <c r="E27" i="56"/>
  <c r="O23" i="96"/>
  <c r="X29" i="10"/>
  <c r="F24" i="145"/>
  <c r="AC14" i="152"/>
  <c r="I14" i="108"/>
  <c r="Y20" i="92"/>
  <c r="AD12" i="79"/>
  <c r="O27" i="141"/>
  <c r="AN20" i="103"/>
  <c r="I15" i="97"/>
  <c r="N26" i="36"/>
  <c r="AT26" i="104"/>
  <c r="O23" i="141"/>
  <c r="AT24" i="105"/>
  <c r="AT11" i="105"/>
  <c r="F21" i="145"/>
  <c r="E31" i="84"/>
  <c r="H19" i="142"/>
  <c r="F32" i="107"/>
  <c r="H15" i="147"/>
  <c r="AN18" i="103"/>
  <c r="M21" i="97"/>
  <c r="F27" i="144"/>
  <c r="E13" i="54"/>
  <c r="I13" i="96"/>
  <c r="O13" i="96" s="1"/>
  <c r="Q13" i="96"/>
  <c r="W19" i="92"/>
  <c r="K27" i="97"/>
  <c r="AD20" i="68"/>
  <c r="E16" i="55"/>
  <c r="AH22" i="104"/>
  <c r="H28" i="112"/>
  <c r="D28" i="112"/>
  <c r="J28" i="112"/>
  <c r="N28" i="112"/>
  <c r="F28" i="112"/>
  <c r="L28" i="112"/>
  <c r="I15" i="94"/>
  <c r="E22" i="50"/>
  <c r="AH20" i="104"/>
  <c r="E17" i="54"/>
  <c r="Y19" i="152"/>
  <c r="F18" i="144"/>
  <c r="O18" i="96"/>
  <c r="E13" i="57"/>
  <c r="AH22" i="103"/>
  <c r="P28"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O11" i="108" s="1"/>
  <c r="AN15" i="104"/>
  <c r="H31" i="134"/>
  <c r="M23" i="94"/>
  <c r="E23" i="50"/>
  <c r="AN25" i="105"/>
  <c r="N12" i="43"/>
  <c r="I27" i="106"/>
  <c r="N16" i="102"/>
  <c r="M21" i="96"/>
  <c r="M19" i="94"/>
  <c r="K25" i="146"/>
  <c r="E13" i="45"/>
  <c r="E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O22" i="108"/>
  <c r="AD13" i="79"/>
  <c r="M27" i="97"/>
  <c r="AH11" i="105"/>
  <c r="R31" i="139"/>
  <c r="H17" i="146"/>
  <c r="AH27" i="104"/>
  <c r="N14" i="36"/>
  <c r="AH20" i="105"/>
  <c r="AB17" i="98"/>
  <c r="I19" i="107"/>
  <c r="M21" i="94"/>
  <c r="O11" i="95"/>
  <c r="AN22" i="105"/>
  <c r="E20" i="57"/>
  <c r="F17" i="147"/>
  <c r="P28" i="111"/>
  <c r="R16" i="68"/>
  <c r="U23"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N16" i="36"/>
  <c r="E15" i="45"/>
  <c r="AH28" i="105"/>
  <c r="K26" i="108"/>
  <c r="I30" i="97"/>
  <c r="G24" i="96"/>
  <c r="M11" i="97"/>
  <c r="AB12" i="92"/>
  <c r="Q23" i="92"/>
  <c r="I21" i="106"/>
  <c r="I25" i="97"/>
  <c r="O25" i="97" s="1"/>
  <c r="Q25" i="97"/>
  <c r="AT28" i="104"/>
  <c r="O15" i="96"/>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E18" i="45"/>
  <c r="M11" i="96"/>
  <c r="E21" i="98"/>
  <c r="AH17" i="104"/>
  <c r="H20" i="143"/>
  <c r="K21" i="147"/>
  <c r="G18" i="95"/>
  <c r="O18" i="95" s="1"/>
  <c r="E21" i="55"/>
  <c r="Y14" i="98"/>
  <c r="AT18" i="105"/>
  <c r="L15" i="125"/>
  <c r="E16" i="45"/>
  <c r="H24" i="144"/>
  <c r="K26" i="141"/>
  <c r="O26" i="141" s="1"/>
  <c r="E24" i="54"/>
  <c r="AH16" i="103"/>
  <c r="M15" i="94"/>
  <c r="AA31" i="145"/>
  <c r="AT18" i="104"/>
  <c r="K17" i="108"/>
  <c r="M30" i="97"/>
  <c r="K27" i="144"/>
  <c r="AN28" i="104"/>
  <c r="S30" i="49"/>
  <c r="G22" i="96"/>
  <c r="K16" i="97"/>
  <c r="E27" i="50"/>
  <c r="H23" i="142"/>
  <c r="F14" i="146"/>
  <c r="M12" i="108"/>
  <c r="G16" i="97"/>
  <c r="H23" i="143"/>
  <c r="AT16" i="104"/>
  <c r="N10" i="102"/>
  <c r="F23" i="143"/>
  <c r="AH17" i="103"/>
  <c r="H26" i="146"/>
  <c r="M31" i="146"/>
  <c r="AN11" i="105"/>
  <c r="G20" i="97"/>
  <c r="O20" i="97" s="1"/>
  <c r="K18" i="144"/>
  <c r="AC31" i="144"/>
  <c r="K18" i="143"/>
  <c r="AH18" i="104"/>
  <c r="F18" i="146"/>
  <c r="G23" i="94"/>
  <c r="G14" i="94"/>
  <c r="K13" i="94"/>
  <c r="H18" i="146"/>
  <c r="AC17" i="152"/>
  <c r="AN15" i="103"/>
  <c r="F25" i="144"/>
  <c r="E11" i="57"/>
  <c r="K12" i="143"/>
  <c r="AT15" i="103"/>
  <c r="AA18" i="152"/>
  <c r="F31" i="147"/>
  <c r="K15" i="147"/>
  <c r="M23" i="108"/>
  <c r="O23" i="108" s="1"/>
  <c r="AB19" i="92"/>
  <c r="G19" i="141"/>
  <c r="O19" i="141" s="1"/>
  <c r="AA19" i="79"/>
  <c r="AT23" i="103"/>
  <c r="Z12" i="92"/>
  <c r="H26" i="144"/>
  <c r="AT11" i="103"/>
  <c r="N22" i="36"/>
  <c r="K19" i="108"/>
  <c r="I12" i="95"/>
  <c r="G18" i="97"/>
  <c r="Z12" i="152"/>
  <c r="AC31" i="143"/>
  <c r="AA18" i="98"/>
  <c r="M13" i="94"/>
  <c r="H21" i="143"/>
  <c r="I12" i="94"/>
  <c r="K21" i="94"/>
  <c r="V17" i="92"/>
  <c r="K27" i="145"/>
  <c r="N20" i="36"/>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O27" i="95"/>
  <c r="AC19" i="92"/>
  <c r="I29" i="141"/>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O13" i="108"/>
  <c r="I16" i="95"/>
  <c r="F13" i="145"/>
  <c r="E12" i="57"/>
  <c r="I15" i="107"/>
  <c r="I21" i="107"/>
  <c r="I15" i="141"/>
  <c r="O15" i="141" s="1"/>
  <c r="H26" i="143"/>
  <c r="I20" i="107"/>
  <c r="M16" i="108"/>
  <c r="O16" i="108" s="1"/>
  <c r="T31" i="146"/>
  <c r="O21" i="95"/>
  <c r="D28" i="109"/>
  <c r="L28" i="109"/>
  <c r="H28" i="109"/>
  <c r="J28" i="109"/>
  <c r="N28" i="109"/>
  <c r="F28"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8" i="110"/>
  <c r="H28" i="110"/>
  <c r="J28" i="110"/>
  <c r="N28" i="110"/>
  <c r="F28" i="110"/>
  <c r="L28" i="110"/>
  <c r="D28" i="110"/>
  <c r="E21" i="57"/>
  <c r="E19" i="54"/>
  <c r="G10" i="97"/>
  <c r="AH30" i="103"/>
  <c r="M25" i="96"/>
  <c r="K30" i="96"/>
  <c r="F26" i="147"/>
  <c r="AC12" i="92"/>
  <c r="S23" i="92"/>
  <c r="M12" i="95"/>
  <c r="P12" i="36"/>
  <c r="G13" i="95"/>
  <c r="K11" i="94"/>
  <c r="E11" i="54"/>
  <c r="F17" i="143"/>
  <c r="K16" i="95"/>
  <c r="AC17" i="92"/>
  <c r="I25" i="96"/>
  <c r="K24" i="142"/>
  <c r="K25" i="108"/>
  <c r="O25" i="108" s="1"/>
  <c r="O29" i="10"/>
  <c r="N26" i="102"/>
  <c r="K12" i="147"/>
  <c r="R29" i="51"/>
  <c r="D31" i="143"/>
  <c r="K31" i="143" s="1"/>
  <c r="AH18" i="105"/>
  <c r="M15" i="97"/>
  <c r="K12" i="96"/>
  <c r="K27" i="143"/>
  <c r="K29" i="141"/>
  <c r="AT22" i="104"/>
  <c r="R29" i="54"/>
  <c r="K19" i="145"/>
  <c r="H29" i="57"/>
  <c r="I19" i="97"/>
  <c r="O19" i="97" s="1"/>
  <c r="E27" i="54"/>
  <c r="G14" i="97"/>
  <c r="E14" i="50"/>
  <c r="E28" i="50"/>
  <c r="F28" i="143"/>
  <c r="AH23" i="104"/>
  <c r="E18" i="50"/>
  <c r="AB16" i="98"/>
  <c r="AT21" i="103"/>
  <c r="Z17" i="92"/>
  <c r="V14" i="92"/>
  <c r="V16" i="98"/>
  <c r="AN12" i="105"/>
  <c r="G12" i="97"/>
  <c r="O12" i="97" s="1"/>
  <c r="AH14" i="104"/>
  <c r="AN19" i="104"/>
  <c r="G20" i="96"/>
  <c r="O20" i="96" s="1"/>
  <c r="AN19" i="105"/>
  <c r="I23" i="152"/>
  <c r="I17" i="95"/>
  <c r="M24" i="97"/>
  <c r="O24" i="97" s="1"/>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O18" i="94" s="1"/>
  <c r="K13" i="95"/>
  <c r="K24" i="141"/>
  <c r="Z14" i="98"/>
  <c r="AH12" i="103"/>
  <c r="T31" i="148"/>
  <c r="M17" i="95"/>
  <c r="O31" i="142"/>
  <c r="I30" i="107"/>
  <c r="K29" i="148"/>
  <c r="H16" i="142"/>
  <c r="V12" i="98"/>
  <c r="E16" i="54"/>
  <c r="Y19" i="92"/>
  <c r="G10" i="108"/>
  <c r="O10" i="108" s="1"/>
  <c r="N29" i="108"/>
  <c r="O29" i="108" s="1"/>
  <c r="E11" i="53"/>
  <c r="F15" i="125"/>
  <c r="AD15" i="125" s="1"/>
  <c r="O31" i="148"/>
  <c r="D31" i="148"/>
  <c r="K31" i="148" s="1"/>
  <c r="I22" i="94"/>
  <c r="O22" i="94" s="1"/>
  <c r="N30" i="141"/>
  <c r="I30" i="141" s="1"/>
  <c r="G17" i="96"/>
  <c r="O17" i="96" s="1"/>
  <c r="F29" i="143"/>
  <c r="I24" i="106"/>
  <c r="P14" i="36" l="1"/>
  <c r="P28" i="36"/>
  <c r="O26" i="94"/>
  <c r="O18" i="108"/>
  <c r="P24" i="36"/>
  <c r="P11" i="36"/>
  <c r="P26" i="36"/>
  <c r="R26" i="36" s="1"/>
  <c r="P29" i="36"/>
  <c r="R29" i="36" s="1"/>
  <c r="O22" i="97"/>
  <c r="AB12" i="105"/>
  <c r="O27" i="94"/>
  <c r="O15" i="95"/>
  <c r="Y31" i="142"/>
  <c r="O27" i="96"/>
  <c r="O11" i="96"/>
  <c r="I30" i="96"/>
  <c r="R31" i="142"/>
  <c r="K31" i="145"/>
  <c r="O16" i="94"/>
  <c r="O18" i="141"/>
  <c r="P27" i="36"/>
  <c r="W30" i="47"/>
  <c r="M30" i="96"/>
  <c r="O20" i="94"/>
  <c r="O14" i="97"/>
  <c r="P13" i="36"/>
  <c r="P17" i="36"/>
  <c r="Q17" i="36" s="1"/>
  <c r="K30" i="95"/>
  <c r="AA23" i="68"/>
  <c r="P23" i="36"/>
  <c r="R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P22" i="36"/>
  <c r="Q22" i="36" s="1"/>
  <c r="AB27" i="103"/>
  <c r="O23" i="94"/>
  <c r="AB22" i="105"/>
  <c r="O15" i="97"/>
  <c r="G30" i="108"/>
  <c r="O21" i="96"/>
  <c r="AB22" i="104"/>
  <c r="O21" i="97"/>
  <c r="P25" i="36"/>
  <c r="Q25" i="36" s="1"/>
  <c r="AB28" i="105"/>
  <c r="AB26" i="104"/>
  <c r="AB14" i="105"/>
  <c r="P18" i="36"/>
  <c r="R18" i="36" s="1"/>
  <c r="O19" i="94"/>
  <c r="I32" i="107"/>
  <c r="AB24" i="105"/>
  <c r="P19" i="36"/>
  <c r="R19" i="36" s="1"/>
  <c r="AB28" i="104"/>
  <c r="O25" i="95"/>
  <c r="AB19" i="104"/>
  <c r="AB11" i="104"/>
  <c r="L21" i="79"/>
  <c r="P16" i="36"/>
  <c r="O23" i="97"/>
  <c r="AB18" i="104"/>
  <c r="O22" i="96"/>
  <c r="AD16" i="68"/>
  <c r="R31" i="145"/>
  <c r="H31" i="146"/>
  <c r="AB16" i="104"/>
  <c r="P21" i="43"/>
  <c r="R21" i="43" s="1"/>
  <c r="Q28" i="36"/>
  <c r="R28" i="36"/>
  <c r="Q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Q11" i="36"/>
  <c r="R11" i="36"/>
  <c r="Q24" i="36"/>
  <c r="R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R12" i="36"/>
  <c r="Q12" i="36"/>
  <c r="K30" i="94"/>
  <c r="U21" i="79"/>
  <c r="F31" i="145"/>
  <c r="I29" i="108"/>
  <c r="P22" i="43"/>
  <c r="P29" i="43"/>
  <c r="O13" i="94"/>
  <c r="AB18" i="105"/>
  <c r="O30" i="96"/>
  <c r="R20" i="36"/>
  <c r="Q20" i="36"/>
  <c r="R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Q19" i="36"/>
  <c r="AB26" i="103"/>
  <c r="R31" i="144"/>
  <c r="H31" i="144"/>
  <c r="P14" i="70"/>
  <c r="O14" i="70"/>
  <c r="R17" i="36"/>
  <c r="P19" i="70"/>
  <c r="O19" i="70"/>
  <c r="R31" i="148"/>
  <c r="P21" i="36"/>
  <c r="O14" i="94"/>
  <c r="M29" i="108"/>
  <c r="AB14" i="103"/>
  <c r="P19" i="43"/>
  <c r="H31" i="142"/>
  <c r="O20" i="70"/>
  <c r="P20" i="70"/>
  <c r="P18" i="70"/>
  <c r="O18" i="70"/>
  <c r="R14" i="36"/>
  <c r="Q14" i="36"/>
  <c r="P21" i="70"/>
  <c r="O21" i="70"/>
  <c r="P15" i="36"/>
  <c r="K29" i="108"/>
  <c r="Y31" i="143"/>
  <c r="AB16" i="103"/>
  <c r="AB21" i="103"/>
  <c r="Y31" i="144"/>
  <c r="AD15" i="79"/>
  <c r="M30" i="108"/>
  <c r="O30" i="108" s="1"/>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25" i="104"/>
  <c r="AD15" i="104"/>
  <c r="AD20" i="104"/>
  <c r="AD27" i="104"/>
  <c r="AD12" i="104"/>
  <c r="AD11" i="104"/>
  <c r="AD29" i="104"/>
  <c r="AD23" i="104"/>
  <c r="O11" i="94"/>
  <c r="O19" i="96"/>
  <c r="AB23" i="103"/>
  <c r="Q16" i="36"/>
  <c r="R16" i="36"/>
  <c r="P27" i="70"/>
  <c r="O27" i="70"/>
  <c r="O13" i="95"/>
  <c r="Q26" i="36"/>
  <c r="O15" i="94"/>
  <c r="AB22" i="103"/>
  <c r="F31" i="143"/>
  <c r="O24" i="96"/>
  <c r="AB11" i="105"/>
  <c r="AB16" i="105"/>
  <c r="W30" i="49"/>
  <c r="X21" i="79"/>
  <c r="O21" i="79"/>
  <c r="R21" i="79"/>
  <c r="AB24" i="103"/>
  <c r="O22" i="141"/>
  <c r="P20" i="43"/>
  <c r="K30" i="97"/>
  <c r="AB26" i="105"/>
  <c r="AB30" i="104"/>
  <c r="Y31" i="148"/>
  <c r="R27" i="36"/>
  <c r="Q27" i="36"/>
  <c r="AB19" i="103"/>
  <c r="O12" i="95"/>
  <c r="P23" i="43"/>
  <c r="O28" i="70"/>
  <c r="P28" i="70"/>
  <c r="AB12" i="103"/>
  <c r="O16" i="70"/>
  <c r="P16" i="70"/>
  <c r="O22" i="70"/>
  <c r="P22" i="70"/>
  <c r="P26" i="70"/>
  <c r="O26" i="70"/>
  <c r="AB13" i="103"/>
  <c r="R13" i="36"/>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18" i="104" s="1"/>
  <c r="H31" i="143"/>
  <c r="Q29" i="36" l="1"/>
  <c r="Q18" i="36"/>
  <c r="R25" i="36"/>
  <c r="AD23" i="68"/>
  <c r="AD21" i="104"/>
  <c r="O30" i="141"/>
  <c r="AD17" i="104"/>
  <c r="AD24" i="104"/>
  <c r="AD28" i="104"/>
  <c r="AE28" i="104" s="1"/>
  <c r="Q21" i="43"/>
  <c r="AD19" i="104"/>
  <c r="AF19" i="104" s="1"/>
  <c r="AD13" i="104"/>
  <c r="AF13" i="104" s="1"/>
  <c r="O30" i="94"/>
  <c r="AF16" i="104"/>
  <c r="AE16" i="104"/>
  <c r="AF28"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E13" i="104"/>
  <c r="AX16" i="105"/>
  <c r="AW16" i="105"/>
  <c r="Q21" i="102"/>
  <c r="R21" i="102"/>
  <c r="Q15" i="36"/>
  <c r="R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Q21" i="36"/>
  <c r="R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E19" i="104" l="1"/>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J27" i="159"/>
  <c r="X27" i="160" l="1"/>
  <c r="X27" i="161"/>
</calcChain>
</file>

<file path=xl/sharedStrings.xml><?xml version="1.0" encoding="utf-8"?>
<sst xmlns="http://schemas.openxmlformats.org/spreadsheetml/2006/main" count="4748" uniqueCount="493">
  <si>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</si>
  <si>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</si>
  <si>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</si>
  <si>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</si>
  <si>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</si>
  <si>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</si>
  <si>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</si>
  <si>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</si>
  <si>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</si>
  <si>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</si>
  <si>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</si>
  <si>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</si>
  <si>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</si>
  <si>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</si>
  <si>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</si>
  <si>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</si>
  <si>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</si>
  <si>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</si>
  <si>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</si>
  <si>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</si>
  <si>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</si>
  <si>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</si>
  <si>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</si>
  <si>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</si>
  <si>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</si>
  <si>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</si>
  <si>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</si>
  <si>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</si>
  <si>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</si>
  <si>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</si>
  <si>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</si>
  <si>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</si>
  <si>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</si>
  <si>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</si>
  <si>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</si>
  <si>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</si>
  <si>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</si>
  <si>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</si>
  <si>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</si>
  <si>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</si>
  <si>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</si>
  <si>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</si>
  <si>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</si>
  <si>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</si>
  <si>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</si>
  <si>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</si>
  <si>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</si>
  <si>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</si>
  <si>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</si>
  <si>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</si>
  <si>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</si>
  <si>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</si>
  <si>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</si>
  <si>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</si>
  <si>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</si>
  <si>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</si>
  <si>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</si>
  <si>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</si>
  <si>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</si>
  <si>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</si>
  <si>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</si>
  <si>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</si>
  <si>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</si>
  <si>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</si>
  <si>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</si>
  <si>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</si>
  <si>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</si>
  <si>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</si>
  <si>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</si>
  <si>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</si>
  <si>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</si>
  <si>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</si>
  <si>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</si>
  <si>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</si>
  <si>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</si>
  <si>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</si>
  <si>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</si>
  <si>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</si>
  <si>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</si>
  <si>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</si>
  <si>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</si>
  <si>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</si>
  <si>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</si>
  <si>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</si>
  <si>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</si>
  <si>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</si>
  <si>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</si>
  <si>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</si>
  <si>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</si>
  <si>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</si>
  <si>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</si>
  <si>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</si>
  <si>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</si>
  <si>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</si>
  <si>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</si>
  <si>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</si>
  <si>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</si>
  <si>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</si>
  <si>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</si>
  <si>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</si>
  <si>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</si>
  <si>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</si>
  <si>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</si>
  <si>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</si>
  <si>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</si>
  <si>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</si>
  <si>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</si>
  <si>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</si>
  <si>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</si>
  <si>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</si>
  <si>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</si>
  <si>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</si>
  <si>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</si>
  <si>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</si>
  <si>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</si>
  <si>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</si>
  <si>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</si>
  <si>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</si>
  <si>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</si>
  <si>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</si>
  <si>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</si>
  <si>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</si>
  <si>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</si>
  <si>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</si>
  <si>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</si>
  <si>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</si>
  <si>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</si>
  <si>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</si>
  <si>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</si>
  <si>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</si>
  <si>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</si>
  <si>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</si>
  <si>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</si>
  <si>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</si>
  <si>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</si>
  <si>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</si>
  <si>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</si>
  <si>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</si>
  <si>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</si>
  <si>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</si>
  <si>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</si>
  <si>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</si>
  <si>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</si>
  <si>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</si>
  <si>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</si>
  <si>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</si>
  <si>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</si>
  <si>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</si>
  <si>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</si>
  <si>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</si>
  <si>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</si>
  <si>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</si>
  <si>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</si>
  <si>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</si>
  <si>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</si>
  <si>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</si>
  <si>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</si>
  <si>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</si>
  <si>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</si>
  <si>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</si>
  <si>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</si>
  <si>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</si>
  <si>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</si>
  <si>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</si>
  <si>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</si>
  <si>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</si>
  <si>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</si>
  <si>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</si>
  <si>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</si>
  <si>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</si>
  <si>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</si>
  <si>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</si>
  <si>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</si>
  <si>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</si>
  <si>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</si>
  <si>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</si>
  <si>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</si>
  <si>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</si>
  <si>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</si>
  <si>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</si>
  <si>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</si>
  <si>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</si>
  <si>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</si>
  <si>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</si>
  <si>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</si>
  <si>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</si>
  <si>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</si>
  <si>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</si>
  <si>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</si>
  <si>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</si>
  <si>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</si>
  <si>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</si>
  <si>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</si>
  <si>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</si>
  <si>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</si>
  <si>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</si>
  <si>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</si>
  <si>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</si>
  <si>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</si>
  <si>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</si>
  <si>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</si>
  <si>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</si>
  <si>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</si>
  <si>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</si>
  <si>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</si>
  <si>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</si>
  <si>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</si>
  <si>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</si>
  <si>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</si>
  <si>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</si>
  <si>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</si>
  <si>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</si>
  <si>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</si>
  <si>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</si>
  <si>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</si>
  <si>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</si>
  <si>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</si>
  <si>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</si>
  <si>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</si>
  <si>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</si>
  <si>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</si>
  <si>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</si>
  <si>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</si>
  <si>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</si>
  <si>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</si>
  <si>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</si>
  <si>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</si>
  <si>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</si>
  <si>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</si>
  <si>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</si>
  <si>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</si>
  <si>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</si>
  <si>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</si>
  <si>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</si>
  <si>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</si>
  <si>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</si>
  <si>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</si>
  <si>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</si>
  <si>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</si>
  <si>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</si>
  <si>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</si>
  <si>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</si>
  <si>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</si>
  <si>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</si>
  <si>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</si>
  <si>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</si>
  <si>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</si>
  <si>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</si>
  <si>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</si>
  <si>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</si>
  <si>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</si>
  <si>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</si>
  <si>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</si>
  <si>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</si>
  <si>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</si>
  <si>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</si>
  <si>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</si>
  <si>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</si>
  <si>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</si>
  <si>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</si>
  <si>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</si>
  <si>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</si>
  <si>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</si>
  <si>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</si>
  <si>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</si>
  <si>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</si>
  <si>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</si>
  <si>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</si>
  <si>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</si>
  <si>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</si>
  <si>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</si>
  <si>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</si>
  <si>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</si>
  <si>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</si>
  <si>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</si>
  <si>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</si>
  <si>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</si>
  <si>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</si>
  <si>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</si>
  <si>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</si>
  <si>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</si>
  <si>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</si>
  <si>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</si>
  <si>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</si>
  <si>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</si>
  <si>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</si>
  <si>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</si>
  <si>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</si>
  <si>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</si>
  <si>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</si>
  <si>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</si>
  <si>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</si>
  <si>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</si>
  <si>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</si>
  <si>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</si>
  <si>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</si>
  <si>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</si>
  <si>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</si>
  <si>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</si>
  <si>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</si>
  <si>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</si>
  <si>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</si>
  <si>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</si>
  <si>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</si>
  <si>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</si>
  <si>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</si>
  <si>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</si>
  <si>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</si>
  <si>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</si>
  <si>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</si>
  <si>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</si>
  <si>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</si>
  <si>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</si>
  <si>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</si>
  <si>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</si>
  <si>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</si>
  <si>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</si>
  <si>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</si>
  <si>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</si>
  <si>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</si>
  <si>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</si>
  <si>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</si>
  <si>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</si>
  <si>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</si>
  <si>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</si>
  <si>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</si>
  <si>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</si>
  <si>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</si>
  <si>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</si>
  <si>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</si>
  <si>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</si>
  <si>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</si>
  <si>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</si>
  <si>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</si>
  <si>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</si>
  <si>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</si>
  <si>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</si>
  <si>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</si>
  <si>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</si>
  <si>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</si>
  <si>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</si>
  <si>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</si>
  <si>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</si>
  <si>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</si>
  <si>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</si>
  <si>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</si>
  <si>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</si>
  <si>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</si>
  <si>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</si>
  <si>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</si>
  <si>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</si>
  <si>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</si>
  <si>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</si>
  <si>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</si>
  <si>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</si>
  <si>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</si>
  <si>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</si>
  <si>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</si>
  <si>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</si>
  <si>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</si>
  <si>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</si>
  <si>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</si>
  <si>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</si>
  <si>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</si>
  <si>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</si>
  <si>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</si>
  <si>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</si>
  <si>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</si>
  <si>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</si>
  <si>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</si>
  <si>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</si>
  <si>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</si>
  <si>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</si>
  <si>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</si>
  <si>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</si>
  <si>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</si>
  <si>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</si>
  <si>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</si>
  <si>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</si>
  <si>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</si>
  <si>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</si>
  <si>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</si>
  <si>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</si>
  <si>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</si>
  <si>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</si>
  <si>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</si>
  <si>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</si>
  <si>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</si>
  <si>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</si>
  <si>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</si>
  <si>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</si>
  <si>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</si>
  <si>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</si>
  <si>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</si>
  <si>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</si>
  <si>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</si>
  <si>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</si>
  <si>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</si>
  <si>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</si>
  <si>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</si>
  <si>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</si>
  <si>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</si>
  <si>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</si>
  <si>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</si>
  <si>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</si>
  <si>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</si>
  <si>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</si>
  <si>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</si>
  <si>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</si>
  <si>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</si>
  <si>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</si>
  <si>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</si>
  <si>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</si>
  <si>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</si>
  <si>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</si>
  <si>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</si>
  <si>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</si>
  <si>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</si>
  <si>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</si>
  <si>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</si>
  <si>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</si>
  <si>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</si>
  <si>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</si>
  <si>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</si>
  <si>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</si>
  <si>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</si>
  <si>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</si>
  <si>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</si>
  <si>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</si>
  <si>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</si>
  <si>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</si>
  <si>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</si>
  <si>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</si>
  <si>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</si>
  <si>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</si>
  <si>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</si>
  <si>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</si>
  <si>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</si>
  <si>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</si>
  <si>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</si>
  <si>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</si>
  <si>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</si>
  <si>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</si>
  <si>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</si>
  <si>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</si>
  <si>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</si>
  <si>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</si>
  <si>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</si>
  <si>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</si>
  <si>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</si>
  <si>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</si>
  <si>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</si>
  <si>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</si>
  <si>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</si>
  <si>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</si>
  <si>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</si>
  <si>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</si>
  <si>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</si>
  <si>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</si>
  <si>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</si>
  <si>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</si>
  <si>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</si>
  <si>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</si>
  <si>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</si>
  <si>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</si>
  <si>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</si>
  <si>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</si>
  <si>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</si>
  <si>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</si>
  <si>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</si>
  <si>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</si>
  <si>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</si>
  <si>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</si>
  <si>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</si>
  <si>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</si>
  <si>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</si>
  <si>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</si>
  <si>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</si>
  <si>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</si>
  <si>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</si>
  <si>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</si>
  <si>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</si>
  <si>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</si>
  <si>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</si>
  <si>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</si>
  <si>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</si>
  <si>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</si>
  <si>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</si>
  <si>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</si>
  <si>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</si>
  <si>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</si>
  <si>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30 de abril de 2024</t>
  </si>
  <si>
    <t>Tiempo de resolución calculado sobre las Resoluciones realizadas entre el 1 de mayo de 2023 y el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</si>
</sst>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0">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111">
    <xf numFmtId="0" fontId="0" fillId="0" borderId="0" applyBorder="0"/>
    <xf numFmtId="164" fontId="9" fillId="0" borderId="0" applyFont="0" applyFill="0" applyBorder="0" applyAlignment="0" applyProtection="0"/>
    <xf numFmtId="0" fontId="48" fillId="0" borderId="0"/>
    <xf numFmtId="0" fontId="9" fillId="0" borderId="0"/>
    <xf numFmtId="0" fontId="9" fillId="0" borderId="0"/>
    <xf numFmtId="0" fontId="9" fillId="0" borderId="0"/>
    <xf numFmtId="0" fontId="9" fillId="0" borderId="0" applyBorder="0"/>
    <xf numFmtId="0" fontId="9" fillId="0" borderId="0" applyBorder="0"/>
    <xf numFmtId="9" fontId="9" fillId="0" borderId="0" applyFont="0" applyFill="0" applyBorder="0" applyAlignment="0" applyProtection="0"/>
    <xf numFmtId="9" fontId="9" fillId="0" borderId="0" applyFont="0" applyFill="0" applyBorder="0" applyAlignment="0" applyProtection="0"/>
    <xf numFmtId="0" fontId="9" fillId="0" borderId="0"/>
    <xf numFmtId="9" fontId="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8" fillId="0" borderId="0"/>
    <xf numFmtId="9" fontId="7" fillId="0" borderId="0" applyFont="0" applyFill="0" applyBorder="0" applyAlignment="0" applyProtection="0"/>
    <xf numFmtId="0" fontId="9" fillId="0" borderId="0" applyBorder="0"/>
    <xf numFmtId="0" fontId="7" fillId="0" borderId="0"/>
    <xf numFmtId="0" fontId="88" fillId="0" borderId="0" applyNumberFormat="0" applyFill="0" applyBorder="0" applyAlignment="0" applyProtection="0"/>
    <xf numFmtId="0" fontId="6" fillId="0" borderId="0"/>
    <xf numFmtId="9" fontId="6" fillId="0" borderId="0" applyFont="0" applyFill="0" applyBorder="0" applyAlignment="0" applyProtection="0"/>
    <xf numFmtId="169" fontId="9" fillId="0" borderId="0" applyFont="0" applyFill="0" applyBorder="0" applyAlignment="0" applyProtection="0"/>
    <xf numFmtId="0" fontId="89" fillId="0" borderId="0"/>
    <xf numFmtId="0" fontId="90" fillId="0" borderId="0" applyNumberFormat="0" applyFill="0" applyBorder="0" applyAlignment="0" applyProtection="0"/>
    <xf numFmtId="0" fontId="91" fillId="0" borderId="21" applyNumberFormat="0" applyFill="0" applyAlignment="0" applyProtection="0"/>
    <xf numFmtId="0" fontId="92" fillId="0" borderId="22" applyNumberFormat="0" applyFill="0" applyAlignment="0" applyProtection="0"/>
    <xf numFmtId="0" fontId="93" fillId="0" borderId="23" applyNumberFormat="0" applyFill="0" applyAlignment="0" applyProtection="0"/>
    <xf numFmtId="0" fontId="93" fillId="0" borderId="0" applyNumberFormat="0" applyFill="0" applyBorder="0" applyAlignment="0" applyProtection="0"/>
    <xf numFmtId="0" fontId="94" fillId="7" borderId="0" applyNumberFormat="0" applyBorder="0" applyAlignment="0" applyProtection="0"/>
    <xf numFmtId="0" fontId="95" fillId="8" borderId="0" applyNumberFormat="0" applyBorder="0" applyAlignment="0" applyProtection="0"/>
    <xf numFmtId="0" fontId="96" fillId="9" borderId="0" applyNumberFormat="0" applyBorder="0" applyAlignment="0" applyProtection="0"/>
    <xf numFmtId="0" fontId="97" fillId="10" borderId="24" applyNumberFormat="0" applyAlignment="0" applyProtection="0"/>
    <xf numFmtId="0" fontId="98" fillId="11" borderId="25" applyNumberFormat="0" applyAlignment="0" applyProtection="0"/>
    <xf numFmtId="0" fontId="99" fillId="11" borderId="24" applyNumberFormat="0" applyAlignment="0" applyProtection="0"/>
    <xf numFmtId="0" fontId="100" fillId="0" borderId="26" applyNumberFormat="0" applyFill="0" applyAlignment="0" applyProtection="0"/>
    <xf numFmtId="0" fontId="47" fillId="12" borderId="27"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29" applyNumberFormat="0" applyFill="0" applyAlignment="0" applyProtection="0"/>
    <xf numFmtId="0" fontId="4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6"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46"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46"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46"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6"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04" fillId="0" borderId="0"/>
    <xf numFmtId="0" fontId="5" fillId="13" borderId="28" applyNumberFormat="0" applyFon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xf numFmtId="0" fontId="108"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xf numFmtId="0" fontId="9"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2">
    <xf numFmtId="0" fontId="0" fillId="0" borderId="0" xfId="0"/>
    <xf numFmtId="0" fontId="10" fillId="0" borderId="0" xfId="0" applyFont="1" applyAlignment="1">
      <alignment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3" fontId="10" fillId="0" borderId="0" xfId="0" applyNumberFormat="1" applyFont="1" applyAlignment="1">
      <alignment vertical="center" wrapText="1"/>
    </xf>
    <xf numFmtId="0" fontId="14"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Alignment="1">
      <alignment horizontal="left" vertical="center"/>
    </xf>
    <xf numFmtId="0" fontId="27" fillId="0" borderId="0" xfId="0" applyFont="1" applyAlignment="1">
      <alignment horizontal="center"/>
    </xf>
    <xf numFmtId="0" fontId="28" fillId="0" borderId="0" xfId="0" applyFont="1" applyAlignment="1">
      <alignment horizontal="right" vertical="center"/>
    </xf>
    <xf numFmtId="0" fontId="30" fillId="0" borderId="0" xfId="0" applyFont="1" applyAlignment="1">
      <alignment vertical="center" wrapText="1"/>
    </xf>
    <xf numFmtId="2" fontId="32" fillId="0" borderId="0" xfId="0" applyNumberFormat="1" applyFont="1" applyAlignment="1">
      <alignment horizontal="left" vertical="center" wrapText="1"/>
    </xf>
    <xf numFmtId="3" fontId="10" fillId="0" borderId="0" xfId="0" applyNumberFormat="1" applyFont="1" applyAlignment="1">
      <alignment horizontal="left" vertical="center"/>
    </xf>
    <xf numFmtId="0" fontId="10" fillId="0" borderId="0" xfId="0" applyFont="1" applyBorder="1" applyAlignment="1">
      <alignment horizontal="left" vertical="center"/>
    </xf>
    <xf numFmtId="0" fontId="27" fillId="0" borderId="0" xfId="0" applyFont="1"/>
    <xf numFmtId="0" fontId="11" fillId="0" borderId="0" xfId="0" applyFont="1" applyAlignment="1">
      <alignment horizontal="center" vertical="center"/>
    </xf>
    <xf numFmtId="0" fontId="11" fillId="0" borderId="0" xfId="0" applyFont="1" applyBorder="1" applyAlignment="1">
      <alignment horizontal="center" vertical="center"/>
    </xf>
    <xf numFmtId="0" fontId="36" fillId="0" borderId="0" xfId="0" applyFont="1" applyBorder="1" applyAlignment="1">
      <alignment vertical="center" wrapText="1"/>
    </xf>
    <xf numFmtId="0" fontId="10" fillId="0" borderId="0" xfId="0" applyFont="1" applyBorder="1" applyAlignment="1">
      <alignment vertical="center" wrapText="1"/>
    </xf>
    <xf numFmtId="0" fontId="49" fillId="0" borderId="0" xfId="0" applyFont="1" applyAlignment="1">
      <alignment vertical="center"/>
    </xf>
    <xf numFmtId="0" fontId="0" fillId="0" borderId="0" xfId="0" applyBorder="1" applyAlignment="1">
      <alignment vertical="center"/>
    </xf>
    <xf numFmtId="0" fontId="40" fillId="0" borderId="0" xfId="0" applyFont="1" applyAlignment="1">
      <alignment vertical="center" wrapText="1"/>
    </xf>
    <xf numFmtId="0" fontId="51" fillId="0" borderId="0" xfId="0" applyFont="1" applyAlignment="1">
      <alignment vertical="center"/>
    </xf>
    <xf numFmtId="0" fontId="53" fillId="0" borderId="0" xfId="0" applyFont="1"/>
    <xf numFmtId="4" fontId="43" fillId="0" borderId="9" xfId="0" applyNumberFormat="1" applyFont="1" applyBorder="1" applyAlignment="1">
      <alignment horizontal="center" vertical="center"/>
    </xf>
    <xf numFmtId="4" fontId="43" fillId="0" borderId="11" xfId="0" applyNumberFormat="1" applyFont="1" applyBorder="1" applyAlignment="1">
      <alignment horizontal="center" vertical="center"/>
    </xf>
    <xf numFmtId="4" fontId="43" fillId="0" borderId="11" xfId="0" applyNumberFormat="1" applyFont="1" applyBorder="1" applyAlignment="1">
      <alignment horizontal="center" vertical="center" wrapText="1"/>
    </xf>
    <xf numFmtId="4" fontId="43" fillId="0" borderId="6" xfId="0" applyNumberFormat="1" applyFont="1" applyBorder="1" applyAlignment="1">
      <alignment horizontal="center" vertical="center" wrapText="1"/>
    </xf>
    <xf numFmtId="0" fontId="48" fillId="0" borderId="0" xfId="2" applyAlignment="1">
      <alignment vertical="center"/>
    </xf>
    <xf numFmtId="0" fontId="12" fillId="0" borderId="0" xfId="2" applyFont="1" applyAlignment="1">
      <alignment vertical="center"/>
    </xf>
    <xf numFmtId="0" fontId="28" fillId="0" borderId="0" xfId="2" applyFont="1" applyAlignment="1">
      <alignment horizontal="right" vertical="center"/>
    </xf>
    <xf numFmtId="0" fontId="34" fillId="0" borderId="0" xfId="2" applyFont="1" applyAlignment="1">
      <alignment vertical="center"/>
    </xf>
    <xf numFmtId="0" fontId="10" fillId="0" borderId="0" xfId="2" applyFont="1" applyAlignment="1">
      <alignment horizontal="left" vertical="center"/>
    </xf>
    <xf numFmtId="0" fontId="29" fillId="0" borderId="0" xfId="2" applyFont="1" applyAlignment="1">
      <alignment horizontal="left" vertical="center"/>
    </xf>
    <xf numFmtId="0" fontId="11" fillId="0" borderId="0" xfId="2" applyFont="1" applyAlignment="1">
      <alignment horizontal="left" vertical="center"/>
    </xf>
    <xf numFmtId="0" fontId="26" fillId="0" borderId="0" xfId="2" applyFont="1" applyAlignment="1">
      <alignment horizontal="center" vertical="center" wrapText="1"/>
    </xf>
    <xf numFmtId="0" fontId="16" fillId="0" borderId="0" xfId="2" applyFont="1" applyAlignment="1">
      <alignment vertical="center" wrapText="1"/>
    </xf>
    <xf numFmtId="0" fontId="26"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5" fillId="0" borderId="7" xfId="2" applyFont="1" applyBorder="1" applyAlignment="1">
      <alignment horizontal="center" vertical="center" wrapText="1"/>
    </xf>
    <xf numFmtId="0" fontId="25" fillId="0" borderId="6" xfId="2" applyFont="1" applyBorder="1" applyAlignment="1">
      <alignment horizontal="center" vertical="center" wrapText="1"/>
    </xf>
    <xf numFmtId="0" fontId="2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7" fillId="0" borderId="0" xfId="2" applyFont="1" applyAlignment="1">
      <alignment vertical="center" wrapText="1"/>
    </xf>
    <xf numFmtId="0" fontId="20" fillId="0" borderId="0" xfId="2" applyFont="1" applyAlignment="1">
      <alignment horizontal="center" vertical="center" wrapText="1"/>
    </xf>
    <xf numFmtId="0" fontId="22" fillId="0" borderId="5" xfId="2" applyFont="1" applyBorder="1" applyAlignment="1">
      <alignment horizontal="left" vertical="center" wrapText="1"/>
    </xf>
    <xf numFmtId="3" fontId="21" fillId="0" borderId="0" xfId="2" applyNumberFormat="1" applyFont="1" applyAlignment="1">
      <alignment vertical="center" wrapText="1"/>
    </xf>
    <xf numFmtId="3" fontId="21" fillId="0" borderId="10" xfId="2" applyNumberFormat="1" applyFont="1" applyBorder="1" applyAlignment="1" applyProtection="1">
      <alignment horizontal="center" vertical="center"/>
      <protection locked="0"/>
    </xf>
    <xf numFmtId="4" fontId="43" fillId="0" borderId="9" xfId="2" applyNumberFormat="1" applyFont="1" applyBorder="1" applyAlignment="1">
      <alignment horizontal="center" vertical="center"/>
    </xf>
    <xf numFmtId="3" fontId="21" fillId="3" borderId="10" xfId="2" applyNumberFormat="1" applyFont="1" applyFill="1" applyBorder="1" applyAlignment="1" applyProtection="1">
      <alignment horizontal="center" vertical="center"/>
      <protection locked="0"/>
    </xf>
    <xf numFmtId="165" fontId="43" fillId="0" borderId="9" xfId="1" applyNumberFormat="1" applyFont="1" applyBorder="1" applyAlignment="1">
      <alignment horizontal="center" vertical="center"/>
    </xf>
    <xf numFmtId="0" fontId="39" fillId="0" borderId="0" xfId="2" applyFont="1" applyAlignment="1">
      <alignment vertical="center" wrapText="1"/>
    </xf>
    <xf numFmtId="0" fontId="20" fillId="0" borderId="0" xfId="2" applyFont="1" applyAlignment="1">
      <alignment vertical="center" wrapText="1"/>
    </xf>
    <xf numFmtId="0" fontId="22" fillId="0" borderId="4" xfId="2" applyFont="1" applyBorder="1" applyAlignment="1">
      <alignment horizontal="left" vertical="center" wrapText="1"/>
    </xf>
    <xf numFmtId="3" fontId="21" fillId="0" borderId="12" xfId="2" applyNumberFormat="1" applyFont="1" applyBorder="1" applyAlignment="1" applyProtection="1">
      <alignment horizontal="center" vertical="center"/>
      <protection locked="0"/>
    </xf>
    <xf numFmtId="4" fontId="43" fillId="0" borderId="11" xfId="2" applyNumberFormat="1" applyFont="1" applyBorder="1" applyAlignment="1">
      <alignment horizontal="center" vertical="center"/>
    </xf>
    <xf numFmtId="3" fontId="21" fillId="3" borderId="12" xfId="2" applyNumberFormat="1" applyFont="1" applyFill="1" applyBorder="1" applyAlignment="1" applyProtection="1">
      <alignment horizontal="center" vertical="center"/>
      <protection locked="0"/>
    </xf>
    <xf numFmtId="165" fontId="43" fillId="0" borderId="11" xfId="1" applyNumberFormat="1" applyFont="1" applyBorder="1" applyAlignment="1">
      <alignment horizontal="center" vertical="center"/>
    </xf>
    <xf numFmtId="3" fontId="21" fillId="0" borderId="12" xfId="2" applyNumberFormat="1"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3" fillId="0" borderId="0" xfId="2" applyFont="1" applyAlignment="1">
      <alignment vertical="center" wrapText="1"/>
    </xf>
    <xf numFmtId="3" fontId="21" fillId="3" borderId="12" xfId="2" applyNumberFormat="1" applyFont="1" applyFill="1" applyBorder="1" applyAlignment="1" applyProtection="1">
      <alignment horizontal="center" vertical="center" wrapText="1"/>
      <protection locked="0"/>
    </xf>
    <xf numFmtId="4" fontId="43" fillId="0" borderId="11" xfId="2" applyNumberFormat="1" applyFont="1" applyBorder="1" applyAlignment="1">
      <alignment horizontal="center" vertical="center" wrapText="1"/>
    </xf>
    <xf numFmtId="165" fontId="43" fillId="0" borderId="11" xfId="1" applyNumberFormat="1" applyFont="1" applyBorder="1" applyAlignment="1">
      <alignment horizontal="center" vertical="center" wrapText="1"/>
    </xf>
    <xf numFmtId="0" fontId="22" fillId="0" borderId="3" xfId="2" applyFont="1" applyBorder="1" applyAlignment="1">
      <alignment horizontal="left" vertical="center" wrapText="1"/>
    </xf>
    <xf numFmtId="3" fontId="21" fillId="0" borderId="7" xfId="2" applyNumberFormat="1" applyFont="1" applyBorder="1" applyAlignment="1" applyProtection="1">
      <alignment horizontal="center" vertical="center" wrapText="1"/>
      <protection locked="0"/>
    </xf>
    <xf numFmtId="4" fontId="43" fillId="0" borderId="6" xfId="2" applyNumberFormat="1" applyFont="1" applyBorder="1" applyAlignment="1">
      <alignment horizontal="center" vertical="center" wrapText="1"/>
    </xf>
    <xf numFmtId="3" fontId="21" fillId="3" borderId="7" xfId="2" applyNumberFormat="1" applyFont="1" applyFill="1" applyBorder="1" applyAlignment="1" applyProtection="1">
      <alignment horizontal="center" vertical="center" wrapText="1"/>
      <protection locked="0"/>
    </xf>
    <xf numFmtId="165" fontId="43" fillId="0" borderId="6" xfId="1" applyNumberFormat="1" applyFont="1" applyBorder="1" applyAlignment="1">
      <alignment horizontal="center" vertical="center" wrapText="1"/>
    </xf>
    <xf numFmtId="0" fontId="45" fillId="0" borderId="0" xfId="2" applyFont="1" applyAlignment="1">
      <alignment horizontal="center" vertical="center" wrapText="1"/>
    </xf>
    <xf numFmtId="165" fontId="45" fillId="0" borderId="0" xfId="1" applyNumberFormat="1" applyFont="1" applyBorder="1" applyAlignment="1">
      <alignment horizontal="center" vertical="center" wrapText="1"/>
    </xf>
    <xf numFmtId="0" fontId="11" fillId="0" borderId="0" xfId="2" applyFont="1" applyAlignment="1">
      <alignment vertical="center" wrapText="1"/>
    </xf>
    <xf numFmtId="0" fontId="16" fillId="0" borderId="2" xfId="2" applyFont="1" applyBorder="1" applyAlignment="1">
      <alignment horizontal="left" vertical="center" wrapText="1"/>
    </xf>
    <xf numFmtId="3" fontId="16" fillId="0" borderId="1" xfId="2" applyNumberFormat="1" applyFont="1" applyBorder="1" applyAlignment="1">
      <alignment horizontal="center" vertical="center" wrapText="1"/>
    </xf>
    <xf numFmtId="4" fontId="44" fillId="0" borderId="8" xfId="2" applyNumberFormat="1" applyFont="1" applyBorder="1" applyAlignment="1">
      <alignment horizontal="center" vertical="center" wrapText="1"/>
    </xf>
    <xf numFmtId="165" fontId="44" fillId="0" borderId="8" xfId="1" applyNumberFormat="1" applyFont="1" applyBorder="1" applyAlignment="1">
      <alignment horizontal="center" vertical="center" wrapText="1"/>
    </xf>
    <xf numFmtId="0" fontId="14" fillId="0" borderId="0" xfId="2" applyFont="1" applyAlignment="1">
      <alignment vertical="center" wrapText="1"/>
    </xf>
    <xf numFmtId="0" fontId="51" fillId="0" borderId="0" xfId="2" applyFont="1" applyAlignment="1">
      <alignment vertical="center" wrapText="1"/>
    </xf>
    <xf numFmtId="2" fontId="32" fillId="0" borderId="0" xfId="2" applyNumberFormat="1" applyFont="1" applyAlignment="1">
      <alignment vertical="center" wrapText="1"/>
    </xf>
    <xf numFmtId="0" fontId="29" fillId="0" borderId="0" xfId="2" applyFont="1" applyAlignment="1">
      <alignment vertical="center" wrapText="1"/>
    </xf>
    <xf numFmtId="2" fontId="31" fillId="0" borderId="0" xfId="2" applyNumberFormat="1" applyFont="1" applyAlignment="1">
      <alignment vertical="center" wrapText="1"/>
    </xf>
    <xf numFmtId="0" fontId="10" fillId="0" borderId="0" xfId="2" applyFont="1" applyAlignment="1">
      <alignment vertical="center" wrapText="1"/>
    </xf>
    <xf numFmtId="0" fontId="30" fillId="0" borderId="0" xfId="2" applyFont="1" applyAlignment="1">
      <alignment vertical="center" wrapText="1"/>
    </xf>
    <xf numFmtId="10" fontId="10" fillId="0" borderId="0" xfId="2" applyNumberFormat="1" applyFont="1" applyAlignment="1">
      <alignment vertical="center" wrapText="1"/>
    </xf>
    <xf numFmtId="0" fontId="33" fillId="0" borderId="6" xfId="2" applyFont="1" applyBorder="1" applyAlignment="1">
      <alignment horizontal="center" vertical="center" wrapText="1"/>
    </xf>
    <xf numFmtId="0" fontId="41" fillId="0" borderId="0" xfId="2" applyFont="1"/>
    <xf numFmtId="0" fontId="41" fillId="0" borderId="0" xfId="2" applyFont="1" applyAlignment="1">
      <alignment horizontal="left" vertical="center" wrapText="1"/>
    </xf>
    <xf numFmtId="0" fontId="41" fillId="0" borderId="0" xfId="2" applyFont="1" applyAlignment="1">
      <alignment vertical="center" wrapText="1"/>
    </xf>
    <xf numFmtId="0" fontId="0" fillId="4" borderId="0" xfId="0" applyFill="1" applyBorder="1"/>
    <xf numFmtId="0" fontId="54" fillId="0" borderId="0" xfId="0" applyFont="1"/>
    <xf numFmtId="0" fontId="57" fillId="0" borderId="0" xfId="0" applyFont="1" applyAlignment="1">
      <alignment horizontal="left" vertical="center"/>
    </xf>
    <xf numFmtId="0" fontId="56" fillId="0" borderId="0" xfId="0" applyFont="1"/>
    <xf numFmtId="0" fontId="55" fillId="0" borderId="0" xfId="0" applyFont="1" applyAlignment="1">
      <alignment vertical="center"/>
    </xf>
    <xf numFmtId="0" fontId="54" fillId="4" borderId="0" xfId="0" applyFont="1" applyFill="1" applyBorder="1"/>
    <xf numFmtId="0" fontId="46" fillId="4" borderId="0" xfId="0" applyFont="1" applyFill="1" applyBorder="1"/>
    <xf numFmtId="3" fontId="54" fillId="4" borderId="0" xfId="0" applyNumberFormat="1" applyFont="1" applyFill="1" applyBorder="1"/>
    <xf numFmtId="10" fontId="54" fillId="4" borderId="0" xfId="0" applyNumberFormat="1" applyFont="1" applyFill="1" applyBorder="1"/>
    <xf numFmtId="0" fontId="47" fillId="4" borderId="0" xfId="0" applyFont="1" applyFill="1" applyBorder="1"/>
    <xf numFmtId="3" fontId="47" fillId="4" borderId="0" xfId="0" applyNumberFormat="1" applyFont="1" applyFill="1" applyBorder="1"/>
    <xf numFmtId="10" fontId="47" fillId="4" borderId="0" xfId="0" applyNumberFormat="1" applyFont="1" applyFill="1" applyBorder="1"/>
    <xf numFmtId="0" fontId="15" fillId="0" borderId="0" xfId="0" applyFont="1" applyBorder="1" applyAlignment="1">
      <alignment horizontal="left" vertical="center" wrapText="1"/>
    </xf>
    <xf numFmtId="3" fontId="21" fillId="0" borderId="10"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36" fillId="0" borderId="0" xfId="0" applyFont="1" applyAlignment="1">
      <alignment horizontal="left" vertical="center"/>
    </xf>
    <xf numFmtId="0" fontId="62" fillId="4" borderId="0" xfId="0" applyFont="1" applyFill="1" applyBorder="1"/>
    <xf numFmtId="3" fontId="0" fillId="4" borderId="0" xfId="0" applyNumberFormat="1" applyFill="1" applyBorder="1"/>
    <xf numFmtId="10" fontId="0" fillId="4" borderId="0" xfId="0" applyNumberFormat="1" applyFill="1" applyBorder="1"/>
    <xf numFmtId="0" fontId="58" fillId="0" borderId="0" xfId="2" applyFont="1" applyAlignment="1">
      <alignment horizontal="center" vertical="center" wrapText="1"/>
    </xf>
    <xf numFmtId="0" fontId="38" fillId="0" borderId="0" xfId="2" applyFont="1" applyAlignment="1">
      <alignment vertical="center" wrapText="1"/>
    </xf>
    <xf numFmtId="3" fontId="38" fillId="0" borderId="0" xfId="2" applyNumberFormat="1" applyFont="1" applyAlignment="1">
      <alignment vertical="center" wrapText="1"/>
    </xf>
    <xf numFmtId="0" fontId="63" fillId="0" borderId="0" xfId="2" applyFont="1" applyAlignment="1">
      <alignment horizontal="center" vertical="center" wrapText="1"/>
    </xf>
    <xf numFmtId="0" fontId="41" fillId="0" borderId="0" xfId="2" applyFont="1" applyAlignment="1">
      <alignment horizontal="center" vertical="center" wrapText="1"/>
    </xf>
    <xf numFmtId="0" fontId="37" fillId="0" borderId="0" xfId="2" applyFont="1" applyAlignment="1">
      <alignment vertical="center" wrapText="1"/>
    </xf>
    <xf numFmtId="2" fontId="41" fillId="0" borderId="0" xfId="1" applyNumberFormat="1" applyFont="1" applyBorder="1" applyAlignment="1">
      <alignment horizontal="center" vertical="center"/>
    </xf>
    <xf numFmtId="2" fontId="41" fillId="0" borderId="0" xfId="1" applyNumberFormat="1" applyFont="1" applyBorder="1" applyAlignment="1">
      <alignment horizontal="center" vertical="center" wrapText="1"/>
    </xf>
    <xf numFmtId="2" fontId="41" fillId="0" borderId="0" xfId="2" applyNumberFormat="1" applyFont="1" applyAlignment="1">
      <alignment vertical="center" wrapText="1"/>
    </xf>
    <xf numFmtId="0" fontId="36" fillId="0" borderId="0" xfId="2" applyFont="1" applyAlignment="1">
      <alignment vertical="center" wrapText="1"/>
    </xf>
    <xf numFmtId="0" fontId="46" fillId="4" borderId="0" xfId="16" applyFont="1" applyFill="1" applyBorder="1"/>
    <xf numFmtId="0" fontId="62" fillId="0" borderId="0" xfId="16" applyFont="1" applyBorder="1"/>
    <xf numFmtId="0" fontId="46" fillId="0" borderId="0" xfId="16" applyFont="1" applyBorder="1"/>
    <xf numFmtId="167" fontId="46" fillId="4" borderId="0" xfId="0" applyNumberFormat="1" applyFont="1" applyFill="1" applyBorder="1"/>
    <xf numFmtId="0" fontId="16" fillId="0" borderId="4" xfId="2" applyFont="1" applyBorder="1" applyAlignment="1">
      <alignment vertical="center" wrapText="1"/>
    </xf>
    <xf numFmtId="3" fontId="44" fillId="0" borderId="8" xfId="2" applyNumberFormat="1" applyFont="1" applyBorder="1" applyAlignment="1">
      <alignment horizontal="center" vertical="center" wrapText="1"/>
    </xf>
    <xf numFmtId="0" fontId="36" fillId="0" borderId="0" xfId="0" applyFont="1" applyBorder="1" applyAlignment="1">
      <alignment horizontal="left" vertical="center"/>
    </xf>
    <xf numFmtId="0" fontId="50" fillId="0" borderId="0" xfId="0" applyFont="1" applyBorder="1" applyAlignment="1">
      <alignment horizontal="left" vertical="center"/>
    </xf>
    <xf numFmtId="0" fontId="65" fillId="0" borderId="0" xfId="0" applyFont="1" applyBorder="1" applyAlignment="1">
      <alignment vertical="center" wrapText="1"/>
    </xf>
    <xf numFmtId="0" fontId="68" fillId="0" borderId="0" xfId="0" applyFont="1" applyBorder="1" applyAlignment="1">
      <alignment horizontal="center" vertical="center" wrapText="1"/>
    </xf>
    <xf numFmtId="0" fontId="61" fillId="0" borderId="0" xfId="0" applyFont="1" applyBorder="1" applyAlignment="1">
      <alignment vertical="center" wrapText="1"/>
    </xf>
    <xf numFmtId="0" fontId="69"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71" fillId="0" borderId="0" xfId="0" applyFont="1" applyBorder="1" applyAlignment="1">
      <alignment vertical="center" wrapText="1"/>
    </xf>
    <xf numFmtId="0" fontId="64" fillId="0" borderId="0" xfId="0" applyFont="1" applyBorder="1" applyAlignment="1">
      <alignment vertical="center" wrapText="1"/>
    </xf>
    <xf numFmtId="10" fontId="64" fillId="0" borderId="0" xfId="7" applyNumberFormat="1" applyFont="1" applyBorder="1" applyAlignment="1">
      <alignment vertical="center" wrapText="1"/>
    </xf>
    <xf numFmtId="3" fontId="64" fillId="0" borderId="0" xfId="7" applyNumberFormat="1" applyFont="1" applyBorder="1" applyAlignment="1" applyProtection="1">
      <alignment horizontal="center" vertical="center"/>
      <protection locked="0"/>
    </xf>
    <xf numFmtId="10" fontId="64" fillId="0" borderId="0" xfId="6" applyNumberFormat="1" applyFont="1" applyBorder="1" applyAlignment="1">
      <alignment vertical="center" wrapText="1"/>
    </xf>
    <xf numFmtId="9" fontId="64" fillId="0" borderId="0" xfId="8" applyFont="1" applyBorder="1" applyAlignment="1">
      <alignment vertical="center" wrapText="1"/>
    </xf>
    <xf numFmtId="10" fontId="72" fillId="0" borderId="0" xfId="7" applyNumberFormat="1" applyFont="1" applyBorder="1" applyAlignment="1">
      <alignment vertical="center" wrapText="1"/>
    </xf>
    <xf numFmtId="0" fontId="65" fillId="0" borderId="0" xfId="0" applyFont="1" applyBorder="1" applyAlignment="1">
      <alignment horizontal="left" vertical="center" wrapText="1"/>
    </xf>
    <xf numFmtId="3" fontId="72" fillId="0" borderId="0" xfId="0" applyNumberFormat="1" applyFont="1" applyBorder="1" applyAlignment="1">
      <alignment horizontal="center" vertical="center" wrapText="1"/>
    </xf>
    <xf numFmtId="0" fontId="54" fillId="0" borderId="0" xfId="0" applyFont="1" applyBorder="1" applyAlignment="1">
      <alignment vertical="center" wrapText="1"/>
    </xf>
    <xf numFmtId="2" fontId="70" fillId="0" borderId="0" xfId="0" applyNumberFormat="1" applyFont="1" applyBorder="1" applyAlignment="1">
      <alignment vertical="center" wrapText="1"/>
    </xf>
    <xf numFmtId="2" fontId="70" fillId="0" borderId="0" xfId="0" applyNumberFormat="1" applyFont="1" applyBorder="1" applyAlignment="1">
      <alignment horizontal="left" vertical="center" wrapText="1"/>
    </xf>
    <xf numFmtId="0" fontId="50" fillId="0" borderId="0" xfId="0" applyFont="1" applyBorder="1" applyAlignment="1">
      <alignment vertical="center" wrapText="1"/>
    </xf>
    <xf numFmtId="2" fontId="37" fillId="0" borderId="0" xfId="0" applyNumberFormat="1" applyFont="1" applyAlignment="1">
      <alignment horizontal="left" vertical="center" wrapText="1"/>
    </xf>
    <xf numFmtId="2" fontId="52" fillId="0" borderId="0" xfId="0" applyNumberFormat="1" applyFont="1" applyBorder="1" applyAlignment="1">
      <alignment vertical="center" wrapText="1"/>
    </xf>
    <xf numFmtId="0" fontId="73" fillId="0" borderId="0" xfId="0" applyFont="1" applyBorder="1" applyAlignment="1">
      <alignment horizontal="center" vertical="center"/>
    </xf>
    <xf numFmtId="0" fontId="72" fillId="0" borderId="0" xfId="0" applyFont="1" applyBorder="1" applyAlignment="1">
      <alignment vertical="center" wrapText="1"/>
    </xf>
    <xf numFmtId="0" fontId="74" fillId="0" borderId="0" xfId="0" applyFont="1" applyBorder="1" applyAlignment="1">
      <alignment horizontal="center" vertical="center" wrapText="1"/>
    </xf>
    <xf numFmtId="0" fontId="68" fillId="0" borderId="0" xfId="0" applyFont="1" applyBorder="1" applyAlignment="1">
      <alignment vertical="center" wrapText="1"/>
    </xf>
    <xf numFmtId="0" fontId="75" fillId="0" borderId="0" xfId="0" applyFont="1" applyBorder="1" applyAlignment="1">
      <alignment horizontal="center" vertical="center" wrapText="1"/>
    </xf>
    <xf numFmtId="0" fontId="76" fillId="0" borderId="0" xfId="0" applyFont="1" applyBorder="1" applyAlignment="1">
      <alignment vertical="center" wrapText="1"/>
    </xf>
    <xf numFmtId="0" fontId="70"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vertical="center" wrapText="1"/>
    </xf>
    <xf numFmtId="3" fontId="64" fillId="0" borderId="0" xfId="0" applyNumberFormat="1" applyFont="1" applyBorder="1" applyAlignment="1">
      <alignment horizontal="center" vertical="center" wrapText="1"/>
    </xf>
    <xf numFmtId="3"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xf>
    <xf numFmtId="4"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wrapText="1"/>
    </xf>
    <xf numFmtId="0" fontId="80" fillId="0" borderId="0" xfId="0" applyFont="1" applyBorder="1" applyAlignment="1">
      <alignment horizontal="left" vertical="center" wrapText="1"/>
    </xf>
    <xf numFmtId="0" fontId="64" fillId="0" borderId="0" xfId="0" applyFont="1" applyBorder="1" applyAlignment="1">
      <alignment horizontal="center" vertical="center" wrapText="1"/>
    </xf>
    <xf numFmtId="4" fontId="64" fillId="0" borderId="0" xfId="0" applyNumberFormat="1" applyFont="1" applyBorder="1" applyAlignment="1">
      <alignment horizontal="center" vertical="center" wrapText="1"/>
    </xf>
    <xf numFmtId="3" fontId="64" fillId="0" borderId="0" xfId="0" applyNumberFormat="1" applyFont="1" applyBorder="1" applyAlignment="1">
      <alignment vertical="center" wrapText="1"/>
    </xf>
    <xf numFmtId="0" fontId="72" fillId="0" borderId="0" xfId="0" applyFont="1" applyBorder="1" applyAlignment="1">
      <alignment horizontal="center" vertical="center" wrapText="1"/>
    </xf>
    <xf numFmtId="0" fontId="75" fillId="0" borderId="0" xfId="0" applyFont="1" applyBorder="1" applyAlignment="1">
      <alignment vertical="center" wrapText="1"/>
    </xf>
    <xf numFmtId="0" fontId="66" fillId="0" borderId="0" xfId="0" applyFont="1" applyBorder="1" applyAlignment="1">
      <alignment vertical="center" wrapText="1"/>
    </xf>
    <xf numFmtId="4" fontId="81" fillId="0" borderId="0" xfId="0" applyNumberFormat="1" applyFont="1" applyBorder="1" applyAlignment="1">
      <alignment horizontal="center" vertical="center" wrapText="1"/>
    </xf>
    <xf numFmtId="4" fontId="72" fillId="0" borderId="0" xfId="0" applyNumberFormat="1" applyFont="1" applyBorder="1" applyAlignment="1">
      <alignment horizontal="center" vertical="center" wrapText="1"/>
    </xf>
    <xf numFmtId="2" fontId="71" fillId="0" borderId="0" xfId="0" applyNumberFormat="1" applyFont="1" applyBorder="1" applyAlignment="1">
      <alignment vertical="center" wrapText="1"/>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Border="1" applyAlignment="1">
      <alignment horizontal="center" vertical="center"/>
    </xf>
    <xf numFmtId="0" fontId="16" fillId="0" borderId="13" xfId="2" applyFont="1" applyBorder="1" applyAlignment="1">
      <alignment vertical="center" wrapText="1"/>
    </xf>
    <xf numFmtId="166" fontId="43" fillId="0" borderId="9" xfId="2" applyNumberFormat="1" applyFont="1" applyBorder="1" applyAlignment="1">
      <alignment horizontal="center" vertical="center"/>
    </xf>
    <xf numFmtId="166" fontId="43" fillId="0" borderId="11" xfId="2" applyNumberFormat="1" applyFont="1" applyBorder="1" applyAlignment="1">
      <alignment horizontal="center" vertical="center"/>
    </xf>
    <xf numFmtId="166" fontId="43" fillId="0" borderId="11" xfId="2" applyNumberFormat="1" applyFont="1" applyBorder="1" applyAlignment="1">
      <alignment horizontal="center" vertical="center" wrapText="1"/>
    </xf>
    <xf numFmtId="166" fontId="43" fillId="0" borderId="6" xfId="2" applyNumberFormat="1" applyFont="1" applyBorder="1" applyAlignment="1">
      <alignment horizontal="center" vertical="center" wrapText="1"/>
    </xf>
    <xf numFmtId="166" fontId="45" fillId="0" borderId="0" xfId="2" applyNumberFormat="1" applyFont="1" applyAlignment="1">
      <alignment horizontal="center" vertical="center" wrapText="1"/>
    </xf>
    <xf numFmtId="4" fontId="45" fillId="0" borderId="0" xfId="2" applyNumberFormat="1" applyFont="1" applyAlignment="1">
      <alignment horizontal="center" vertical="center" wrapText="1"/>
    </xf>
    <xf numFmtId="9" fontId="9" fillId="0" borderId="0" xfId="8" applyFont="1" applyBorder="1" applyAlignment="1">
      <alignment horizontal="center" vertical="center"/>
    </xf>
    <xf numFmtId="0" fontId="67" fillId="0" borderId="0" xfId="0" applyFont="1" applyBorder="1" applyAlignment="1">
      <alignment vertical="center" wrapText="1"/>
    </xf>
    <xf numFmtId="0" fontId="42" fillId="0" borderId="0" xfId="0" applyFont="1" applyBorder="1" applyAlignment="1">
      <alignment vertical="center" wrapText="1"/>
    </xf>
    <xf numFmtId="0" fontId="12" fillId="0" borderId="0" xfId="0" applyFont="1" applyBorder="1" applyAlignment="1">
      <alignment vertical="center" wrapText="1"/>
    </xf>
    <xf numFmtId="0" fontId="82" fillId="0" borderId="0" xfId="0" applyFont="1" applyBorder="1" applyAlignment="1">
      <alignment horizontal="center" vertical="center"/>
    </xf>
    <xf numFmtId="0" fontId="54" fillId="0" borderId="0" xfId="2" applyFont="1" applyAlignment="1">
      <alignment vertical="center"/>
    </xf>
    <xf numFmtId="0" fontId="86" fillId="0" borderId="0" xfId="0" applyFont="1" applyBorder="1" applyAlignment="1">
      <alignment vertical="center" wrapText="1"/>
    </xf>
    <xf numFmtId="2" fontId="37" fillId="0" borderId="0" xfId="0" applyNumberFormat="1" applyFont="1" applyBorder="1" applyAlignment="1">
      <alignment vertical="center" wrapText="1"/>
    </xf>
    <xf numFmtId="2" fontId="37" fillId="0" borderId="0" xfId="0" applyNumberFormat="1" applyFont="1" applyBorder="1" applyAlignment="1">
      <alignment horizontal="left" vertical="center" wrapText="1"/>
    </xf>
    <xf numFmtId="2" fontId="86" fillId="0" borderId="0" xfId="0" applyNumberFormat="1" applyFont="1" applyAlignment="1">
      <alignment horizontal="left" vertical="center" wrapText="1"/>
    </xf>
    <xf numFmtId="0" fontId="86" fillId="0" borderId="0" xfId="0" applyFont="1" applyAlignment="1">
      <alignment horizontal="left" vertical="center" wrapText="1"/>
    </xf>
    <xf numFmtId="3" fontId="86" fillId="0" borderId="0" xfId="0" applyNumberFormat="1" applyFont="1" applyAlignment="1">
      <alignment horizontal="left" vertical="center" wrapText="1"/>
    </xf>
    <xf numFmtId="0" fontId="62" fillId="0" borderId="0" xfId="16" applyFont="1" applyBorder="1" applyAlignment="1">
      <alignment horizontal="center"/>
    </xf>
    <xf numFmtId="0" fontId="62" fillId="4" borderId="0" xfId="16" applyFont="1" applyFill="1" applyBorder="1"/>
    <xf numFmtId="0" fontId="87" fillId="0" borderId="0" xfId="16" applyFont="1" applyBorder="1" applyAlignment="1">
      <alignment horizontal="center"/>
    </xf>
    <xf numFmtId="0" fontId="87" fillId="4" borderId="0" xfId="16" applyFont="1" applyFill="1" applyBorder="1"/>
    <xf numFmtId="0" fontId="62" fillId="4" borderId="0" xfId="16" applyFont="1" applyFill="1" applyBorder="1" applyAlignment="1">
      <alignment horizontal="center"/>
    </xf>
    <xf numFmtId="3" fontId="62" fillId="0" borderId="0" xfId="17" applyNumberFormat="1" applyFont="1"/>
    <xf numFmtId="9" fontId="62" fillId="0" borderId="0" xfId="15" applyFont="1" applyFill="1" applyBorder="1"/>
    <xf numFmtId="0" fontId="62" fillId="0" borderId="0" xfId="16" applyFont="1" applyBorder="1" applyAlignment="1">
      <alignment vertical="center"/>
    </xf>
    <xf numFmtId="0" fontId="66" fillId="0" borderId="2" xfId="0" applyFont="1" applyBorder="1" applyAlignment="1">
      <alignment horizontal="left" vertical="center" wrapText="1"/>
    </xf>
    <xf numFmtId="0" fontId="112" fillId="0" borderId="0" xfId="0" applyFont="1" applyAlignment="1">
      <alignment vertical="center"/>
    </xf>
    <xf numFmtId="0" fontId="113" fillId="0" borderId="0" xfId="0" applyFont="1"/>
    <xf numFmtId="0" fontId="113" fillId="0" borderId="0" xfId="0" applyFont="1" applyAlignment="1">
      <alignment horizontal="left"/>
    </xf>
    <xf numFmtId="0" fontId="113" fillId="0" borderId="0" xfId="0" applyFont="1" applyAlignment="1">
      <alignment vertical="center" wrapText="1"/>
    </xf>
    <xf numFmtId="0" fontId="114" fillId="0" borderId="0" xfId="0" applyFont="1" applyAlignment="1">
      <alignment horizontal="justify" vertical="center" wrapText="1"/>
    </xf>
    <xf numFmtId="0" fontId="116" fillId="0" borderId="0" xfId="18" applyFont="1" applyAlignment="1">
      <alignment horizontal="left" vertical="center" wrapText="1"/>
    </xf>
    <xf numFmtId="0" fontId="116" fillId="0" borderId="0" xfId="0" applyFont="1" applyAlignment="1">
      <alignment vertical="center"/>
    </xf>
    <xf numFmtId="0" fontId="83" fillId="0" borderId="0" xfId="0" applyFont="1" applyAlignment="1">
      <alignment vertical="center"/>
    </xf>
    <xf numFmtId="0" fontId="83" fillId="0" borderId="0" xfId="0" applyFont="1" applyAlignment="1">
      <alignment horizontal="left" vertical="center"/>
    </xf>
    <xf numFmtId="0" fontId="117" fillId="0" borderId="0" xfId="0" applyFont="1" applyAlignment="1">
      <alignment vertical="center"/>
    </xf>
    <xf numFmtId="0" fontId="3" fillId="4" borderId="0" xfId="19" applyFont="1" applyFill="1"/>
    <xf numFmtId="0" fontId="3" fillId="0" borderId="0" xfId="19" applyFont="1"/>
    <xf numFmtId="14" fontId="3" fillId="0" borderId="0" xfId="19" applyNumberFormat="1" applyFont="1"/>
    <xf numFmtId="0" fontId="3" fillId="4" borderId="88" xfId="19" applyFont="1" applyFill="1" applyBorder="1"/>
    <xf numFmtId="0" fontId="3" fillId="4" borderId="101" xfId="19" applyFont="1" applyFill="1" applyBorder="1"/>
    <xf numFmtId="3" fontId="3" fillId="0" borderId="0" xfId="19" applyNumberFormat="1" applyFont="1"/>
    <xf numFmtId="0" fontId="47" fillId="6" borderId="0" xfId="19" applyFont="1" applyFill="1" applyAlignment="1">
      <alignment horizontal="center" vertical="center"/>
    </xf>
    <xf numFmtId="14" fontId="47" fillId="38" borderId="98" xfId="19" applyNumberFormat="1" applyFont="1" applyFill="1" applyBorder="1" applyAlignment="1">
      <alignment horizontal="center" vertical="center"/>
    </xf>
    <xf numFmtId="14" fontId="47" fillId="38" borderId="0" xfId="19" applyNumberFormat="1" applyFont="1" applyFill="1" applyAlignment="1">
      <alignment horizontal="center" vertical="center"/>
    </xf>
    <xf numFmtId="14" fontId="47" fillId="38" borderId="100" xfId="19" applyNumberFormat="1" applyFont="1" applyFill="1" applyBorder="1" applyAlignment="1">
      <alignment horizontal="center" vertical="center"/>
    </xf>
    <xf numFmtId="14" fontId="47" fillId="38" borderId="99" xfId="19" applyNumberFormat="1" applyFont="1" applyFill="1" applyBorder="1" applyAlignment="1">
      <alignment horizontal="center" vertical="center"/>
    </xf>
    <xf numFmtId="14" fontId="47" fillId="38" borderId="39" xfId="19" applyNumberFormat="1" applyFont="1" applyFill="1" applyBorder="1" applyAlignment="1">
      <alignment horizontal="center" vertical="center"/>
    </xf>
    <xf numFmtId="14" fontId="47" fillId="38" borderId="109" xfId="19" applyNumberFormat="1" applyFont="1" applyFill="1" applyBorder="1" applyAlignment="1">
      <alignment horizontal="center" vertical="center"/>
    </xf>
    <xf numFmtId="14" fontId="47" fillId="38" borderId="110" xfId="19" applyNumberFormat="1" applyFont="1" applyFill="1" applyBorder="1" applyAlignment="1">
      <alignment horizontal="center" vertical="center"/>
    </xf>
    <xf numFmtId="14" fontId="47" fillId="38" borderId="111" xfId="19" applyNumberFormat="1" applyFont="1" applyFill="1" applyBorder="1" applyAlignment="1">
      <alignment horizontal="center" vertical="center"/>
    </xf>
    <xf numFmtId="14" fontId="122" fillId="6" borderId="37" xfId="19" applyNumberFormat="1" applyFont="1" applyFill="1" applyBorder="1" applyAlignment="1">
      <alignment horizontal="center" vertical="center"/>
    </xf>
    <xf numFmtId="0" fontId="103" fillId="5" borderId="80" xfId="19" applyFont="1" applyFill="1" applyBorder="1"/>
    <xf numFmtId="3" fontId="103" fillId="5" borderId="102" xfId="19" applyNumberFormat="1" applyFont="1" applyFill="1" applyBorder="1"/>
    <xf numFmtId="3" fontId="103" fillId="5" borderId="33" xfId="19" applyNumberFormat="1" applyFont="1" applyFill="1" applyBorder="1"/>
    <xf numFmtId="3" fontId="103" fillId="5" borderId="84" xfId="19" applyNumberFormat="1" applyFont="1" applyFill="1" applyBorder="1"/>
    <xf numFmtId="0" fontId="3" fillId="0" borderId="33" xfId="19" applyFont="1" applyBorder="1"/>
    <xf numFmtId="167" fontId="103" fillId="4" borderId="32" xfId="20" applyNumberFormat="1" applyFont="1" applyFill="1" applyBorder="1"/>
    <xf numFmtId="3" fontId="103" fillId="4" borderId="35" xfId="19" applyNumberFormat="1" applyFont="1" applyFill="1" applyBorder="1"/>
    <xf numFmtId="167" fontId="103" fillId="0" borderId="32" xfId="19" applyNumberFormat="1" applyFont="1" applyBorder="1"/>
    <xf numFmtId="3" fontId="103" fillId="5" borderId="35" xfId="19" applyNumberFormat="1" applyFont="1" applyFill="1" applyBorder="1"/>
    <xf numFmtId="0" fontId="103" fillId="4" borderId="81" xfId="19" applyFont="1" applyFill="1" applyBorder="1"/>
    <xf numFmtId="3" fontId="103" fillId="4" borderId="96" xfId="19" applyNumberFormat="1" applyFont="1" applyFill="1" applyBorder="1"/>
    <xf numFmtId="3" fontId="103" fillId="4" borderId="37" xfId="19" applyNumberFormat="1" applyFont="1" applyFill="1" applyBorder="1"/>
    <xf numFmtId="3" fontId="103" fillId="4" borderId="85" xfId="19" applyNumberFormat="1" applyFont="1" applyFill="1" applyBorder="1"/>
    <xf numFmtId="0" fontId="3" fillId="0" borderId="112" xfId="19" applyFont="1" applyBorder="1"/>
    <xf numFmtId="167" fontId="103" fillId="4" borderId="36" xfId="20" applyNumberFormat="1" applyFont="1" applyFill="1" applyBorder="1"/>
    <xf numFmtId="3" fontId="103" fillId="4" borderId="38" xfId="19" applyNumberFormat="1" applyFont="1" applyFill="1" applyBorder="1"/>
    <xf numFmtId="167" fontId="103" fillId="0" borderId="36" xfId="19" applyNumberFormat="1" applyFont="1" applyBorder="1"/>
    <xf numFmtId="0" fontId="3" fillId="4" borderId="82" xfId="19" applyFont="1" applyFill="1" applyBorder="1"/>
    <xf numFmtId="3" fontId="3" fillId="4" borderId="101" xfId="19" applyNumberFormat="1" applyFont="1" applyFill="1" applyBorder="1"/>
    <xf numFmtId="3" fontId="3" fillId="4" borderId="0" xfId="19" applyNumberFormat="1" applyFont="1" applyFill="1"/>
    <xf numFmtId="3" fontId="3" fillId="4" borderId="86" xfId="19" applyNumberFormat="1" applyFont="1" applyFill="1" applyBorder="1"/>
    <xf numFmtId="167" fontId="62" fillId="4" borderId="39" xfId="20" applyNumberFormat="1" applyFont="1" applyFill="1" applyBorder="1"/>
    <xf numFmtId="3" fontId="3" fillId="4" borderId="40" xfId="19" applyNumberFormat="1" applyFont="1" applyFill="1" applyBorder="1"/>
    <xf numFmtId="167" fontId="3" fillId="4" borderId="39" xfId="19" applyNumberFormat="1" applyFont="1" applyFill="1" applyBorder="1"/>
    <xf numFmtId="0" fontId="3" fillId="4" borderId="83" xfId="19" applyFont="1" applyFill="1" applyBorder="1"/>
    <xf numFmtId="3" fontId="3" fillId="4" borderId="103" xfId="19" applyNumberFormat="1" applyFont="1" applyFill="1" applyBorder="1"/>
    <xf numFmtId="3" fontId="3" fillId="4" borderId="42" xfId="19" applyNumberFormat="1" applyFont="1" applyFill="1" applyBorder="1"/>
    <xf numFmtId="3" fontId="3" fillId="4" borderId="87" xfId="19" applyNumberFormat="1" applyFont="1" applyFill="1" applyBorder="1"/>
    <xf numFmtId="0" fontId="3" fillId="0" borderId="42" xfId="19" applyFont="1" applyBorder="1"/>
    <xf numFmtId="167" fontId="62" fillId="4" borderId="41" xfId="20" applyNumberFormat="1" applyFont="1" applyFill="1" applyBorder="1"/>
    <xf numFmtId="3" fontId="3" fillId="4" borderId="43" xfId="19" applyNumberFormat="1" applyFont="1" applyFill="1" applyBorder="1"/>
    <xf numFmtId="167" fontId="3" fillId="4" borderId="41" xfId="19" applyNumberFormat="1" applyFont="1" applyFill="1" applyBorder="1"/>
    <xf numFmtId="0" fontId="3" fillId="0" borderId="37" xfId="19" applyFont="1" applyBorder="1"/>
    <xf numFmtId="167" fontId="103" fillId="4" borderId="36" xfId="19" applyNumberFormat="1" applyFont="1" applyFill="1" applyBorder="1"/>
    <xf numFmtId="0" fontId="3" fillId="0" borderId="113" xfId="19" applyFont="1" applyBorder="1"/>
    <xf numFmtId="0" fontId="3" fillId="0" borderId="114" xfId="19" applyFont="1" applyBorder="1"/>
    <xf numFmtId="167" fontId="103" fillId="4" borderId="102" xfId="20" applyNumberFormat="1" applyFont="1" applyFill="1" applyBorder="1"/>
    <xf numFmtId="3" fontId="103" fillId="4" borderId="33" xfId="19" applyNumberFormat="1" applyFont="1" applyFill="1" applyBorder="1"/>
    <xf numFmtId="167" fontId="103" fillId="0" borderId="102" xfId="19" applyNumberFormat="1" applyFont="1" applyBorder="1"/>
    <xf numFmtId="0" fontId="3" fillId="4" borderId="81" xfId="19" applyFont="1" applyFill="1" applyBorder="1" applyAlignment="1">
      <alignment wrapText="1"/>
    </xf>
    <xf numFmtId="3" fontId="3" fillId="4" borderId="96" xfId="19" applyNumberFormat="1" applyFont="1" applyFill="1" applyBorder="1"/>
    <xf numFmtId="3" fontId="3" fillId="4" borderId="37" xfId="19" applyNumberFormat="1" applyFont="1" applyFill="1" applyBorder="1"/>
    <xf numFmtId="3" fontId="3" fillId="4" borderId="85" xfId="19" applyNumberFormat="1" applyFont="1" applyFill="1" applyBorder="1"/>
    <xf numFmtId="167" fontId="62" fillId="4" borderId="36" xfId="20" applyNumberFormat="1" applyFont="1" applyFill="1" applyBorder="1"/>
    <xf numFmtId="3" fontId="3" fillId="4" borderId="38" xfId="19" applyNumberFormat="1" applyFont="1" applyFill="1" applyBorder="1"/>
    <xf numFmtId="167" fontId="3" fillId="4" borderId="36" xfId="19" applyNumberFormat="1" applyFont="1" applyFill="1" applyBorder="1"/>
    <xf numFmtId="167" fontId="3" fillId="4" borderId="37" xfId="19" applyNumberFormat="1" applyFont="1" applyFill="1" applyBorder="1"/>
    <xf numFmtId="167" fontId="3" fillId="4" borderId="0" xfId="19" applyNumberFormat="1" applyFont="1" applyFill="1"/>
    <xf numFmtId="167" fontId="3" fillId="4" borderId="39" xfId="19" applyNumberFormat="1" applyFont="1" applyFill="1" applyBorder="1" applyAlignment="1">
      <alignment horizontal="center"/>
    </xf>
    <xf numFmtId="167" fontId="3" fillId="4" borderId="0" xfId="19" applyNumberFormat="1" applyFont="1" applyFill="1" applyAlignment="1">
      <alignment horizontal="center"/>
    </xf>
    <xf numFmtId="167" fontId="3" fillId="4" borderId="42" xfId="19" applyNumberFormat="1" applyFont="1" applyFill="1" applyBorder="1"/>
    <xf numFmtId="167" fontId="62" fillId="0" borderId="0" xfId="20" applyNumberFormat="1" applyFont="1"/>
    <xf numFmtId="0" fontId="103" fillId="4" borderId="80" xfId="19" applyFont="1" applyFill="1" applyBorder="1"/>
    <xf numFmtId="4" fontId="103" fillId="4" borderId="115" xfId="19" applyNumberFormat="1" applyFont="1" applyFill="1" applyBorder="1"/>
    <xf numFmtId="4" fontId="103" fillId="4" borderId="116" xfId="19" applyNumberFormat="1" applyFont="1" applyFill="1" applyBorder="1"/>
    <xf numFmtId="167" fontId="103" fillId="4" borderId="102" xfId="19" applyNumberFormat="1" applyFont="1" applyFill="1" applyBorder="1" applyAlignment="1">
      <alignment horizontal="right"/>
    </xf>
    <xf numFmtId="4" fontId="103" fillId="4" borderId="33" xfId="19" applyNumberFormat="1" applyFont="1" applyFill="1" applyBorder="1" applyAlignment="1">
      <alignment horizontal="right"/>
    </xf>
    <xf numFmtId="4" fontId="103" fillId="4" borderId="84" xfId="19" applyNumberFormat="1" applyFont="1" applyFill="1" applyBorder="1" applyAlignment="1">
      <alignment horizontal="right"/>
    </xf>
    <xf numFmtId="167" fontId="103" fillId="4" borderId="33" xfId="19" applyNumberFormat="1" applyFont="1" applyFill="1" applyBorder="1" applyAlignment="1">
      <alignment horizontal="right"/>
    </xf>
    <xf numFmtId="167" fontId="103" fillId="4" borderId="34" xfId="19" applyNumberFormat="1" applyFont="1" applyFill="1" applyBorder="1" applyAlignment="1">
      <alignment horizontal="right"/>
    </xf>
    <xf numFmtId="4" fontId="103" fillId="4" borderId="35" xfId="19" applyNumberFormat="1" applyFont="1" applyFill="1" applyBorder="1" applyAlignment="1">
      <alignment horizontal="right"/>
    </xf>
    <xf numFmtId="0" fontId="3" fillId="0" borderId="117" xfId="19" applyFont="1" applyBorder="1"/>
    <xf numFmtId="14" fontId="122" fillId="6" borderId="119" xfId="19" applyNumberFormat="1" applyFont="1" applyFill="1" applyBorder="1" applyAlignment="1">
      <alignment horizontal="center" vertical="center"/>
    </xf>
    <xf numFmtId="0" fontId="103" fillId="4" borderId="81" xfId="19" applyFont="1" applyFill="1" applyBorder="1" applyAlignment="1">
      <alignment wrapText="1"/>
    </xf>
    <xf numFmtId="3" fontId="3" fillId="4" borderId="120" xfId="19" applyNumberFormat="1" applyFont="1" applyFill="1" applyBorder="1"/>
    <xf numFmtId="3" fontId="3" fillId="4" borderId="117" xfId="19" applyNumberFormat="1" applyFont="1" applyFill="1" applyBorder="1"/>
    <xf numFmtId="3" fontId="3" fillId="4" borderId="121" xfId="19" applyNumberFormat="1" applyFont="1" applyFill="1" applyBorder="1"/>
    <xf numFmtId="0" fontId="3" fillId="0" borderId="122" xfId="19" applyFont="1" applyBorder="1"/>
    <xf numFmtId="0" fontId="103" fillId="4" borderId="82" xfId="19" applyFont="1" applyFill="1" applyBorder="1"/>
    <xf numFmtId="0" fontId="3" fillId="0" borderId="82" xfId="19" applyFont="1" applyBorder="1"/>
    <xf numFmtId="0" fontId="103" fillId="4" borderId="83" xfId="19" applyFont="1" applyFill="1" applyBorder="1"/>
    <xf numFmtId="3" fontId="103" fillId="5" borderId="118" xfId="19" applyNumberFormat="1" applyFont="1" applyFill="1" applyBorder="1"/>
    <xf numFmtId="3" fontId="103" fillId="5" borderId="96" xfId="19" applyNumberFormat="1" applyFont="1" applyFill="1" applyBorder="1"/>
    <xf numFmtId="0" fontId="3" fillId="0" borderId="96" xfId="19" applyFont="1" applyBorder="1"/>
    <xf numFmtId="167" fontId="103" fillId="0" borderId="33" xfId="19" applyNumberFormat="1" applyFont="1" applyBorder="1"/>
    <xf numFmtId="0" fontId="124" fillId="0" borderId="0" xfId="2" applyFont="1" applyAlignment="1">
      <alignment vertical="center"/>
    </xf>
    <xf numFmtId="0" fontId="62" fillId="0" borderId="0" xfId="2" applyFont="1" applyAlignment="1">
      <alignment vertical="center"/>
    </xf>
    <xf numFmtId="0" fontId="125" fillId="0" borderId="0" xfId="2" applyFont="1" applyAlignment="1">
      <alignment horizontal="right" vertical="center"/>
    </xf>
    <xf numFmtId="0" fontId="120" fillId="0" borderId="0" xfId="2" applyFont="1" applyAlignment="1">
      <alignment vertical="center"/>
    </xf>
    <xf numFmtId="0" fontId="126" fillId="0" borderId="0" xfId="2" applyFont="1" applyAlignment="1">
      <alignment horizontal="left" vertical="center"/>
    </xf>
    <xf numFmtId="0" fontId="128" fillId="0" borderId="0" xfId="2" applyFont="1" applyAlignment="1">
      <alignment horizontal="left" vertical="center"/>
    </xf>
    <xf numFmtId="0" fontId="130" fillId="0" borderId="0" xfId="2" applyFont="1" applyAlignment="1">
      <alignment horizontal="center" vertical="center" wrapText="1"/>
    </xf>
    <xf numFmtId="0" fontId="122" fillId="0" borderId="0" xfId="2" applyFont="1" applyAlignment="1">
      <alignment vertical="center" wrapText="1"/>
    </xf>
    <xf numFmtId="0" fontId="122" fillId="0" borderId="37" xfId="2" applyFont="1" applyBorder="1" applyAlignment="1">
      <alignment vertical="center" wrapText="1"/>
    </xf>
    <xf numFmtId="0" fontId="87" fillId="0" borderId="0" xfId="2" applyFont="1" applyAlignment="1">
      <alignment horizontal="center" vertical="center" wrapText="1"/>
    </xf>
    <xf numFmtId="0" fontId="87" fillId="0" borderId="0" xfId="2" applyFont="1" applyAlignment="1">
      <alignment vertical="center" wrapText="1"/>
    </xf>
    <xf numFmtId="3" fontId="87" fillId="0" borderId="0" xfId="2" applyNumberFormat="1" applyFont="1" applyAlignment="1">
      <alignment vertical="center" wrapText="1"/>
    </xf>
    <xf numFmtId="0" fontId="130" fillId="0" borderId="0" xfId="2" applyFont="1" applyAlignment="1">
      <alignment vertical="center" wrapText="1"/>
    </xf>
    <xf numFmtId="0" fontId="122" fillId="0" borderId="88" xfId="2" applyFont="1" applyBorder="1" applyAlignment="1">
      <alignment vertical="center" wrapText="1"/>
    </xf>
    <xf numFmtId="0" fontId="131" fillId="0" borderId="0" xfId="2" applyFont="1" applyAlignment="1">
      <alignment horizontal="center" vertical="center" wrapText="1"/>
    </xf>
    <xf numFmtId="0" fontId="132" fillId="0" borderId="0" xfId="2" applyFont="1" applyAlignment="1">
      <alignment vertical="center" wrapText="1"/>
    </xf>
    <xf numFmtId="0" fontId="133" fillId="0" borderId="0" xfId="2" applyFont="1" applyAlignment="1">
      <alignment horizontal="center" vertical="center" wrapText="1"/>
    </xf>
    <xf numFmtId="0" fontId="134" fillId="0" borderId="0" xfId="2" applyFont="1" applyAlignment="1">
      <alignment horizontal="center" vertical="center" wrapText="1"/>
    </xf>
    <xf numFmtId="0" fontId="133" fillId="0" borderId="0" xfId="2" applyFont="1" applyAlignment="1">
      <alignment vertical="center" wrapText="1"/>
    </xf>
    <xf numFmtId="0" fontId="62" fillId="0" borderId="0" xfId="2" applyFont="1" applyAlignment="1">
      <alignment vertical="center" wrapText="1"/>
    </xf>
    <xf numFmtId="0" fontId="135"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6" fillId="0" borderId="0" xfId="2" applyFont="1" applyAlignment="1">
      <alignment vertical="center" wrapText="1"/>
    </xf>
    <xf numFmtId="165" fontId="137" fillId="0" borderId="0" xfId="1" applyNumberFormat="1" applyFont="1" applyBorder="1" applyAlignment="1">
      <alignment horizontal="center" vertical="center" wrapText="1"/>
    </xf>
    <xf numFmtId="4" fontId="137" fillId="0" borderId="0" xfId="2" applyNumberFormat="1" applyFont="1" applyAlignment="1">
      <alignment horizontal="center" vertical="center" wrapText="1"/>
    </xf>
    <xf numFmtId="0" fontId="139" fillId="0" borderId="0" xfId="2" applyFont="1" applyAlignment="1">
      <alignment vertical="center" wrapText="1"/>
    </xf>
    <xf numFmtId="0" fontId="140" fillId="0" borderId="0" xfId="2" applyFont="1" applyAlignment="1">
      <alignment vertical="center" wrapText="1"/>
    </xf>
    <xf numFmtId="0" fontId="84" fillId="0" borderId="0" xfId="2" applyFont="1" applyAlignment="1">
      <alignment vertical="center" wrapText="1"/>
    </xf>
    <xf numFmtId="0" fontId="126" fillId="0" borderId="0" xfId="2" applyFont="1" applyAlignment="1">
      <alignment vertical="center" wrapText="1"/>
    </xf>
    <xf numFmtId="0" fontId="143" fillId="0" borderId="0" xfId="2" applyFont="1" applyAlignment="1">
      <alignment vertical="center"/>
    </xf>
    <xf numFmtId="0" fontId="134" fillId="0" borderId="0" xfId="2" applyFont="1" applyAlignment="1">
      <alignment horizontal="right" vertical="center"/>
    </xf>
    <xf numFmtId="0" fontId="46" fillId="0" borderId="0" xfId="2" applyFont="1" applyAlignment="1">
      <alignment vertical="center"/>
    </xf>
    <xf numFmtId="0" fontId="136" fillId="0" borderId="0" xfId="2" applyFont="1" applyAlignment="1">
      <alignment horizontal="left" vertical="center"/>
    </xf>
    <xf numFmtId="0" fontId="144" fillId="0" borderId="0" xfId="2" applyFont="1" applyAlignment="1">
      <alignment horizontal="center"/>
    </xf>
    <xf numFmtId="0" fontId="145" fillId="0" borderId="0" xfId="2" applyFont="1" applyAlignment="1">
      <alignment horizontal="left" vertical="center"/>
    </xf>
    <xf numFmtId="0" fontId="122" fillId="0" borderId="89" xfId="2" applyFont="1" applyBorder="1" applyAlignment="1">
      <alignment vertical="center" wrapText="1"/>
    </xf>
    <xf numFmtId="0" fontId="122" fillId="0" borderId="42" xfId="2" applyFont="1" applyBorder="1" applyAlignment="1">
      <alignment vertical="center" wrapText="1"/>
    </xf>
    <xf numFmtId="0" fontId="62" fillId="0" borderId="0" xfId="2" applyFont="1" applyAlignment="1">
      <alignment horizontal="center" vertical="center" wrapText="1"/>
    </xf>
    <xf numFmtId="0" fontId="146" fillId="0" borderId="31" xfId="2" applyFont="1" applyBorder="1" applyAlignment="1">
      <alignment horizontal="left" vertical="center" wrapText="1"/>
    </xf>
    <xf numFmtId="3" fontId="135" fillId="0" borderId="0" xfId="2" applyNumberFormat="1" applyFont="1" applyAlignment="1">
      <alignment vertical="center" wrapText="1"/>
    </xf>
    <xf numFmtId="3" fontId="135" fillId="3" borderId="49" xfId="2" applyNumberFormat="1" applyFont="1" applyFill="1" applyBorder="1" applyAlignment="1" applyProtection="1">
      <alignment horizontal="center" vertical="center"/>
      <protection locked="0"/>
    </xf>
    <xf numFmtId="3" fontId="135" fillId="3" borderId="37" xfId="2" applyNumberFormat="1" applyFont="1" applyFill="1" applyBorder="1" applyAlignment="1" applyProtection="1">
      <alignment horizontal="center" vertical="center"/>
      <protection locked="0"/>
    </xf>
    <xf numFmtId="4" fontId="147" fillId="0" borderId="37" xfId="2" applyNumberFormat="1" applyFont="1" applyBorder="1" applyAlignment="1" applyProtection="1">
      <alignment horizontal="center" vertical="center"/>
      <protection locked="0"/>
    </xf>
    <xf numFmtId="165" fontId="147" fillId="0" borderId="38" xfId="1" applyNumberFormat="1" applyFont="1" applyBorder="1" applyAlignment="1">
      <alignment horizontal="center" vertical="center"/>
    </xf>
    <xf numFmtId="3" fontId="135" fillId="0" borderId="36" xfId="2" applyNumberFormat="1" applyFont="1" applyBorder="1" applyAlignment="1" applyProtection="1">
      <alignment horizontal="center" vertical="center"/>
      <protection locked="0"/>
    </xf>
    <xf numFmtId="4" fontId="147" fillId="0" borderId="50" xfId="2" applyNumberFormat="1" applyFont="1" applyBorder="1" applyAlignment="1" applyProtection="1">
      <alignment horizontal="center" vertical="center"/>
      <protection locked="0"/>
    </xf>
    <xf numFmtId="3" fontId="135" fillId="0" borderId="37" xfId="2" applyNumberFormat="1" applyFont="1" applyBorder="1" applyAlignment="1" applyProtection="1">
      <alignment horizontal="center" vertical="center"/>
      <protection locked="0"/>
    </xf>
    <xf numFmtId="4" fontId="147" fillId="0" borderId="38" xfId="2" applyNumberFormat="1" applyFont="1" applyBorder="1" applyAlignment="1">
      <alignment horizontal="center" vertical="center"/>
    </xf>
    <xf numFmtId="9" fontId="62" fillId="0" borderId="0" xfId="8" applyFont="1" applyBorder="1" applyAlignment="1">
      <alignment horizontal="center" vertical="center"/>
    </xf>
    <xf numFmtId="0" fontId="62" fillId="0" borderId="0" xfId="2" applyFont="1"/>
    <xf numFmtId="0" fontId="62" fillId="0" borderId="0" xfId="2" applyFont="1" applyAlignment="1">
      <alignment horizontal="left" vertical="center" wrapText="1"/>
    </xf>
    <xf numFmtId="2" fontId="62" fillId="0" borderId="0" xfId="1" applyNumberFormat="1" applyFont="1" applyBorder="1" applyAlignment="1">
      <alignment horizontal="center" vertical="center"/>
    </xf>
    <xf numFmtId="0" fontId="146" fillId="0" borderId="44" xfId="2" applyFont="1" applyBorder="1" applyAlignment="1">
      <alignment horizontal="left" vertical="center" wrapText="1"/>
    </xf>
    <xf numFmtId="3" fontId="135" fillId="3" borderId="46" xfId="2" applyNumberFormat="1" applyFont="1" applyFill="1" applyBorder="1" applyAlignment="1" applyProtection="1">
      <alignment horizontal="center" vertical="center"/>
      <protection locked="0"/>
    </xf>
    <xf numFmtId="3" fontId="135" fillId="3" borderId="0" xfId="2" applyNumberFormat="1" applyFont="1" applyFill="1" applyAlignment="1" applyProtection="1">
      <alignment horizontal="center" vertical="center"/>
      <protection locked="0"/>
    </xf>
    <xf numFmtId="4" fontId="147" fillId="3" borderId="0" xfId="2" applyNumberFormat="1" applyFont="1" applyFill="1" applyAlignment="1" applyProtection="1">
      <alignment horizontal="center" vertical="center"/>
      <protection locked="0"/>
    </xf>
    <xf numFmtId="165" fontId="147" fillId="0" borderId="40" xfId="1" applyNumberFormat="1" applyFont="1" applyBorder="1" applyAlignment="1">
      <alignment horizontal="center" vertical="center"/>
    </xf>
    <xf numFmtId="3" fontId="135" fillId="0" borderId="39" xfId="2" applyNumberFormat="1" applyFont="1" applyBorder="1" applyAlignment="1" applyProtection="1">
      <alignment horizontal="center" vertical="center"/>
      <protection locked="0"/>
    </xf>
    <xf numFmtId="4" fontId="147" fillId="0" borderId="20" xfId="2" applyNumberFormat="1" applyFont="1" applyBorder="1" applyAlignment="1" applyProtection="1">
      <alignment horizontal="center" vertical="center"/>
      <protection locked="0"/>
    </xf>
    <xf numFmtId="3" fontId="135" fillId="0" borderId="0" xfId="2" applyNumberFormat="1" applyFont="1" applyAlignment="1" applyProtection="1">
      <alignment horizontal="center" vertical="center"/>
      <protection locked="0"/>
    </xf>
    <xf numFmtId="4" fontId="147" fillId="0" borderId="0" xfId="2" applyNumberFormat="1" applyFont="1" applyAlignment="1" applyProtection="1">
      <alignment horizontal="center" vertical="center"/>
      <protection locked="0"/>
    </xf>
    <xf numFmtId="4" fontId="147" fillId="0" borderId="40" xfId="2" applyNumberFormat="1" applyFont="1" applyBorder="1" applyAlignment="1">
      <alignment horizontal="center" vertical="center"/>
    </xf>
    <xf numFmtId="2" fontId="62" fillId="0" borderId="0" xfId="1" applyNumberFormat="1" applyFont="1" applyBorder="1" applyAlignment="1">
      <alignment horizontal="center" vertical="center" wrapText="1"/>
    </xf>
    <xf numFmtId="3" fontId="135" fillId="0" borderId="46" xfId="2" applyNumberFormat="1" applyFont="1" applyBorder="1" applyAlignment="1" applyProtection="1">
      <alignment horizontal="center" vertical="center" wrapText="1"/>
      <protection locked="0"/>
    </xf>
    <xf numFmtId="3" fontId="135" fillId="0" borderId="0" xfId="2" applyNumberFormat="1" applyFont="1" applyAlignment="1" applyProtection="1">
      <alignment horizontal="center" vertical="center" wrapText="1"/>
      <protection locked="0"/>
    </xf>
    <xf numFmtId="4" fontId="147" fillId="0" borderId="0" xfId="2" applyNumberFormat="1" applyFont="1" applyAlignment="1" applyProtection="1">
      <alignment horizontal="center" vertical="center" wrapText="1"/>
      <protection locked="0"/>
    </xf>
    <xf numFmtId="3" fontId="135" fillId="0" borderId="39" xfId="2" applyNumberFormat="1" applyFont="1" applyBorder="1" applyAlignment="1" applyProtection="1">
      <alignment horizontal="center" vertical="center" wrapText="1"/>
      <protection locked="0"/>
    </xf>
    <xf numFmtId="4" fontId="147" fillId="0" borderId="20" xfId="2" applyNumberFormat="1" applyFont="1" applyBorder="1" applyAlignment="1" applyProtection="1">
      <alignment horizontal="center" vertical="center" wrapText="1"/>
      <protection locked="0"/>
    </xf>
    <xf numFmtId="3" fontId="135" fillId="3" borderId="46" xfId="2" applyNumberFormat="1" applyFont="1" applyFill="1" applyBorder="1" applyAlignment="1" applyProtection="1">
      <alignment horizontal="center" vertical="center" wrapText="1"/>
      <protection locked="0"/>
    </xf>
    <xf numFmtId="3" fontId="135" fillId="3" borderId="0" xfId="2" applyNumberFormat="1" applyFont="1" applyFill="1" applyAlignment="1" applyProtection="1">
      <alignment horizontal="center" vertical="center" wrapText="1"/>
      <protection locked="0"/>
    </xf>
    <xf numFmtId="4" fontId="147" fillId="3" borderId="0" xfId="2" applyNumberFormat="1" applyFont="1" applyFill="1" applyAlignment="1" applyProtection="1">
      <alignment horizontal="center" vertical="center" wrapText="1"/>
      <protection locked="0"/>
    </xf>
    <xf numFmtId="165" fontId="147" fillId="0" borderId="40" xfId="1" applyNumberFormat="1" applyFont="1" applyBorder="1" applyAlignment="1">
      <alignment horizontal="center" vertical="center" wrapText="1"/>
    </xf>
    <xf numFmtId="4" fontId="147" fillId="0" borderId="40" xfId="2" applyNumberFormat="1" applyFont="1" applyBorder="1" applyAlignment="1">
      <alignment horizontal="center" vertical="center" wrapText="1"/>
    </xf>
    <xf numFmtId="0" fontId="146" fillId="0" borderId="45" xfId="2" applyFont="1" applyBorder="1" applyAlignment="1">
      <alignment horizontal="left" vertical="center" wrapText="1"/>
    </xf>
    <xf numFmtId="3" fontId="135" fillId="3" borderId="47" xfId="2" applyNumberFormat="1" applyFont="1" applyFill="1" applyBorder="1" applyAlignment="1" applyProtection="1">
      <alignment horizontal="center" vertical="center" wrapText="1"/>
      <protection locked="0"/>
    </xf>
    <xf numFmtId="3" fontId="135" fillId="3" borderId="42" xfId="2" applyNumberFormat="1" applyFont="1" applyFill="1" applyBorder="1" applyAlignment="1" applyProtection="1">
      <alignment horizontal="center" vertical="center" wrapText="1"/>
      <protection locked="0"/>
    </xf>
    <xf numFmtId="4" fontId="147" fillId="3" borderId="42" xfId="2" applyNumberFormat="1" applyFont="1" applyFill="1" applyBorder="1" applyAlignment="1" applyProtection="1">
      <alignment horizontal="center" vertical="center" wrapText="1"/>
      <protection locked="0"/>
    </xf>
    <xf numFmtId="165" fontId="147" fillId="0" borderId="43" xfId="1" applyNumberFormat="1" applyFont="1" applyBorder="1" applyAlignment="1">
      <alignment horizontal="center" vertical="center" wrapText="1"/>
    </xf>
    <xf numFmtId="3" fontId="135" fillId="0" borderId="41" xfId="2" applyNumberFormat="1" applyFont="1" applyBorder="1" applyAlignment="1" applyProtection="1">
      <alignment horizontal="center" vertical="center" wrapText="1"/>
      <protection locked="0"/>
    </xf>
    <xf numFmtId="4" fontId="147" fillId="0" borderId="48" xfId="2" applyNumberFormat="1" applyFont="1" applyBorder="1" applyAlignment="1" applyProtection="1">
      <alignment horizontal="center" vertical="center" wrapText="1"/>
      <protection locked="0"/>
    </xf>
    <xf numFmtId="3" fontId="135" fillId="0" borderId="42" xfId="2" applyNumberFormat="1" applyFont="1" applyBorder="1" applyAlignment="1" applyProtection="1">
      <alignment horizontal="center" vertical="center" wrapText="1"/>
      <protection locked="0"/>
    </xf>
    <xf numFmtId="4" fontId="147" fillId="0" borderId="42" xfId="2" applyNumberFormat="1" applyFont="1" applyBorder="1" applyAlignment="1" applyProtection="1">
      <alignment horizontal="center" vertical="center" wrapText="1"/>
      <protection locked="0"/>
    </xf>
    <xf numFmtId="4" fontId="147" fillId="0" borderId="43" xfId="2" applyNumberFormat="1" applyFont="1" applyBorder="1" applyAlignment="1">
      <alignment horizontal="center" vertical="center" wrapText="1"/>
    </xf>
    <xf numFmtId="0" fontId="145" fillId="0" borderId="0" xfId="2" applyFont="1" applyAlignment="1">
      <alignment vertical="center" wrapText="1"/>
    </xf>
    <xf numFmtId="2" fontId="62" fillId="0" borderId="0" xfId="2" applyNumberFormat="1" applyFont="1" applyAlignment="1">
      <alignment vertical="center" wrapText="1"/>
    </xf>
    <xf numFmtId="0" fontId="46" fillId="0" borderId="0" xfId="2" applyFont="1" applyAlignment="1">
      <alignment vertical="center" wrapText="1"/>
    </xf>
    <xf numFmtId="0" fontId="148" fillId="0" borderId="0" xfId="2" applyFont="1" applyAlignment="1">
      <alignment vertical="center" wrapText="1"/>
    </xf>
    <xf numFmtId="2" fontId="47" fillId="0" borderId="0" xfId="2" applyNumberFormat="1" applyFont="1" applyAlignment="1">
      <alignment vertical="center" wrapText="1"/>
    </xf>
    <xf numFmtId="2" fontId="87" fillId="0" borderId="0" xfId="2" applyNumberFormat="1" applyFont="1" applyAlignment="1">
      <alignment horizontal="left" vertical="center" wrapText="1"/>
    </xf>
    <xf numFmtId="0" fontId="47" fillId="39" borderId="41" xfId="2" applyFont="1" applyFill="1" applyBorder="1" applyAlignment="1">
      <alignment horizontal="center" vertical="center" wrapText="1"/>
    </xf>
    <xf numFmtId="0" fontId="47" fillId="39" borderId="43" xfId="2" applyFont="1" applyFill="1" applyBorder="1" applyAlignment="1">
      <alignment horizontal="center" vertical="center" wrapText="1"/>
    </xf>
    <xf numFmtId="0" fontId="119" fillId="39" borderId="43" xfId="2" applyFont="1" applyFill="1" applyBorder="1" applyAlignment="1">
      <alignment horizontal="center" vertical="center" wrapText="1"/>
    </xf>
    <xf numFmtId="0" fontId="119" fillId="39" borderId="42" xfId="2" applyFont="1" applyFill="1" applyBorder="1" applyAlignment="1">
      <alignment horizontal="center" vertical="center" wrapText="1"/>
    </xf>
    <xf numFmtId="0" fontId="47" fillId="39" borderId="123"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47" fillId="39" borderId="100" xfId="2" applyFont="1" applyFill="1" applyBorder="1" applyAlignment="1">
      <alignment horizontal="center" vertical="center" wrapText="1"/>
    </xf>
    <xf numFmtId="0" fontId="47" fillId="39" borderId="109" xfId="2" applyFont="1" applyFill="1" applyBorder="1" applyAlignment="1">
      <alignment horizontal="center" vertical="center" wrapText="1"/>
    </xf>
    <xf numFmtId="0" fontId="123" fillId="0" borderId="0" xfId="0" applyFont="1" applyAlignment="1">
      <alignment vertical="center"/>
    </xf>
    <xf numFmtId="0" fontId="122" fillId="0" borderId="0" xfId="0" applyFont="1" applyBorder="1" applyAlignment="1">
      <alignment vertical="center" wrapText="1"/>
    </xf>
    <xf numFmtId="0" fontId="122" fillId="0" borderId="0" xfId="0" applyFont="1" applyAlignment="1">
      <alignment vertical="center" wrapText="1"/>
    </xf>
    <xf numFmtId="0" fontId="122" fillId="0" borderId="0" xfId="0" applyFont="1" applyBorder="1" applyAlignment="1">
      <alignment horizontal="center" vertical="center" wrapText="1"/>
    </xf>
    <xf numFmtId="0" fontId="123" fillId="0" borderId="0" xfId="0" applyFont="1" applyBorder="1" applyAlignment="1">
      <alignment vertical="center" wrapText="1"/>
    </xf>
    <xf numFmtId="0" fontId="123" fillId="0" borderId="0" xfId="0" applyFont="1" applyAlignment="1">
      <alignment vertical="center" wrapText="1"/>
    </xf>
    <xf numFmtId="3" fontId="123" fillId="0" borderId="0" xfId="0" applyNumberFormat="1" applyFont="1" applyAlignment="1">
      <alignment vertical="center" wrapText="1"/>
    </xf>
    <xf numFmtId="0" fontId="138" fillId="0" borderId="0" xfId="0" applyFont="1" applyBorder="1" applyAlignment="1">
      <alignment horizontal="center" vertical="center" wrapText="1"/>
    </xf>
    <xf numFmtId="0" fontId="148" fillId="4" borderId="0" xfId="0" applyFont="1" applyFill="1" applyAlignment="1">
      <alignment vertical="center" wrapText="1"/>
    </xf>
    <xf numFmtId="0" fontId="46" fillId="4" borderId="0" xfId="0" applyFont="1" applyFill="1" applyAlignment="1">
      <alignment vertical="center" wrapText="1"/>
    </xf>
    <xf numFmtId="0" fontId="122" fillId="0" borderId="0" xfId="0" applyFont="1" applyAlignment="1">
      <alignment horizontal="right" vertical="center"/>
    </xf>
    <xf numFmtId="0" fontId="123" fillId="0" borderId="0" xfId="0" applyFont="1" applyAlignment="1">
      <alignment horizontal="left" vertical="center"/>
    </xf>
    <xf numFmtId="0" fontId="122" fillId="0" borderId="0" xfId="0" applyFont="1" applyAlignment="1" applyProtection="1">
      <alignment vertical="center" wrapText="1"/>
      <protection locked="0"/>
    </xf>
    <xf numFmtId="0" fontId="123" fillId="0" borderId="0" xfId="0" applyFont="1"/>
    <xf numFmtId="0" fontId="47" fillId="39" borderId="98" xfId="0" applyFont="1" applyFill="1" applyBorder="1" applyAlignment="1">
      <alignment horizontal="center" vertical="center" wrapText="1"/>
    </xf>
    <xf numFmtId="0" fontId="47" fillId="39" borderId="99" xfId="0" applyFont="1" applyFill="1" applyBorder="1" applyAlignment="1">
      <alignment horizontal="center" vertical="center" wrapText="1"/>
    </xf>
    <xf numFmtId="3" fontId="122" fillId="0" borderId="0" xfId="0" applyNumberFormat="1" applyFont="1" applyAlignment="1">
      <alignment vertical="center" wrapText="1"/>
    </xf>
    <xf numFmtId="0" fontId="87" fillId="0" borderId="31" xfId="0" applyFont="1" applyBorder="1" applyAlignment="1">
      <alignment horizontal="left" vertical="center" wrapText="1"/>
    </xf>
    <xf numFmtId="3" fontId="62" fillId="3" borderId="36" xfId="0" applyNumberFormat="1" applyFont="1" applyFill="1" applyBorder="1" applyAlignment="1" applyProtection="1">
      <alignment horizontal="center" vertical="center"/>
      <protection locked="0"/>
    </xf>
    <xf numFmtId="4" fontId="153" fillId="0" borderId="38" xfId="0" applyNumberFormat="1" applyFont="1" applyBorder="1" applyAlignment="1">
      <alignment horizontal="center" vertical="center"/>
    </xf>
    <xf numFmtId="0" fontId="87" fillId="0" borderId="44" xfId="0" applyFont="1" applyBorder="1" applyAlignment="1">
      <alignment horizontal="left" vertical="center" wrapText="1"/>
    </xf>
    <xf numFmtId="3" fontId="62" fillId="3" borderId="39" xfId="0" applyNumberFormat="1" applyFont="1" applyFill="1" applyBorder="1" applyAlignment="1" applyProtection="1">
      <alignment horizontal="center" vertical="center"/>
      <protection locked="0"/>
    </xf>
    <xf numFmtId="4" fontId="153" fillId="0" borderId="40" xfId="0" applyNumberFormat="1" applyFont="1" applyBorder="1" applyAlignment="1">
      <alignment horizontal="center" vertical="center"/>
    </xf>
    <xf numFmtId="4" fontId="153" fillId="0" borderId="40" xfId="0" applyNumberFormat="1" applyFont="1" applyBorder="1" applyAlignment="1">
      <alignment horizontal="center" vertical="center" wrapText="1"/>
    </xf>
    <xf numFmtId="0" fontId="87" fillId="0" borderId="45" xfId="0" applyFont="1" applyBorder="1" applyAlignment="1">
      <alignment horizontal="left" vertical="center" wrapText="1"/>
    </xf>
    <xf numFmtId="3" fontId="62" fillId="3" borderId="41" xfId="0" applyNumberFormat="1" applyFont="1" applyFill="1" applyBorder="1" applyAlignment="1" applyProtection="1">
      <alignment horizontal="center" vertical="center"/>
      <protection locked="0"/>
    </xf>
    <xf numFmtId="4" fontId="153" fillId="0" borderId="43" xfId="0" applyNumberFormat="1" applyFont="1" applyBorder="1" applyAlignment="1">
      <alignment horizontal="center" vertical="center" wrapText="1"/>
    </xf>
    <xf numFmtId="0" fontId="154" fillId="0" borderId="0" xfId="2" applyFont="1" applyAlignment="1">
      <alignment vertical="center"/>
    </xf>
    <xf numFmtId="0" fontId="155" fillId="0" borderId="0" xfId="2" applyFont="1" applyAlignment="1">
      <alignment horizontal="left" vertical="center"/>
    </xf>
    <xf numFmtId="0" fontId="158" fillId="0" borderId="0" xfId="2" applyFont="1" applyAlignment="1">
      <alignment vertical="center" wrapText="1"/>
    </xf>
    <xf numFmtId="0" fontId="137" fillId="0" borderId="0" xfId="2" applyFont="1" applyAlignment="1">
      <alignment horizontal="center" vertical="center" wrapText="1"/>
    </xf>
    <xf numFmtId="0" fontId="158" fillId="0" borderId="30" xfId="2" applyFont="1" applyBorder="1" applyAlignment="1">
      <alignment horizontal="left" vertical="center" wrapText="1"/>
    </xf>
    <xf numFmtId="3" fontId="158" fillId="0" borderId="32" xfId="2" applyNumberFormat="1" applyFont="1" applyBorder="1" applyAlignment="1">
      <alignment horizontal="center" vertical="center" wrapText="1"/>
    </xf>
    <xf numFmtId="4" fontId="160" fillId="0" borderId="35" xfId="2" applyNumberFormat="1" applyFont="1" applyBorder="1" applyAlignment="1">
      <alignment horizontal="center" vertical="center" wrapText="1"/>
    </xf>
    <xf numFmtId="0" fontId="155" fillId="0" borderId="0" xfId="2" applyFont="1" applyAlignment="1">
      <alignment vertical="center" wrapText="1"/>
    </xf>
    <xf numFmtId="0" fontId="161" fillId="0" borderId="0" xfId="2" applyFont="1" applyAlignment="1">
      <alignment vertical="center"/>
    </xf>
    <xf numFmtId="0" fontId="161" fillId="0" borderId="0" xfId="2" applyFont="1" applyAlignment="1">
      <alignment horizontal="left" vertical="center"/>
    </xf>
    <xf numFmtId="0" fontId="158" fillId="0" borderId="37" xfId="2" applyFont="1" applyBorder="1" applyAlignment="1">
      <alignment horizontal="center" vertical="center" wrapText="1"/>
    </xf>
    <xf numFmtId="4" fontId="147" fillId="0" borderId="38" xfId="0" applyNumberFormat="1" applyFont="1" applyBorder="1" applyAlignment="1">
      <alignment horizontal="center" vertical="center"/>
    </xf>
    <xf numFmtId="1" fontId="62" fillId="0" borderId="0" xfId="1" applyNumberFormat="1" applyFont="1" applyBorder="1" applyAlignment="1">
      <alignment horizontal="center" vertical="center"/>
    </xf>
    <xf numFmtId="4" fontId="147" fillId="0" borderId="0" xfId="2" applyNumberFormat="1" applyFont="1" applyAlignment="1">
      <alignment horizontal="center" vertical="center" wrapText="1"/>
    </xf>
    <xf numFmtId="2" fontId="144" fillId="0" borderId="0" xfId="2" applyNumberFormat="1" applyFont="1" applyAlignment="1">
      <alignment vertical="center" wrapText="1"/>
    </xf>
    <xf numFmtId="0" fontId="161" fillId="0" borderId="0" xfId="2" applyFont="1" applyAlignment="1">
      <alignment vertical="center" wrapText="1"/>
    </xf>
    <xf numFmtId="2" fontId="130" fillId="0" borderId="0" xfId="2" applyNumberFormat="1" applyFont="1" applyAlignment="1">
      <alignment vertical="center" wrapText="1"/>
    </xf>
    <xf numFmtId="2" fontId="130" fillId="0" borderId="0" xfId="2" applyNumberFormat="1" applyFont="1" applyAlignment="1">
      <alignment horizontal="left" vertical="center" wrapText="1"/>
    </xf>
    <xf numFmtId="10" fontId="136" fillId="0" borderId="0" xfId="2" applyNumberFormat="1" applyFont="1" applyAlignment="1">
      <alignment vertical="center" wrapText="1"/>
    </xf>
    <xf numFmtId="0" fontId="47" fillId="39" borderId="139" xfId="2" applyFont="1" applyFill="1" applyBorder="1" applyAlignment="1">
      <alignment horizontal="center" vertical="center" wrapText="1"/>
    </xf>
    <xf numFmtId="0" fontId="47" fillId="39" borderId="98" xfId="2" applyFont="1" applyFill="1" applyBorder="1" applyAlignment="1">
      <alignment horizontal="center" vertical="center" wrapText="1"/>
    </xf>
    <xf numFmtId="3" fontId="135" fillId="0" borderId="36"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wrapText="1"/>
      <protection locked="0"/>
    </xf>
    <xf numFmtId="3" fontId="135" fillId="0" borderId="41" xfId="0" applyNumberFormat="1" applyFont="1" applyBorder="1" applyAlignment="1" applyProtection="1">
      <alignment horizontal="right" vertical="center" wrapText="1"/>
      <protection locked="0"/>
    </xf>
    <xf numFmtId="0" fontId="134" fillId="0" borderId="0" xfId="2" applyFont="1" applyAlignment="1">
      <alignment horizontal="right" vertical="center" wrapText="1"/>
    </xf>
    <xf numFmtId="3" fontId="135" fillId="0" borderId="36"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wrapText="1"/>
      <protection locked="0"/>
    </xf>
    <xf numFmtId="3" fontId="135" fillId="0" borderId="41" xfId="2" applyNumberFormat="1" applyFont="1" applyBorder="1" applyAlignment="1" applyProtection="1">
      <alignment horizontal="right" vertical="center" wrapText="1"/>
      <protection locked="0"/>
    </xf>
    <xf numFmtId="4" fontId="147" fillId="0" borderId="38" xfId="0" applyNumberFormat="1" applyFont="1" applyBorder="1" applyAlignment="1">
      <alignment horizontal="right" vertical="center"/>
    </xf>
    <xf numFmtId="4" fontId="147" fillId="0" borderId="40" xfId="0" applyNumberFormat="1" applyFont="1" applyBorder="1" applyAlignment="1">
      <alignment horizontal="right" vertical="center"/>
    </xf>
    <xf numFmtId="4" fontId="147" fillId="0" borderId="40" xfId="0" applyNumberFormat="1" applyFont="1" applyBorder="1" applyAlignment="1">
      <alignment horizontal="right" vertical="center" wrapText="1"/>
    </xf>
    <xf numFmtId="4" fontId="147" fillId="0" borderId="43" xfId="0" applyNumberFormat="1" applyFont="1" applyBorder="1" applyAlignment="1">
      <alignment horizontal="right" vertical="center" wrapText="1"/>
    </xf>
    <xf numFmtId="4" fontId="147" fillId="0" borderId="38" xfId="2" applyNumberFormat="1" applyFont="1" applyBorder="1" applyAlignment="1">
      <alignment horizontal="right" vertical="center"/>
    </xf>
    <xf numFmtId="4" fontId="147" fillId="0" borderId="40" xfId="2" applyNumberFormat="1" applyFont="1" applyBorder="1" applyAlignment="1">
      <alignment horizontal="right" vertical="center"/>
    </xf>
    <xf numFmtId="4" fontId="147" fillId="0" borderId="40" xfId="2" applyNumberFormat="1" applyFont="1" applyBorder="1" applyAlignment="1">
      <alignment horizontal="right" vertical="center" wrapText="1"/>
    </xf>
    <xf numFmtId="4" fontId="147" fillId="0" borderId="43" xfId="2" applyNumberFormat="1" applyFont="1" applyBorder="1" applyAlignment="1">
      <alignment horizontal="right" vertical="center" wrapText="1"/>
    </xf>
    <xf numFmtId="3" fontId="135" fillId="3" borderId="36" xfId="2" applyNumberFormat="1" applyFont="1" applyFill="1" applyBorder="1" applyAlignment="1">
      <alignment horizontal="right" vertical="center"/>
    </xf>
    <xf numFmtId="3" fontId="135" fillId="3" borderId="39" xfId="2" applyNumberFormat="1" applyFont="1" applyFill="1" applyBorder="1" applyAlignment="1">
      <alignment horizontal="right" vertical="center"/>
    </xf>
    <xf numFmtId="3" fontId="135" fillId="0" borderId="39" xfId="2" applyNumberFormat="1" applyFont="1" applyBorder="1" applyAlignment="1">
      <alignment horizontal="right" vertical="center" wrapText="1"/>
    </xf>
    <xf numFmtId="3" fontId="135" fillId="3" borderId="39" xfId="2" applyNumberFormat="1" applyFont="1" applyFill="1" applyBorder="1" applyAlignment="1">
      <alignment horizontal="right" vertical="center" wrapText="1"/>
    </xf>
    <xf numFmtId="3" fontId="135" fillId="3" borderId="41" xfId="2" applyNumberFormat="1" applyFont="1" applyFill="1" applyBorder="1" applyAlignment="1">
      <alignment horizontal="right" vertical="center" wrapText="1"/>
    </xf>
    <xf numFmtId="4" fontId="147" fillId="3" borderId="37" xfId="2" applyNumberFormat="1" applyFont="1" applyFill="1" applyBorder="1" applyAlignment="1">
      <alignment horizontal="right" vertical="center"/>
    </xf>
    <xf numFmtId="165" fontId="147" fillId="0" borderId="38" xfId="1" applyNumberFormat="1" applyFont="1" applyBorder="1" applyAlignment="1">
      <alignment horizontal="right" vertical="center"/>
    </xf>
    <xf numFmtId="4" fontId="147" fillId="3" borderId="0" xfId="2" applyNumberFormat="1" applyFont="1" applyFill="1" applyAlignment="1">
      <alignment horizontal="right" vertical="center"/>
    </xf>
    <xf numFmtId="165" fontId="147" fillId="0" borderId="40" xfId="1" applyNumberFormat="1" applyFont="1" applyBorder="1" applyAlignment="1">
      <alignment horizontal="right" vertical="center"/>
    </xf>
    <xf numFmtId="4" fontId="147" fillId="0" borderId="0" xfId="2" applyNumberFormat="1" applyFont="1" applyAlignment="1">
      <alignment horizontal="right" vertical="center" wrapText="1"/>
    </xf>
    <xf numFmtId="4" fontId="147" fillId="3" borderId="0" xfId="2" applyNumberFormat="1" applyFont="1" applyFill="1" applyAlignment="1">
      <alignment horizontal="right" vertical="center" wrapText="1"/>
    </xf>
    <xf numFmtId="165" fontId="147" fillId="0" borderId="40" xfId="1" applyNumberFormat="1" applyFont="1" applyBorder="1" applyAlignment="1">
      <alignment horizontal="right" vertical="center" wrapText="1"/>
    </xf>
    <xf numFmtId="4" fontId="147" fillId="3" borderId="42" xfId="2" applyNumberFormat="1" applyFont="1" applyFill="1" applyBorder="1" applyAlignment="1">
      <alignment horizontal="right" vertical="center" wrapText="1"/>
    </xf>
    <xf numFmtId="165" fontId="147" fillId="0" borderId="43" xfId="1" applyNumberFormat="1" applyFont="1" applyBorder="1" applyAlignment="1">
      <alignment horizontal="right" vertical="center" wrapText="1"/>
    </xf>
    <xf numFmtId="0" fontId="145" fillId="2" borderId="0" xfId="5" applyFont="1" applyFill="1" applyAlignment="1">
      <alignment horizontal="center" vertical="center"/>
    </xf>
    <xf numFmtId="0" fontId="158" fillId="0" borderId="0" xfId="2" applyFont="1" applyAlignment="1">
      <alignment horizontal="center" vertical="center" wrapText="1"/>
    </xf>
    <xf numFmtId="0" fontId="158" fillId="0" borderId="37" xfId="2" applyFont="1" applyBorder="1" applyAlignment="1">
      <alignment vertical="center" wrapText="1"/>
    </xf>
    <xf numFmtId="3" fontId="158" fillId="0" borderId="0" xfId="2" applyNumberFormat="1" applyFont="1" applyAlignment="1">
      <alignment vertical="center" wrapText="1"/>
    </xf>
    <xf numFmtId="0" fontId="158" fillId="0" borderId="88" xfId="2" applyFont="1" applyBorder="1" applyAlignment="1">
      <alignment vertical="center" wrapText="1"/>
    </xf>
    <xf numFmtId="0" fontId="162" fillId="0" borderId="0" xfId="2" applyFont="1" applyAlignment="1">
      <alignment horizontal="left" vertical="center"/>
    </xf>
    <xf numFmtId="0" fontId="158" fillId="0" borderId="89" xfId="2" applyFont="1" applyBorder="1" applyAlignment="1">
      <alignment vertical="center" wrapText="1"/>
    </xf>
    <xf numFmtId="0" fontId="158" fillId="0" borderId="42" xfId="2" applyFont="1" applyBorder="1" applyAlignment="1">
      <alignment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3" fontId="135" fillId="3" borderId="36" xfId="2" applyNumberFormat="1" applyFont="1" applyFill="1" applyBorder="1" applyAlignment="1" applyProtection="1">
      <alignment horizontal="center" vertical="center"/>
      <protection locked="0"/>
    </xf>
    <xf numFmtId="4" fontId="147" fillId="0" borderId="38" xfId="2" applyNumberFormat="1" applyFont="1" applyBorder="1" applyAlignment="1" applyProtection="1">
      <alignment horizontal="center" vertical="center"/>
      <protection locked="0"/>
    </xf>
    <xf numFmtId="3" fontId="135" fillId="3" borderId="39" xfId="2" applyNumberFormat="1" applyFont="1" applyFill="1" applyBorder="1" applyAlignment="1" applyProtection="1">
      <alignment horizontal="center" vertical="center"/>
      <protection locked="0"/>
    </xf>
    <xf numFmtId="4" fontId="147" fillId="3" borderId="40" xfId="2" applyNumberFormat="1" applyFont="1" applyFill="1" applyBorder="1" applyAlignment="1" applyProtection="1">
      <alignment horizontal="center" vertical="center"/>
      <protection locked="0"/>
    </xf>
    <xf numFmtId="4" fontId="147" fillId="0" borderId="40" xfId="2" applyNumberFormat="1" applyFont="1" applyBorder="1" applyAlignment="1" applyProtection="1">
      <alignment horizontal="center" vertical="center"/>
      <protection locked="0"/>
    </xf>
    <xf numFmtId="4" fontId="147" fillId="0" borderId="40" xfId="2" applyNumberFormat="1" applyFont="1" applyBorder="1" applyAlignment="1" applyProtection="1">
      <alignment horizontal="center" vertical="center" wrapText="1"/>
      <protection locked="0"/>
    </xf>
    <xf numFmtId="3" fontId="135" fillId="3" borderId="39" xfId="2" applyNumberFormat="1" applyFont="1" applyFill="1" applyBorder="1" applyAlignment="1" applyProtection="1">
      <alignment horizontal="center" vertical="center" wrapText="1"/>
      <protection locked="0"/>
    </xf>
    <xf numFmtId="4" fontId="147" fillId="3" borderId="40" xfId="2" applyNumberFormat="1" applyFont="1" applyFill="1" applyBorder="1" applyAlignment="1" applyProtection="1">
      <alignment horizontal="center" vertical="center" wrapText="1"/>
      <protection locked="0"/>
    </xf>
    <xf numFmtId="3" fontId="135" fillId="3" borderId="41" xfId="2" applyNumberFormat="1" applyFont="1" applyFill="1" applyBorder="1" applyAlignment="1" applyProtection="1">
      <alignment horizontal="center" vertical="center" wrapText="1"/>
      <protection locked="0"/>
    </xf>
    <xf numFmtId="4" fontId="147" fillId="3" borderId="43" xfId="2" applyNumberFormat="1" applyFont="1" applyFill="1" applyBorder="1" applyAlignment="1" applyProtection="1">
      <alignment horizontal="center" vertical="center" wrapText="1"/>
      <protection locked="0"/>
    </xf>
    <xf numFmtId="4" fontId="147" fillId="0" borderId="43" xfId="2" applyNumberFormat="1" applyFont="1" applyBorder="1" applyAlignment="1" applyProtection="1">
      <alignment horizontal="center" vertical="center" wrapText="1"/>
      <protection locked="0"/>
    </xf>
    <xf numFmtId="0" fontId="162" fillId="0" borderId="0" xfId="2" applyFont="1"/>
    <xf numFmtId="2" fontId="158" fillId="0" borderId="0" xfId="2" applyNumberFormat="1" applyFont="1" applyAlignment="1">
      <alignment vertical="center" wrapText="1"/>
    </xf>
    <xf numFmtId="49" fontId="145" fillId="0" borderId="0" xfId="2" applyNumberFormat="1" applyFont="1" applyAlignment="1">
      <alignment horizontal="left" vertical="center" wrapText="1"/>
    </xf>
    <xf numFmtId="0" fontId="140" fillId="0" borderId="0" xfId="2" applyFont="1" applyAlignment="1">
      <alignment horizontal="left" vertical="center"/>
    </xf>
    <xf numFmtId="0" fontId="47" fillId="0" borderId="0" xfId="2" applyFont="1" applyAlignment="1">
      <alignment horizontal="center" vertical="center" wrapText="1"/>
    </xf>
    <xf numFmtId="0" fontId="47" fillId="0" borderId="0" xfId="2" applyFont="1" applyAlignment="1">
      <alignment vertical="center" wrapText="1"/>
    </xf>
    <xf numFmtId="3" fontId="47" fillId="0" borderId="0" xfId="2" applyNumberFormat="1" applyFont="1" applyAlignment="1">
      <alignment vertical="center" wrapText="1"/>
    </xf>
    <xf numFmtId="0" fontId="141" fillId="0" borderId="0" xfId="2" applyFont="1" applyAlignment="1">
      <alignment vertical="center" wrapText="1"/>
    </xf>
    <xf numFmtId="0" fontId="142" fillId="0" borderId="0" xfId="2" applyFont="1" applyAlignment="1">
      <alignment horizontal="center" vertical="center" wrapText="1"/>
    </xf>
    <xf numFmtId="0" fontId="167" fillId="0" borderId="0" xfId="2" applyFont="1" applyAlignment="1">
      <alignment horizontal="center" vertical="center" wrapText="1"/>
    </xf>
    <xf numFmtId="0" fontId="167" fillId="0" borderId="0" xfId="2" applyFont="1" applyAlignment="1">
      <alignment vertical="center" wrapText="1"/>
    </xf>
    <xf numFmtId="0" fontId="46" fillId="0" borderId="0" xfId="2" applyFont="1" applyAlignment="1">
      <alignment horizontal="center" vertical="center" wrapText="1"/>
    </xf>
    <xf numFmtId="4" fontId="53" fillId="0" borderId="0" xfId="2" applyNumberFormat="1" applyFont="1" applyAlignment="1">
      <alignment horizontal="center" vertical="center"/>
    </xf>
    <xf numFmtId="9" fontId="120" fillId="0" borderId="0" xfId="8" applyFont="1" applyBorder="1" applyAlignment="1">
      <alignment horizontal="center" vertical="center"/>
    </xf>
    <xf numFmtId="0" fontId="167" fillId="0" borderId="0" xfId="2" applyFont="1"/>
    <xf numFmtId="0" fontId="167" fillId="0" borderId="0" xfId="2" applyFont="1" applyAlignment="1">
      <alignment horizontal="left" vertical="center" wrapText="1"/>
    </xf>
    <xf numFmtId="2" fontId="167" fillId="0" borderId="0" xfId="1" applyNumberFormat="1" applyFont="1" applyBorder="1" applyAlignment="1">
      <alignment horizontal="center" vertical="center"/>
    </xf>
    <xf numFmtId="2" fontId="167" fillId="0" borderId="0" xfId="1" applyNumberFormat="1" applyFont="1" applyBorder="1" applyAlignment="1">
      <alignment horizontal="center" vertical="center" wrapText="1"/>
    </xf>
    <xf numFmtId="0" fontId="151" fillId="0" borderId="0" xfId="2" applyFont="1" applyAlignment="1">
      <alignment horizontal="left" vertical="center" wrapText="1"/>
    </xf>
    <xf numFmtId="3" fontId="121" fillId="0" borderId="0" xfId="2" applyNumberFormat="1" applyFont="1" applyAlignment="1">
      <alignment vertical="center" wrapText="1"/>
    </xf>
    <xf numFmtId="3" fontId="121" fillId="0" borderId="0" xfId="0" applyNumberFormat="1" applyFont="1" applyBorder="1" applyAlignment="1" applyProtection="1">
      <alignment horizontal="center" vertical="center"/>
      <protection locked="0"/>
    </xf>
    <xf numFmtId="4" fontId="152" fillId="0" borderId="0" xfId="0" applyNumberFormat="1" applyFont="1" applyBorder="1" applyAlignment="1">
      <alignment horizontal="center" vertical="center"/>
    </xf>
    <xf numFmtId="3" fontId="121" fillId="0" borderId="0" xfId="2" applyNumberFormat="1" applyFont="1" applyAlignment="1" applyProtection="1">
      <alignment horizontal="center" vertical="center"/>
      <protection locked="0"/>
    </xf>
    <xf numFmtId="166" fontId="152" fillId="0" borderId="0" xfId="2" applyNumberFormat="1" applyFont="1" applyAlignment="1">
      <alignment horizontal="center" vertical="center"/>
    </xf>
    <xf numFmtId="3" fontId="121" fillId="3" borderId="0" xfId="2" applyNumberFormat="1" applyFont="1" applyFill="1" applyAlignment="1" applyProtection="1">
      <alignment horizontal="center" vertical="center"/>
      <protection locked="0"/>
    </xf>
    <xf numFmtId="165" fontId="152" fillId="0" borderId="0" xfId="1" applyNumberFormat="1" applyFont="1" applyBorder="1" applyAlignment="1">
      <alignment horizontal="center" vertical="center"/>
    </xf>
    <xf numFmtId="4" fontId="152" fillId="0" borderId="0" xfId="2" applyNumberFormat="1" applyFont="1" applyAlignment="1">
      <alignment horizontal="center" vertical="center"/>
    </xf>
    <xf numFmtId="3" fontId="121" fillId="0" borderId="0" xfId="0" applyNumberFormat="1" applyFont="1" applyBorder="1" applyAlignment="1" applyProtection="1">
      <alignment horizontal="center" vertical="center" wrapText="1"/>
      <protection locked="0"/>
    </xf>
    <xf numFmtId="3" fontId="121" fillId="0" borderId="0" xfId="2" applyNumberFormat="1" applyFont="1" applyAlignment="1" applyProtection="1">
      <alignment horizontal="center" vertical="center" wrapText="1"/>
      <protection locked="0"/>
    </xf>
    <xf numFmtId="3" fontId="121" fillId="3" borderId="0" xfId="2" applyNumberFormat="1" applyFont="1" applyFill="1" applyAlignment="1" applyProtection="1">
      <alignment horizontal="center" vertical="center" wrapText="1"/>
      <protection locked="0"/>
    </xf>
    <xf numFmtId="4" fontId="152" fillId="0" borderId="0" xfId="0" applyNumberFormat="1" applyFont="1" applyBorder="1" applyAlignment="1">
      <alignment horizontal="center" vertical="center" wrapText="1"/>
    </xf>
    <xf numFmtId="166" fontId="152" fillId="0" borderId="0" xfId="2" applyNumberFormat="1" applyFont="1" applyAlignment="1">
      <alignment horizontal="center" vertical="center" wrapText="1"/>
    </xf>
    <xf numFmtId="165" fontId="152" fillId="0" borderId="0" xfId="1" applyNumberFormat="1" applyFont="1" applyBorder="1" applyAlignment="1">
      <alignment horizontal="center" vertical="center" wrapText="1"/>
    </xf>
    <xf numFmtId="4" fontId="152"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0" fontId="168" fillId="0" borderId="0" xfId="2" applyFont="1" applyAlignment="1">
      <alignment horizontal="center" vertical="center" wrapText="1"/>
    </xf>
    <xf numFmtId="166" fontId="168" fillId="0" borderId="0" xfId="2" applyNumberFormat="1" applyFont="1" applyAlignment="1">
      <alignment horizontal="center" vertical="center" wrapText="1"/>
    </xf>
    <xf numFmtId="165" fontId="168" fillId="0" borderId="0" xfId="1" applyNumberFormat="1" applyFont="1" applyBorder="1" applyAlignment="1">
      <alignment horizontal="center" vertical="center" wrapText="1"/>
    </xf>
    <xf numFmtId="4" fontId="168" fillId="0" borderId="0" xfId="2" applyNumberFormat="1" applyFont="1" applyAlignment="1">
      <alignment horizontal="center" vertical="center" wrapText="1"/>
    </xf>
    <xf numFmtId="166" fontId="169" fillId="0" borderId="0" xfId="2" applyNumberFormat="1" applyFont="1" applyAlignment="1">
      <alignment horizontal="center" vertical="center" wrapText="1"/>
    </xf>
    <xf numFmtId="0" fontId="87" fillId="0" borderId="0" xfId="2" applyFont="1" applyAlignment="1">
      <alignment horizontal="left" vertical="center" wrapText="1"/>
    </xf>
    <xf numFmtId="3" fontId="87" fillId="0" borderId="0" xfId="2" applyNumberFormat="1" applyFont="1" applyAlignment="1">
      <alignment horizontal="center" vertical="center" wrapText="1"/>
    </xf>
    <xf numFmtId="3" fontId="168" fillId="0" borderId="0" xfId="2" applyNumberFormat="1" applyFont="1" applyAlignment="1">
      <alignment horizontal="center" vertical="center" wrapText="1"/>
    </xf>
    <xf numFmtId="4" fontId="169" fillId="0" borderId="0" xfId="2" applyNumberFormat="1" applyFont="1" applyAlignment="1">
      <alignment horizontal="center" vertical="center" wrapText="1"/>
    </xf>
    <xf numFmtId="2" fontId="167" fillId="0" borderId="0" xfId="2" applyNumberFormat="1" applyFont="1" applyAlignment="1">
      <alignment vertical="center" wrapText="1"/>
    </xf>
    <xf numFmtId="0" fontId="170" fillId="0" borderId="0" xfId="2" applyFont="1" applyAlignment="1">
      <alignment vertical="center" wrapText="1"/>
    </xf>
    <xf numFmtId="2" fontId="132" fillId="0" borderId="0" xfId="2" applyNumberFormat="1" applyFont="1" applyAlignment="1">
      <alignment vertical="center" wrapText="1"/>
    </xf>
    <xf numFmtId="2" fontId="131" fillId="0" borderId="0" xfId="2" applyNumberFormat="1" applyFont="1" applyAlignment="1">
      <alignment vertical="center" wrapText="1"/>
    </xf>
    <xf numFmtId="0" fontId="46" fillId="0" borderId="0" xfId="2" applyFont="1" applyAlignment="1">
      <alignment horizontal="left" vertical="center"/>
    </xf>
    <xf numFmtId="0" fontId="47" fillId="0" borderId="0" xfId="2" applyFont="1" applyAlignment="1">
      <alignment horizontal="left" vertical="center" wrapText="1"/>
    </xf>
    <xf numFmtId="3" fontId="46" fillId="0" borderId="0" xfId="2" applyNumberFormat="1" applyFont="1" applyAlignment="1">
      <alignment vertical="center" wrapText="1"/>
    </xf>
    <xf numFmtId="3"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xf>
    <xf numFmtId="3" fontId="46" fillId="0" borderId="0" xfId="2" applyNumberFormat="1" applyFont="1" applyAlignment="1" applyProtection="1">
      <alignment horizontal="center" vertical="center"/>
      <protection locked="0"/>
    </xf>
    <xf numFmtId="166" fontId="148" fillId="0" borderId="0" xfId="2" applyNumberFormat="1" applyFont="1" applyAlignment="1">
      <alignment horizontal="center" vertical="center"/>
    </xf>
    <xf numFmtId="3" fontId="46" fillId="3" borderId="0" xfId="2" applyNumberFormat="1" applyFont="1" applyFill="1" applyAlignment="1" applyProtection="1">
      <alignment horizontal="center" vertical="center"/>
      <protection locked="0"/>
    </xf>
    <xf numFmtId="165" fontId="148" fillId="0" borderId="0" xfId="1" applyNumberFormat="1" applyFont="1" applyBorder="1" applyAlignment="1">
      <alignment horizontal="center" vertical="center"/>
    </xf>
    <xf numFmtId="4" fontId="148" fillId="0" borderId="0" xfId="2" applyNumberFormat="1" applyFont="1" applyAlignment="1">
      <alignment horizontal="center" vertical="center"/>
    </xf>
    <xf numFmtId="9" fontId="46" fillId="0" borderId="0" xfId="8" applyFont="1" applyBorder="1" applyAlignment="1">
      <alignment horizontal="center" vertical="center"/>
    </xf>
    <xf numFmtId="0" fontId="46" fillId="0" borderId="0" xfId="2" applyFont="1"/>
    <xf numFmtId="0" fontId="46" fillId="0" borderId="0" xfId="2" applyFont="1" applyAlignment="1">
      <alignment horizontal="left" vertical="center" wrapText="1"/>
    </xf>
    <xf numFmtId="2" fontId="46" fillId="0" borderId="0" xfId="1" applyNumberFormat="1" applyFont="1" applyBorder="1" applyAlignment="1">
      <alignment horizontal="center" vertical="center"/>
    </xf>
    <xf numFmtId="2" fontId="46" fillId="0" borderId="0" xfId="1" applyNumberFormat="1" applyFont="1" applyBorder="1" applyAlignment="1">
      <alignment horizontal="center" vertical="center" wrapText="1"/>
    </xf>
    <xf numFmtId="3" fontId="46" fillId="0" borderId="0" xfId="0" applyNumberFormat="1" applyFont="1" applyBorder="1" applyAlignment="1" applyProtection="1">
      <alignment horizontal="center" vertical="center" wrapText="1"/>
      <protection locked="0"/>
    </xf>
    <xf numFmtId="3" fontId="46" fillId="0" borderId="0" xfId="2" applyNumberFormat="1" applyFont="1" applyAlignment="1" applyProtection="1">
      <alignment horizontal="center" vertical="center" wrapText="1"/>
      <protection locked="0"/>
    </xf>
    <xf numFmtId="3" fontId="62" fillId="0" borderId="0" xfId="2" applyNumberFormat="1" applyFont="1" applyAlignment="1">
      <alignment vertical="center" wrapText="1"/>
    </xf>
    <xf numFmtId="3" fontId="62" fillId="0" borderId="0" xfId="0" applyNumberFormat="1" applyFont="1" applyBorder="1" applyAlignment="1" applyProtection="1">
      <alignment horizontal="center" vertical="center"/>
      <protection locked="0"/>
    </xf>
    <xf numFmtId="4" fontId="153" fillId="0" borderId="0" xfId="0" applyNumberFormat="1" applyFont="1" applyBorder="1" applyAlignment="1">
      <alignment horizontal="center" vertical="center"/>
    </xf>
    <xf numFmtId="3" fontId="62" fillId="0" borderId="0" xfId="2" applyNumberFormat="1" applyFont="1" applyAlignment="1" applyProtection="1">
      <alignment horizontal="center" vertical="center"/>
      <protection locked="0"/>
    </xf>
    <xf numFmtId="166" fontId="153" fillId="0" borderId="0" xfId="2" applyNumberFormat="1" applyFont="1" applyAlignment="1">
      <alignment horizontal="center" vertical="center"/>
    </xf>
    <xf numFmtId="3" fontId="62" fillId="3" borderId="0" xfId="2" applyNumberFormat="1" applyFont="1" applyFill="1" applyAlignment="1" applyProtection="1">
      <alignment horizontal="center" vertical="center"/>
      <protection locked="0"/>
    </xf>
    <xf numFmtId="165" fontId="153" fillId="0" borderId="0" xfId="1" applyNumberFormat="1" applyFont="1" applyBorder="1" applyAlignment="1">
      <alignment horizontal="center" vertical="center"/>
    </xf>
    <xf numFmtId="4" fontId="153" fillId="0" borderId="0" xfId="2" applyNumberFormat="1" applyFont="1" applyAlignment="1">
      <alignment horizontal="center" vertical="center"/>
    </xf>
    <xf numFmtId="3" fontId="62" fillId="0" borderId="0" xfId="0" applyNumberFormat="1" applyFont="1" applyBorder="1" applyAlignment="1" applyProtection="1">
      <alignment horizontal="center" vertical="center" wrapText="1"/>
      <protection locked="0"/>
    </xf>
    <xf numFmtId="3" fontId="62" fillId="0" borderId="0" xfId="2" applyNumberFormat="1" applyFont="1" applyAlignment="1" applyProtection="1">
      <alignment horizontal="center" vertical="center" wrapText="1"/>
      <protection locked="0"/>
    </xf>
    <xf numFmtId="3" fontId="62" fillId="3" borderId="0" xfId="2" applyNumberFormat="1" applyFont="1" applyFill="1" applyAlignment="1" applyProtection="1">
      <alignment horizontal="center" vertical="center" wrapText="1"/>
      <protection locked="0"/>
    </xf>
    <xf numFmtId="4" fontId="153" fillId="0" borderId="0" xfId="0" applyNumberFormat="1" applyFont="1" applyBorder="1" applyAlignment="1">
      <alignment horizontal="center" vertical="center" wrapText="1"/>
    </xf>
    <xf numFmtId="166" fontId="153" fillId="0" borderId="0" xfId="2" applyNumberFormat="1" applyFont="1" applyAlignment="1">
      <alignment horizontal="center" vertical="center" wrapText="1"/>
    </xf>
    <xf numFmtId="165" fontId="153" fillId="0" borderId="0" xfId="1" applyNumberFormat="1" applyFont="1" applyBorder="1" applyAlignment="1">
      <alignment horizontal="center" vertical="center" wrapText="1"/>
    </xf>
    <xf numFmtId="4" fontId="153" fillId="0" borderId="0" xfId="2" applyNumberFormat="1" applyFont="1" applyAlignment="1">
      <alignment horizontal="center" vertical="center" wrapText="1"/>
    </xf>
    <xf numFmtId="4" fontId="148" fillId="0" borderId="0" xfId="2" applyNumberFormat="1" applyFont="1" applyAlignment="1">
      <alignment horizontal="center" vertical="center" wrapText="1"/>
    </xf>
    <xf numFmtId="2" fontId="46" fillId="0" borderId="0" xfId="2" applyNumberFormat="1" applyFont="1" applyAlignment="1">
      <alignment vertical="center" wrapText="1"/>
    </xf>
    <xf numFmtId="0" fontId="153" fillId="0" borderId="0" xfId="2" applyFont="1" applyAlignment="1">
      <alignment vertical="center" wrapText="1"/>
    </xf>
    <xf numFmtId="2" fontId="87" fillId="0" borderId="0" xfId="2" applyNumberFormat="1" applyFont="1" applyAlignment="1">
      <alignment vertical="center" wrapText="1"/>
    </xf>
    <xf numFmtId="10" fontId="62" fillId="0" borderId="0" xfId="2" applyNumberFormat="1" applyFont="1" applyAlignment="1">
      <alignment vertical="center" wrapText="1"/>
    </xf>
    <xf numFmtId="0" fontId="158" fillId="0" borderId="96" xfId="2" applyFont="1" applyBorder="1" applyAlignment="1">
      <alignment vertical="center" wrapText="1"/>
    </xf>
    <xf numFmtId="3" fontId="158" fillId="0" borderId="37" xfId="2" applyNumberFormat="1" applyFont="1" applyBorder="1" applyAlignment="1">
      <alignment vertical="center" wrapText="1"/>
    </xf>
    <xf numFmtId="0" fontId="158" fillId="0" borderId="38" xfId="2" applyFont="1" applyBorder="1" applyAlignment="1">
      <alignment vertical="center" wrapText="1"/>
    </xf>
    <xf numFmtId="0" fontId="101" fillId="0" borderId="0" xfId="2" applyFont="1" applyAlignment="1">
      <alignment vertical="center" wrapText="1"/>
    </xf>
    <xf numFmtId="3" fontId="158" fillId="0" borderId="30" xfId="2" applyNumberFormat="1" applyFont="1" applyBorder="1" applyAlignment="1">
      <alignment horizontal="center" vertical="center" wrapText="1"/>
    </xf>
    <xf numFmtId="0" fontId="101" fillId="0" borderId="0" xfId="2" applyFont="1" applyAlignment="1">
      <alignment vertical="center"/>
    </xf>
    <xf numFmtId="0" fontId="162" fillId="0" borderId="0" xfId="2" applyFont="1" applyAlignment="1">
      <alignment vertical="center"/>
    </xf>
    <xf numFmtId="0" fontId="101" fillId="0" borderId="0" xfId="2" applyFont="1" applyAlignment="1">
      <alignment horizontal="left" vertical="center"/>
    </xf>
    <xf numFmtId="0" fontId="47" fillId="39" borderId="145" xfId="2" applyFont="1" applyFill="1" applyBorder="1" applyAlignment="1">
      <alignment horizontal="center" vertical="center" wrapText="1"/>
    </xf>
    <xf numFmtId="0" fontId="47" fillId="39" borderId="147" xfId="2" applyFont="1" applyFill="1" applyBorder="1" applyAlignment="1">
      <alignment horizontal="center" vertical="center" wrapText="1"/>
    </xf>
    <xf numFmtId="1" fontId="46" fillId="0" borderId="0" xfId="21" applyNumberFormat="1" applyFont="1" applyBorder="1" applyAlignment="1">
      <alignment horizontal="center" vertical="center"/>
    </xf>
    <xf numFmtId="2" fontId="46" fillId="0" borderId="0" xfId="21" applyNumberFormat="1" applyFont="1" applyBorder="1" applyAlignment="1">
      <alignment horizontal="center" vertical="center"/>
    </xf>
    <xf numFmtId="14" fontId="46" fillId="0" borderId="0" xfId="2" applyNumberFormat="1" applyFont="1" applyAlignment="1">
      <alignment horizontal="left" vertical="center" wrapText="1"/>
    </xf>
    <xf numFmtId="3" fontId="135" fillId="3" borderId="31" xfId="2" applyNumberFormat="1" applyFont="1" applyFill="1" applyBorder="1" applyAlignment="1" applyProtection="1">
      <alignment horizontal="center" vertical="center"/>
      <protection locked="0"/>
    </xf>
    <xf numFmtId="0" fontId="101" fillId="0" borderId="0" xfId="2" applyFont="1"/>
    <xf numFmtId="2" fontId="62" fillId="0" borderId="0" xfId="21" applyNumberFormat="1" applyFont="1" applyBorder="1" applyAlignment="1">
      <alignment horizontal="center" vertical="center"/>
    </xf>
    <xf numFmtId="3" fontId="135" fillId="3" borderId="44" xfId="2" applyNumberFormat="1" applyFont="1" applyFill="1" applyBorder="1" applyAlignment="1" applyProtection="1">
      <alignment horizontal="center" vertical="center"/>
      <protection locked="0"/>
    </xf>
    <xf numFmtId="3" fontId="135" fillId="0" borderId="44" xfId="2" applyNumberFormat="1" applyFont="1" applyBorder="1" applyAlignment="1" applyProtection="1">
      <alignment horizontal="center" vertical="center" wrapText="1"/>
      <protection locked="0"/>
    </xf>
    <xf numFmtId="3" fontId="135" fillId="3" borderId="44" xfId="2" applyNumberFormat="1" applyFont="1" applyFill="1" applyBorder="1" applyAlignment="1" applyProtection="1">
      <alignment horizontal="center" vertical="center" wrapText="1"/>
      <protection locked="0"/>
    </xf>
    <xf numFmtId="3" fontId="135" fillId="3" borderId="45" xfId="2" applyNumberFormat="1" applyFont="1" applyFill="1" applyBorder="1" applyAlignment="1" applyProtection="1">
      <alignment horizontal="center" vertical="center" wrapText="1"/>
      <protection locked="0"/>
    </xf>
    <xf numFmtId="0" fontId="171" fillId="0" borderId="0" xfId="2" applyFont="1" applyAlignment="1">
      <alignment vertical="center" wrapText="1"/>
    </xf>
    <xf numFmtId="0" fontId="62" fillId="0" borderId="0" xfId="0" applyFont="1" applyAlignment="1">
      <alignment vertical="center"/>
    </xf>
    <xf numFmtId="0" fontId="159" fillId="0" borderId="0" xfId="0" applyFont="1" applyAlignment="1">
      <alignment vertical="center" wrapText="1"/>
    </xf>
    <xf numFmtId="0" fontId="136" fillId="0" borderId="0" xfId="0" applyFont="1" applyAlignment="1">
      <alignment vertical="center" wrapText="1"/>
    </xf>
    <xf numFmtId="0" fontId="172" fillId="0" borderId="0" xfId="0" applyFont="1" applyAlignment="1">
      <alignment vertical="center"/>
    </xf>
    <xf numFmtId="0" fontId="134" fillId="0" borderId="0" xfId="0" applyFont="1" applyAlignment="1">
      <alignment horizontal="right" vertical="center"/>
    </xf>
    <xf numFmtId="0" fontId="144" fillId="0" borderId="0" xfId="0" applyFont="1" applyAlignment="1">
      <alignment horizontal="center"/>
    </xf>
    <xf numFmtId="0" fontId="136" fillId="0" borderId="0" xfId="0" applyFont="1" applyAlignment="1">
      <alignment horizontal="left" vertical="center"/>
    </xf>
    <xf numFmtId="3" fontId="136" fillId="0" borderId="0" xfId="0" applyNumberFormat="1" applyFont="1" applyAlignment="1">
      <alignment horizontal="left" vertical="center"/>
    </xf>
    <xf numFmtId="0" fontId="145" fillId="0" borderId="0" xfId="0" applyFont="1" applyAlignment="1">
      <alignment horizontal="left" vertical="center"/>
    </xf>
    <xf numFmtId="0" fontId="162" fillId="0" borderId="0" xfId="0" applyFont="1" applyAlignment="1">
      <alignment vertical="center"/>
    </xf>
    <xf numFmtId="0" fontId="162" fillId="0" borderId="0" xfId="0" applyFont="1" applyAlignment="1">
      <alignment horizontal="left" vertical="center"/>
    </xf>
    <xf numFmtId="3" fontId="162" fillId="0" borderId="0" xfId="0" applyNumberFormat="1" applyFont="1" applyAlignment="1">
      <alignment horizontal="left" vertical="center"/>
    </xf>
    <xf numFmtId="0" fontId="158" fillId="0" borderId="0" xfId="0" applyFont="1" applyBorder="1" applyAlignment="1">
      <alignment vertical="center" wrapText="1"/>
    </xf>
    <xf numFmtId="0" fontId="130" fillId="0" borderId="0" xfId="0" applyFont="1" applyAlignment="1">
      <alignment vertical="center" wrapText="1"/>
    </xf>
    <xf numFmtId="0" fontId="158" fillId="0" borderId="0" xfId="0" applyFont="1" applyBorder="1" applyAlignment="1">
      <alignment horizontal="center" vertical="center" wrapText="1"/>
    </xf>
    <xf numFmtId="0" fontId="158" fillId="0" borderId="0" xfId="0" applyFont="1" applyAlignment="1">
      <alignment vertical="center" wrapText="1"/>
    </xf>
    <xf numFmtId="0" fontId="158" fillId="0" borderId="14" xfId="0" applyFont="1" applyBorder="1" applyAlignment="1">
      <alignment horizontal="center" vertical="center" wrapText="1"/>
    </xf>
    <xf numFmtId="0" fontId="134" fillId="0" borderId="0" xfId="0" applyFont="1" applyBorder="1" applyAlignment="1">
      <alignment horizontal="center" vertical="center" wrapText="1"/>
    </xf>
    <xf numFmtId="0" fontId="133" fillId="0" borderId="0" xfId="0" applyFont="1" applyBorder="1" applyAlignment="1">
      <alignment vertical="center" wrapText="1"/>
    </xf>
    <xf numFmtId="0" fontId="146" fillId="0" borderId="31" xfId="0" applyFont="1" applyBorder="1" applyAlignment="1">
      <alignment horizontal="left" vertical="center" wrapText="1"/>
    </xf>
    <xf numFmtId="0" fontId="135" fillId="0" borderId="0" xfId="0" applyFont="1" applyAlignment="1">
      <alignment vertical="center" wrapText="1"/>
    </xf>
    <xf numFmtId="10" fontId="135" fillId="0" borderId="0" xfId="7" applyNumberFormat="1" applyFont="1" applyAlignment="1">
      <alignment vertical="center" wrapText="1"/>
    </xf>
    <xf numFmtId="3" fontId="135" fillId="0" borderId="36" xfId="7" applyNumberFormat="1" applyFont="1" applyBorder="1" applyAlignment="1" applyProtection="1">
      <alignment horizontal="center" vertical="center"/>
      <protection locked="0"/>
    </xf>
    <xf numFmtId="4" fontId="147" fillId="0" borderId="38" xfId="7" applyNumberFormat="1" applyFont="1" applyBorder="1" applyAlignment="1">
      <alignment horizontal="center" vertical="center"/>
    </xf>
    <xf numFmtId="10" fontId="135" fillId="0" borderId="0" xfId="6" applyNumberFormat="1" applyFont="1" applyAlignment="1">
      <alignment vertical="center" wrapText="1"/>
    </xf>
    <xf numFmtId="3" fontId="146" fillId="0" borderId="36" xfId="0" applyNumberFormat="1" applyFont="1" applyBorder="1" applyAlignment="1">
      <alignment horizontal="center" vertical="center"/>
    </xf>
    <xf numFmtId="0" fontId="146" fillId="0" borderId="45" xfId="0" applyFont="1" applyBorder="1" applyAlignment="1">
      <alignment horizontal="left" vertical="center" wrapText="1"/>
    </xf>
    <xf numFmtId="3" fontId="135" fillId="0" borderId="41" xfId="7" applyNumberFormat="1" applyFont="1" applyBorder="1" applyAlignment="1" applyProtection="1">
      <alignment horizontal="center" vertical="center"/>
      <protection locked="0"/>
    </xf>
    <xf numFmtId="4" fontId="147" fillId="0" borderId="43" xfId="7" applyNumberFormat="1" applyFont="1" applyBorder="1" applyAlignment="1">
      <alignment horizontal="center" vertical="center"/>
    </xf>
    <xf numFmtId="3" fontId="146" fillId="0" borderId="41" xfId="0" applyNumberFormat="1" applyFont="1" applyBorder="1" applyAlignment="1">
      <alignment horizontal="center" vertical="center"/>
    </xf>
    <xf numFmtId="4" fontId="147" fillId="0" borderId="43" xfId="0" applyNumberFormat="1" applyFont="1" applyBorder="1" applyAlignment="1">
      <alignment horizontal="center" vertical="center"/>
    </xf>
    <xf numFmtId="0" fontId="130" fillId="0" borderId="0" xfId="0" applyFont="1" applyBorder="1" applyAlignment="1">
      <alignment horizontal="left" vertical="center" wrapText="1"/>
    </xf>
    <xf numFmtId="0" fontId="130" fillId="0" borderId="0" xfId="0" applyFont="1" applyBorder="1" applyAlignment="1">
      <alignment vertical="center" wrapText="1"/>
    </xf>
    <xf numFmtId="3" fontId="130" fillId="0" borderId="0" xfId="0" applyNumberFormat="1" applyFont="1" applyBorder="1" applyAlignment="1">
      <alignment horizontal="center" vertical="center" wrapText="1"/>
    </xf>
    <xf numFmtId="4" fontId="173" fillId="0" borderId="0" xfId="0" applyNumberFormat="1" applyFont="1" applyBorder="1" applyAlignment="1">
      <alignment horizontal="center" vertical="center" wrapText="1"/>
    </xf>
    <xf numFmtId="4" fontId="174" fillId="0" borderId="11" xfId="0" applyNumberFormat="1" applyFont="1" applyBorder="1" applyAlignment="1">
      <alignment horizontal="center" vertical="center" wrapText="1"/>
    </xf>
    <xf numFmtId="0" fontId="175" fillId="0" borderId="0" xfId="0" applyFont="1" applyBorder="1" applyAlignment="1">
      <alignment vertical="center" wrapText="1"/>
    </xf>
    <xf numFmtId="0" fontId="145" fillId="0" borderId="0" xfId="0" applyFont="1" applyBorder="1" applyAlignment="1">
      <alignment vertical="center" wrapText="1"/>
    </xf>
    <xf numFmtId="2" fontId="144" fillId="0" borderId="0" xfId="0" applyNumberFormat="1" applyFont="1" applyAlignment="1">
      <alignment vertical="center" wrapText="1"/>
    </xf>
    <xf numFmtId="2" fontId="144" fillId="0" borderId="0" xfId="0" applyNumberFormat="1" applyFont="1" applyAlignment="1">
      <alignment horizontal="left" vertical="center" wrapText="1"/>
    </xf>
    <xf numFmtId="2" fontId="175" fillId="0" borderId="0" xfId="0" applyNumberFormat="1" applyFont="1" applyAlignment="1">
      <alignment horizontal="left" vertical="center" wrapText="1"/>
    </xf>
    <xf numFmtId="0" fontId="175" fillId="0" borderId="0" xfId="0" applyFont="1" applyAlignment="1">
      <alignment horizontal="left" vertical="center" wrapText="1"/>
    </xf>
    <xf numFmtId="3" fontId="175" fillId="0" borderId="0" xfId="0" applyNumberFormat="1" applyFont="1" applyAlignment="1">
      <alignment horizontal="left" vertical="center" wrapText="1"/>
    </xf>
    <xf numFmtId="0" fontId="145" fillId="0" borderId="0" xfId="0" applyFont="1" applyBorder="1" applyAlignment="1">
      <alignment horizontal="left" vertical="center" wrapText="1"/>
    </xf>
    <xf numFmtId="0" fontId="145" fillId="0" borderId="0" xfId="0" applyFont="1" applyAlignment="1">
      <alignment vertical="center" wrapText="1"/>
    </xf>
    <xf numFmtId="0" fontId="47" fillId="39" borderId="41" xfId="0" applyFont="1" applyFill="1" applyBorder="1" applyAlignment="1">
      <alignment horizontal="center" vertical="center" wrapText="1"/>
    </xf>
    <xf numFmtId="0" fontId="47" fillId="39" borderId="151" xfId="0" applyFont="1" applyFill="1" applyBorder="1" applyAlignment="1">
      <alignment horizontal="center" vertical="center" wrapText="1"/>
    </xf>
    <xf numFmtId="0" fontId="47" fillId="39" borderId="152" xfId="0" applyFont="1" applyFill="1" applyBorder="1" applyAlignment="1">
      <alignment horizontal="center" vertical="center" wrapText="1"/>
    </xf>
    <xf numFmtId="0" fontId="158" fillId="0" borderId="0" xfId="0" applyFont="1" applyAlignment="1">
      <alignment horizontal="center" vertical="center" wrapText="1"/>
    </xf>
    <xf numFmtId="0" fontId="133" fillId="0" borderId="0" xfId="0" applyFont="1" applyBorder="1" applyAlignment="1">
      <alignment horizontal="center" vertical="center" wrapText="1"/>
    </xf>
    <xf numFmtId="0" fontId="137" fillId="0" borderId="0" xfId="0" applyFont="1" applyBorder="1" applyAlignment="1">
      <alignment horizontal="center" vertical="center" wrapText="1"/>
    </xf>
    <xf numFmtId="3" fontId="158" fillId="0" borderId="61" xfId="0" applyNumberFormat="1" applyFont="1" applyBorder="1" applyAlignment="1">
      <alignment horizontal="center" vertical="center" wrapText="1"/>
    </xf>
    <xf numFmtId="4" fontId="160" fillId="0" borderId="62" xfId="0" applyNumberFormat="1" applyFont="1" applyBorder="1" applyAlignment="1">
      <alignment horizontal="center" vertical="center" wrapText="1"/>
    </xf>
    <xf numFmtId="0" fontId="62" fillId="0" borderId="0" xfId="0" applyFont="1"/>
    <xf numFmtId="0" fontId="136" fillId="0" borderId="0" xfId="0" applyFont="1" applyBorder="1" applyAlignment="1">
      <alignment horizontal="left" vertical="center"/>
    </xf>
    <xf numFmtId="0" fontId="162" fillId="0" borderId="0" xfId="0" applyFont="1" applyBorder="1" applyAlignment="1">
      <alignment horizontal="left" vertical="center"/>
    </xf>
    <xf numFmtId="0" fontId="162" fillId="0" borderId="0" xfId="0" applyFont="1"/>
    <xf numFmtId="0" fontId="162" fillId="0" borderId="0" xfId="0" applyFont="1" applyBorder="1"/>
    <xf numFmtId="9" fontId="158" fillId="0" borderId="0" xfId="0" applyNumberFormat="1" applyFont="1" applyBorder="1" applyAlignment="1">
      <alignment horizontal="center" vertical="center" wrapText="1"/>
    </xf>
    <xf numFmtId="0" fontId="62" fillId="0" borderId="0" xfId="0" applyFont="1" applyBorder="1"/>
    <xf numFmtId="0" fontId="135" fillId="0" borderId="0" xfId="0" applyFont="1" applyAlignment="1">
      <alignment horizontal="center" vertical="center" wrapText="1"/>
    </xf>
    <xf numFmtId="0" fontId="146" fillId="0" borderId="53" xfId="0" applyFont="1" applyBorder="1" applyAlignment="1">
      <alignment horizontal="left" vertical="center" wrapText="1"/>
    </xf>
    <xf numFmtId="3" fontId="135" fillId="0" borderId="55" xfId="0" applyNumberFormat="1" applyFont="1" applyBorder="1" applyAlignment="1">
      <alignment horizontal="center" vertical="center"/>
    </xf>
    <xf numFmtId="4" fontId="147" fillId="0" borderId="56" xfId="0" applyNumberFormat="1" applyFont="1" applyBorder="1" applyAlignment="1">
      <alignment horizontal="center" vertical="center"/>
    </xf>
    <xf numFmtId="0" fontId="135" fillId="0" borderId="0" xfId="0" applyFont="1" applyAlignment="1">
      <alignment horizontal="center" vertical="center"/>
    </xf>
    <xf numFmtId="4" fontId="135" fillId="0" borderId="0" xfId="0" applyNumberFormat="1" applyFont="1" applyBorder="1" applyAlignment="1">
      <alignment horizontal="center" vertical="center"/>
    </xf>
    <xf numFmtId="10" fontId="135" fillId="0" borderId="0" xfId="0" applyNumberFormat="1" applyFont="1" applyBorder="1" applyAlignment="1">
      <alignment horizontal="center" vertical="center"/>
    </xf>
    <xf numFmtId="2" fontId="135" fillId="0" borderId="0" xfId="0" applyNumberFormat="1" applyFont="1" applyBorder="1" applyAlignment="1" applyProtection="1">
      <alignment horizontal="center" vertical="center"/>
      <protection locked="0"/>
    </xf>
    <xf numFmtId="10" fontId="135" fillId="0" borderId="0" xfId="0" applyNumberFormat="1" applyFont="1" applyAlignment="1">
      <alignment vertical="center" wrapText="1"/>
    </xf>
    <xf numFmtId="0" fontId="146" fillId="0" borderId="63" xfId="0" applyFont="1" applyBorder="1" applyAlignment="1">
      <alignment horizontal="left" vertical="center" wrapText="1"/>
    </xf>
    <xf numFmtId="3" fontId="135" fillId="0" borderId="59" xfId="0" applyNumberFormat="1" applyFont="1" applyBorder="1" applyAlignment="1">
      <alignment horizontal="center" vertical="center"/>
    </xf>
    <xf numFmtId="4" fontId="147" fillId="0" borderId="60" xfId="0" applyNumberFormat="1" applyFont="1" applyBorder="1" applyAlignment="1">
      <alignment horizontal="center" vertical="center"/>
    </xf>
    <xf numFmtId="3" fontId="135" fillId="0" borderId="59" xfId="0" applyNumberFormat="1" applyFont="1" applyBorder="1" applyAlignment="1">
      <alignment horizontal="center" vertical="center" wrapText="1"/>
    </xf>
    <xf numFmtId="4" fontId="147" fillId="0" borderId="60" xfId="0" applyNumberFormat="1" applyFont="1" applyBorder="1" applyAlignment="1">
      <alignment horizontal="center" vertical="center" wrapText="1"/>
    </xf>
    <xf numFmtId="4" fontId="135" fillId="0" borderId="0" xfId="0" applyNumberFormat="1" applyFont="1" applyBorder="1" applyAlignment="1">
      <alignment horizontal="center" vertical="center" wrapText="1"/>
    </xf>
    <xf numFmtId="0" fontId="146" fillId="0" borderId="54" xfId="0" applyFont="1" applyBorder="1" applyAlignment="1">
      <alignment horizontal="left" vertical="center" wrapText="1"/>
    </xf>
    <xf numFmtId="3" fontId="135" fillId="0" borderId="57" xfId="0" applyNumberFormat="1" applyFont="1" applyBorder="1" applyAlignment="1">
      <alignment horizontal="center" vertical="center" wrapText="1"/>
    </xf>
    <xf numFmtId="4" fontId="147" fillId="0" borderId="58" xfId="0" applyNumberFormat="1" applyFont="1" applyBorder="1" applyAlignment="1">
      <alignment horizontal="center" vertical="center" wrapText="1"/>
    </xf>
    <xf numFmtId="3" fontId="135" fillId="0" borderId="57" xfId="0" applyNumberFormat="1" applyFont="1" applyBorder="1" applyAlignment="1">
      <alignment horizontal="center" vertical="center"/>
    </xf>
    <xf numFmtId="4" fontId="147" fillId="0" borderId="58" xfId="0" applyNumberFormat="1" applyFont="1" applyBorder="1" applyAlignment="1">
      <alignment horizontal="center" vertical="center"/>
    </xf>
    <xf numFmtId="3" fontId="62" fillId="0" borderId="0" xfId="0" applyNumberFormat="1" applyFont="1" applyBorder="1"/>
    <xf numFmtId="2" fontId="137" fillId="0" borderId="0" xfId="0" applyNumberFormat="1" applyFont="1" applyBorder="1" applyAlignment="1">
      <alignment horizontal="center" vertical="center" wrapText="1"/>
    </xf>
    <xf numFmtId="2" fontId="62" fillId="0" borderId="0" xfId="0" applyNumberFormat="1" applyFont="1" applyBorder="1"/>
    <xf numFmtId="2" fontId="134" fillId="0" borderId="0" xfId="0" applyNumberFormat="1" applyFont="1" applyBorder="1" applyAlignment="1">
      <alignment horizontal="center" vertical="center" wrapText="1"/>
    </xf>
    <xf numFmtId="0" fontId="46" fillId="0" borderId="0" xfId="0" applyFont="1" applyBorder="1" applyAlignment="1">
      <alignment vertical="center" wrapText="1"/>
    </xf>
    <xf numFmtId="0" fontId="148" fillId="0" borderId="0" xfId="0" applyFont="1"/>
    <xf numFmtId="2" fontId="47" fillId="0" borderId="0" xfId="0" applyNumberFormat="1" applyFont="1" applyAlignment="1">
      <alignment vertical="center" wrapText="1"/>
    </xf>
    <xf numFmtId="0" fontId="46" fillId="0" borderId="0" xfId="0" applyFont="1"/>
    <xf numFmtId="3" fontId="46" fillId="0" borderId="0" xfId="0" applyNumberFormat="1" applyFont="1"/>
    <xf numFmtId="0" fontId="46" fillId="0" borderId="0" xfId="0" applyFont="1" applyBorder="1"/>
    <xf numFmtId="3" fontId="46" fillId="0" borderId="0" xfId="0" applyNumberFormat="1" applyFont="1" applyBorder="1" applyAlignment="1">
      <alignment horizontal="center" vertical="center" wrapText="1"/>
    </xf>
    <xf numFmtId="2"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wrapText="1"/>
    </xf>
    <xf numFmtId="4" fontId="46" fillId="0" borderId="0" xfId="0" applyNumberFormat="1" applyFont="1" applyBorder="1" applyAlignment="1">
      <alignment horizontal="center" vertical="center" wrapText="1"/>
    </xf>
    <xf numFmtId="3" fontId="46" fillId="0" borderId="0" xfId="0" applyNumberFormat="1" applyFont="1" applyBorder="1" applyAlignment="1">
      <alignment horizontal="center" vertical="center"/>
    </xf>
    <xf numFmtId="10" fontId="46" fillId="0" borderId="0" xfId="0" applyNumberFormat="1" applyFont="1" applyBorder="1" applyAlignment="1">
      <alignment vertical="center" wrapText="1"/>
    </xf>
    <xf numFmtId="0" fontId="101" fillId="0" borderId="0" xfId="0" applyFont="1"/>
    <xf numFmtId="0" fontId="47" fillId="39" borderId="57" xfId="0" applyFont="1" applyFill="1" applyBorder="1" applyAlignment="1">
      <alignment horizontal="center" vertical="center" wrapText="1"/>
    </xf>
    <xf numFmtId="0" fontId="47" fillId="39" borderId="155" xfId="0" applyFont="1" applyFill="1" applyBorder="1" applyAlignment="1">
      <alignment horizontal="center" vertical="center" wrapText="1"/>
    </xf>
    <xf numFmtId="9" fontId="141" fillId="39" borderId="154" xfId="0" applyNumberFormat="1" applyFont="1" applyFill="1" applyBorder="1" applyAlignment="1">
      <alignment horizontal="center" vertical="center" wrapText="1"/>
    </xf>
    <xf numFmtId="9" fontId="141" fillId="39" borderId="58" xfId="0" applyNumberFormat="1" applyFont="1" applyFill="1" applyBorder="1" applyAlignment="1">
      <alignment horizontal="center" vertical="center" wrapText="1"/>
    </xf>
    <xf numFmtId="0" fontId="156" fillId="0" borderId="0" xfId="0" applyFont="1" applyAlignment="1">
      <alignment vertical="center"/>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0" fontId="47" fillId="0" borderId="0" xfId="0" applyFont="1" applyBorder="1" applyAlignment="1">
      <alignment vertical="center" wrapText="1"/>
    </xf>
    <xf numFmtId="0" fontId="148" fillId="0" borderId="0" xfId="0" applyFont="1" applyAlignment="1">
      <alignment vertical="center"/>
    </xf>
    <xf numFmtId="0" fontId="62" fillId="0" borderId="0" xfId="0" applyFont="1" applyBorder="1" applyAlignment="1">
      <alignment vertical="center"/>
    </xf>
    <xf numFmtId="0" fontId="144" fillId="0" borderId="0" xfId="0" applyFont="1"/>
    <xf numFmtId="0" fontId="158" fillId="0" borderId="0" xfId="0" applyFont="1" applyAlignment="1">
      <alignment vertical="center"/>
    </xf>
    <xf numFmtId="0" fontId="145" fillId="0" borderId="0" xfId="0" applyFont="1" applyAlignment="1">
      <alignment horizontal="center" vertical="center"/>
    </xf>
    <xf numFmtId="0" fontId="1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center" vertical="center"/>
    </xf>
    <xf numFmtId="4" fontId="46" fillId="0" borderId="0" xfId="0" applyNumberFormat="1" applyFont="1" applyBorder="1" applyAlignment="1">
      <alignment horizontal="center" vertical="center"/>
    </xf>
    <xf numFmtId="0" fontId="46" fillId="0" borderId="0" xfId="0" applyFont="1" applyBorder="1" applyAlignment="1">
      <alignment horizontal="center" vertical="center" wrapText="1"/>
    </xf>
    <xf numFmtId="3" fontId="46" fillId="0" borderId="0" xfId="0" applyNumberFormat="1" applyFont="1" applyBorder="1" applyAlignment="1">
      <alignment vertical="center" wrapText="1"/>
    </xf>
    <xf numFmtId="3" fontId="47" fillId="0" borderId="0" xfId="0" applyNumberFormat="1" applyFont="1" applyBorder="1" applyAlignment="1">
      <alignment horizontal="center" vertical="center" wrapText="1"/>
    </xf>
    <xf numFmtId="4" fontId="169" fillId="0" borderId="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2" fontId="148" fillId="0" borderId="0" xfId="0" applyNumberFormat="1" applyFont="1" applyBorder="1" applyAlignment="1">
      <alignment vertical="center" wrapText="1"/>
    </xf>
    <xf numFmtId="2" fontId="46" fillId="0" borderId="0" xfId="0" applyNumberFormat="1" applyFont="1" applyBorder="1" applyAlignment="1">
      <alignment vertical="center" wrapText="1"/>
    </xf>
    <xf numFmtId="0" fontId="136" fillId="0" borderId="0" xfId="0" applyFont="1" applyBorder="1" applyAlignment="1">
      <alignment vertical="center" wrapText="1"/>
    </xf>
    <xf numFmtId="0" fontId="148" fillId="0" borderId="0" xfId="0" applyFont="1" applyBorder="1"/>
    <xf numFmtId="3" fontId="136" fillId="0" borderId="0" xfId="0" applyNumberFormat="1" applyFont="1" applyAlignment="1">
      <alignment vertical="center" wrapText="1"/>
    </xf>
    <xf numFmtId="0" fontId="119" fillId="39" borderId="100" xfId="2" applyFont="1" applyFill="1" applyBorder="1" applyAlignment="1">
      <alignment horizontal="center" vertical="center" wrapText="1"/>
    </xf>
    <xf numFmtId="0" fontId="119" fillId="39" borderId="109" xfId="2" applyFont="1" applyFill="1" applyBorder="1" applyAlignment="1">
      <alignment horizontal="center" vertical="center" wrapText="1"/>
    </xf>
    <xf numFmtId="0" fontId="119" fillId="39" borderId="99" xfId="2" applyFont="1" applyFill="1" applyBorder="1" applyAlignment="1">
      <alignment horizontal="center" vertical="center" wrapText="1"/>
    </xf>
    <xf numFmtId="0" fontId="177" fillId="0" borderId="0" xfId="0" applyFont="1" applyAlignment="1">
      <alignment horizontal="left" vertical="center"/>
    </xf>
    <xf numFmtId="0" fontId="177" fillId="0" borderId="0" xfId="0" applyFont="1" applyAlignment="1">
      <alignment vertical="center"/>
    </xf>
    <xf numFmtId="0" fontId="178" fillId="3" borderId="0" xfId="2" applyFont="1" applyFill="1" applyAlignment="1">
      <alignment vertical="center" wrapText="1"/>
    </xf>
    <xf numFmtId="0" fontId="162" fillId="3" borderId="0" xfId="2" applyFont="1" applyFill="1" applyAlignment="1">
      <alignment vertical="center" wrapText="1"/>
    </xf>
    <xf numFmtId="0" fontId="161" fillId="0" borderId="0" xfId="0" applyFont="1" applyAlignment="1">
      <alignment vertical="center" wrapText="1"/>
    </xf>
    <xf numFmtId="0" fontId="135" fillId="0" borderId="54" xfId="2" applyFont="1" applyBorder="1" applyAlignment="1">
      <alignment vertical="center" wrapText="1"/>
    </xf>
    <xf numFmtId="0" fontId="159" fillId="0" borderId="0" xfId="2" applyFont="1" applyAlignment="1">
      <alignment vertical="center" wrapText="1"/>
    </xf>
    <xf numFmtId="0" fontId="162" fillId="0" borderId="0" xfId="0" applyFont="1" applyBorder="1" applyAlignment="1">
      <alignment vertical="center" wrapText="1"/>
    </xf>
    <xf numFmtId="3" fontId="130" fillId="0" borderId="0" xfId="2" applyNumberFormat="1" applyFont="1" applyAlignment="1">
      <alignment horizontal="center" vertical="center" wrapText="1"/>
    </xf>
    <xf numFmtId="4" fontId="130" fillId="0" borderId="0" xfId="2" applyNumberFormat="1" applyFont="1" applyAlignment="1">
      <alignment horizontal="center" vertical="center" wrapText="1"/>
    </xf>
    <xf numFmtId="0" fontId="143" fillId="0" borderId="0" xfId="2" applyFont="1"/>
    <xf numFmtId="0" fontId="144" fillId="0" borderId="0" xfId="2" applyFont="1"/>
    <xf numFmtId="0" fontId="162" fillId="2" borderId="0" xfId="5" applyFont="1" applyFill="1" applyAlignment="1">
      <alignment vertical="center"/>
    </xf>
    <xf numFmtId="0" fontId="175" fillId="3" borderId="0" xfId="2" applyFont="1" applyFill="1" applyAlignment="1">
      <alignment horizontal="left" vertical="center"/>
    </xf>
    <xf numFmtId="0" fontId="158" fillId="0" borderId="64" xfId="2" applyFont="1" applyBorder="1" applyAlignment="1">
      <alignment horizontal="center" vertical="center" wrapText="1"/>
    </xf>
    <xf numFmtId="0" fontId="158" fillId="3" borderId="0" xfId="2" applyFont="1" applyFill="1" applyAlignment="1">
      <alignment vertical="center" wrapText="1"/>
    </xf>
    <xf numFmtId="2" fontId="62" fillId="3" borderId="0" xfId="2" applyNumberFormat="1" applyFont="1" applyFill="1" applyAlignment="1">
      <alignment vertical="center" wrapText="1"/>
    </xf>
    <xf numFmtId="0" fontId="146" fillId="0" borderId="53" xfId="2" applyFont="1" applyBorder="1" applyAlignment="1">
      <alignment horizontal="left" vertical="center" wrapText="1"/>
    </xf>
    <xf numFmtId="3" fontId="175" fillId="0" borderId="0" xfId="2" applyNumberFormat="1" applyFont="1" applyAlignment="1">
      <alignment vertical="center" wrapText="1"/>
    </xf>
    <xf numFmtId="3" fontId="135" fillId="0" borderId="55" xfId="0" applyNumberFormat="1" applyFont="1" applyBorder="1" applyAlignment="1" applyProtection="1">
      <alignment horizontal="center" vertical="center"/>
      <protection locked="0"/>
    </xf>
    <xf numFmtId="3" fontId="135" fillId="0" borderId="55" xfId="2" applyNumberFormat="1" applyFont="1" applyBorder="1" applyAlignment="1" applyProtection="1">
      <alignment horizontal="center" vertical="center"/>
      <protection locked="0"/>
    </xf>
    <xf numFmtId="4" fontId="147" fillId="0" borderId="56" xfId="2" applyNumberFormat="1" applyFont="1" applyBorder="1" applyAlignment="1">
      <alignment horizontal="center" vertical="center"/>
    </xf>
    <xf numFmtId="3" fontId="135" fillId="0" borderId="55" xfId="2" applyNumberFormat="1" applyFont="1" applyBorder="1" applyAlignment="1">
      <alignment horizontal="center" vertical="center" wrapText="1"/>
    </xf>
    <xf numFmtId="4" fontId="147" fillId="0" borderId="64" xfId="2" applyNumberFormat="1" applyFont="1" applyBorder="1" applyAlignment="1">
      <alignment horizontal="center" vertical="center" wrapText="1"/>
    </xf>
    <xf numFmtId="4" fontId="46" fillId="0" borderId="0" xfId="2" applyNumberFormat="1" applyFont="1" applyAlignment="1">
      <alignment horizontal="center" vertical="center"/>
    </xf>
    <xf numFmtId="0" fontId="146" fillId="0" borderId="63" xfId="2" applyFont="1" applyBorder="1" applyAlignment="1">
      <alignment horizontal="left" vertical="center" wrapText="1"/>
    </xf>
    <xf numFmtId="3" fontId="135" fillId="0" borderId="59" xfId="0" applyNumberFormat="1" applyFont="1" applyBorder="1" applyAlignment="1" applyProtection="1">
      <alignment horizontal="center" vertical="center"/>
      <protection locked="0"/>
    </xf>
    <xf numFmtId="3" fontId="135" fillId="0" borderId="59" xfId="2" applyNumberFormat="1" applyFont="1" applyBorder="1" applyAlignment="1" applyProtection="1">
      <alignment horizontal="center" vertical="center"/>
      <protection locked="0"/>
    </xf>
    <xf numFmtId="4" fontId="147" fillId="0" borderId="60" xfId="2" applyNumberFormat="1" applyFont="1" applyBorder="1" applyAlignment="1">
      <alignment horizontal="center" vertical="center"/>
    </xf>
    <xf numFmtId="3" fontId="135" fillId="0" borderId="59" xfId="2" applyNumberFormat="1" applyFont="1" applyBorder="1" applyAlignment="1">
      <alignment horizontal="center" vertical="center" wrapText="1"/>
    </xf>
    <xf numFmtId="3" fontId="135" fillId="0" borderId="59" xfId="0" applyNumberFormat="1" applyFont="1" applyBorder="1" applyAlignment="1" applyProtection="1">
      <alignment horizontal="center" vertical="center" wrapText="1"/>
      <protection locked="0"/>
    </xf>
    <xf numFmtId="3" fontId="135" fillId="0" borderId="59" xfId="2" applyNumberFormat="1" applyFont="1" applyBorder="1" applyAlignment="1" applyProtection="1">
      <alignment horizontal="center" vertical="center" wrapText="1"/>
      <protection locked="0"/>
    </xf>
    <xf numFmtId="4" fontId="46" fillId="0" borderId="0" xfId="2" applyNumberFormat="1" applyFont="1" applyAlignment="1">
      <alignment horizontal="center" vertical="center" wrapText="1"/>
    </xf>
    <xf numFmtId="0" fontId="87" fillId="0" borderId="63" xfId="2" applyFont="1" applyBorder="1" applyAlignment="1">
      <alignment horizontal="left" vertical="center" wrapText="1"/>
    </xf>
    <xf numFmtId="3" fontId="62" fillId="0" borderId="59" xfId="2" applyNumberFormat="1" applyFont="1" applyBorder="1" applyAlignment="1" applyProtection="1">
      <alignment horizontal="center" vertical="center"/>
      <protection locked="0"/>
    </xf>
    <xf numFmtId="4" fontId="153" fillId="0" borderId="60" xfId="2" applyNumberFormat="1" applyFont="1" applyBorder="1" applyAlignment="1">
      <alignment horizontal="center" vertical="center"/>
    </xf>
    <xf numFmtId="3" fontId="62" fillId="0" borderId="59" xfId="2" applyNumberFormat="1" applyFont="1" applyBorder="1" applyAlignment="1">
      <alignment horizontal="center" vertical="center" wrapText="1"/>
    </xf>
    <xf numFmtId="4" fontId="147" fillId="0" borderId="60" xfId="2" applyNumberFormat="1" applyFont="1" applyBorder="1" applyAlignment="1">
      <alignment horizontal="center" vertical="center" wrapText="1"/>
    </xf>
    <xf numFmtId="0" fontId="135" fillId="0" borderId="57" xfId="2" applyFont="1" applyBorder="1" applyAlignment="1">
      <alignment vertical="center" wrapText="1"/>
    </xf>
    <xf numFmtId="0" fontId="147" fillId="0" borderId="58" xfId="2" applyFont="1" applyBorder="1" applyAlignment="1">
      <alignment vertical="center" wrapText="1"/>
    </xf>
    <xf numFmtId="0" fontId="135" fillId="0" borderId="65" xfId="2" applyFont="1" applyBorder="1" applyAlignment="1">
      <alignment vertical="center" wrapText="1"/>
    </xf>
    <xf numFmtId="2" fontId="144" fillId="0" borderId="0" xfId="2" applyNumberFormat="1" applyFont="1" applyAlignment="1">
      <alignment horizontal="left" vertical="center" wrapText="1"/>
    </xf>
    <xf numFmtId="2" fontId="179" fillId="0" borderId="0" xfId="2" applyNumberFormat="1" applyFont="1" applyAlignment="1">
      <alignment horizontal="left" vertical="center" wrapText="1"/>
    </xf>
    <xf numFmtId="0" fontId="180" fillId="0" borderId="0" xfId="2" applyFont="1" applyAlignment="1">
      <alignment vertical="center" wrapText="1"/>
    </xf>
    <xf numFmtId="0" fontId="46" fillId="3" borderId="0" xfId="2" applyFont="1" applyFill="1" applyAlignment="1">
      <alignment vertical="center" wrapText="1"/>
    </xf>
    <xf numFmtId="0" fontId="130" fillId="0" borderId="0" xfId="2" applyFont="1" applyAlignment="1">
      <alignment horizontal="left" vertical="center" wrapText="1"/>
    </xf>
    <xf numFmtId="0" fontId="175" fillId="0" borderId="0" xfId="2" applyFont="1" applyAlignment="1">
      <alignment vertical="center" wrapText="1"/>
    </xf>
    <xf numFmtId="49" fontId="162" fillId="0" borderId="0" xfId="2" applyNumberFormat="1" applyFont="1" applyAlignment="1">
      <alignment vertical="center" wrapText="1"/>
    </xf>
    <xf numFmtId="165" fontId="62" fillId="0" borderId="0" xfId="1" applyNumberFormat="1" applyFont="1" applyBorder="1" applyAlignment="1">
      <alignment horizontal="center" vertical="center"/>
    </xf>
    <xf numFmtId="165" fontId="62" fillId="0" borderId="0" xfId="1" applyNumberFormat="1" applyFont="1" applyBorder="1" applyAlignment="1">
      <alignment horizontal="center" vertical="center" wrapText="1"/>
    </xf>
    <xf numFmtId="0" fontId="47" fillId="39" borderId="57" xfId="2" applyFont="1" applyFill="1" applyBorder="1" applyAlignment="1">
      <alignment horizontal="center" vertical="center" wrapText="1"/>
    </xf>
    <xf numFmtId="0" fontId="47" fillId="39" borderId="71" xfId="2" applyFont="1" applyFill="1" applyBorder="1" applyAlignment="1">
      <alignment horizontal="center" vertical="center" wrapText="1"/>
    </xf>
    <xf numFmtId="0" fontId="119" fillId="39" borderId="154" xfId="2" applyFont="1" applyFill="1" applyBorder="1" applyAlignment="1">
      <alignment horizontal="center" vertical="center" wrapText="1"/>
    </xf>
    <xf numFmtId="0" fontId="119" fillId="39" borderId="71" xfId="2" applyFont="1" applyFill="1" applyBorder="1" applyAlignment="1">
      <alignment horizontal="center" vertical="center" wrapText="1"/>
    </xf>
    <xf numFmtId="3" fontId="145" fillId="0" borderId="0" xfId="0" applyNumberFormat="1" applyFont="1" applyAlignment="1">
      <alignment horizontal="left" vertical="center"/>
    </xf>
    <xf numFmtId="10" fontId="135" fillId="0" borderId="53" xfId="7" applyNumberFormat="1" applyFont="1" applyBorder="1" applyAlignment="1">
      <alignment vertical="center" wrapText="1"/>
    </xf>
    <xf numFmtId="3" fontId="135" fillId="0" borderId="64" xfId="7" applyNumberFormat="1" applyFont="1" applyBorder="1" applyAlignment="1" applyProtection="1">
      <alignment horizontal="center" vertical="center"/>
      <protection locked="0"/>
    </xf>
    <xf numFmtId="4" fontId="147" fillId="0" borderId="56" xfId="7" applyNumberFormat="1" applyFont="1" applyBorder="1" applyAlignment="1">
      <alignment horizontal="center" vertical="center"/>
    </xf>
    <xf numFmtId="3" fontId="135" fillId="0" borderId="55" xfId="7" applyNumberFormat="1" applyFont="1" applyBorder="1" applyAlignment="1" applyProtection="1">
      <alignment horizontal="center" vertical="center"/>
      <protection locked="0"/>
    </xf>
    <xf numFmtId="9" fontId="135" fillId="0" borderId="0" xfId="8" applyFont="1" applyAlignment="1">
      <alignment vertical="center" wrapText="1"/>
    </xf>
    <xf numFmtId="10" fontId="135" fillId="0" borderId="63" xfId="7" applyNumberFormat="1" applyFont="1" applyBorder="1" applyAlignment="1">
      <alignment vertical="center" wrapText="1"/>
    </xf>
    <xf numFmtId="3" fontId="135" fillId="0" borderId="0" xfId="7" applyNumberFormat="1" applyFont="1" applyBorder="1" applyAlignment="1" applyProtection="1">
      <alignment horizontal="center" vertical="center"/>
      <protection locked="0"/>
    </xf>
    <xf numFmtId="4" fontId="147" fillId="0" borderId="60" xfId="7" applyNumberFormat="1" applyFont="1" applyBorder="1" applyAlignment="1">
      <alignment horizontal="center" vertical="center"/>
    </xf>
    <xf numFmtId="3" fontId="135" fillId="0" borderId="59" xfId="7" applyNumberFormat="1" applyFont="1" applyBorder="1" applyAlignment="1" applyProtection="1">
      <alignment horizontal="center" vertical="center"/>
      <protection locked="0"/>
    </xf>
    <xf numFmtId="10" fontId="135" fillId="0" borderId="54" xfId="7" applyNumberFormat="1" applyFont="1" applyBorder="1" applyAlignment="1">
      <alignment vertical="center" wrapText="1"/>
    </xf>
    <xf numFmtId="3" fontId="135" fillId="0" borderId="65" xfId="7" applyNumberFormat="1" applyFont="1" applyBorder="1" applyAlignment="1" applyProtection="1">
      <alignment horizontal="center" vertical="center"/>
      <protection locked="0"/>
    </xf>
    <xf numFmtId="4" fontId="147" fillId="0" borderId="58" xfId="7" applyNumberFormat="1" applyFont="1" applyBorder="1" applyAlignment="1">
      <alignment horizontal="center" vertical="center"/>
    </xf>
    <xf numFmtId="3" fontId="135" fillId="0" borderId="57" xfId="7" applyNumberFormat="1" applyFont="1" applyBorder="1" applyAlignment="1" applyProtection="1">
      <alignment horizontal="center" vertical="center"/>
      <protection locked="0"/>
    </xf>
    <xf numFmtId="10" fontId="146" fillId="0" borderId="4" xfId="7" applyNumberFormat="1" applyFont="1" applyBorder="1" applyAlignment="1">
      <alignment vertical="center" wrapText="1"/>
    </xf>
    <xf numFmtId="3" fontId="135" fillId="0" borderId="12" xfId="7" applyNumberFormat="1" applyFont="1" applyBorder="1" applyAlignment="1" applyProtection="1">
      <alignment horizontal="center" vertical="center"/>
      <protection locked="0"/>
    </xf>
    <xf numFmtId="4" fontId="147" fillId="0" borderId="11" xfId="7" applyNumberFormat="1" applyFont="1" applyBorder="1" applyAlignment="1">
      <alignment horizontal="center" vertical="center"/>
    </xf>
    <xf numFmtId="3" fontId="135" fillId="0" borderId="61" xfId="7" applyNumberFormat="1" applyFont="1" applyBorder="1" applyAlignment="1" applyProtection="1">
      <alignment horizontal="center" vertical="center"/>
      <protection locked="0"/>
    </xf>
    <xf numFmtId="4" fontId="147" fillId="0" borderId="62" xfId="7" applyNumberFormat="1" applyFont="1" applyBorder="1" applyAlignment="1">
      <alignment horizontal="center" vertical="center"/>
    </xf>
    <xf numFmtId="3" fontId="146" fillId="0" borderId="61" xfId="7" applyNumberFormat="1" applyFont="1" applyBorder="1" applyAlignment="1" applyProtection="1">
      <alignment horizontal="center" vertical="center"/>
      <protection locked="0"/>
    </xf>
    <xf numFmtId="4" fontId="181" fillId="0" borderId="62" xfId="0" applyNumberFormat="1" applyFont="1" applyBorder="1" applyAlignment="1">
      <alignment horizontal="center" vertical="center"/>
    </xf>
    <xf numFmtId="10" fontId="146" fillId="0" borderId="70" xfId="7" applyNumberFormat="1" applyFont="1" applyBorder="1" applyAlignment="1">
      <alignment vertical="center" wrapText="1"/>
    </xf>
    <xf numFmtId="3" fontId="130" fillId="0" borderId="66" xfId="0" applyNumberFormat="1" applyFont="1" applyBorder="1" applyAlignment="1">
      <alignment horizontal="center" vertical="center" wrapText="1"/>
    </xf>
    <xf numFmtId="4" fontId="173" fillId="0" borderId="66" xfId="0" applyNumberFormat="1" applyFont="1" applyBorder="1" applyAlignment="1">
      <alignment horizontal="center" vertical="center" wrapText="1"/>
    </xf>
    <xf numFmtId="3" fontId="158" fillId="0" borderId="14" xfId="0" applyNumberFormat="1" applyFont="1" applyBorder="1" applyAlignment="1">
      <alignment horizontal="center" vertical="center" wrapText="1"/>
    </xf>
    <xf numFmtId="4" fontId="160" fillId="0" borderId="6" xfId="0" applyNumberFormat="1" applyFont="1" applyBorder="1" applyAlignment="1">
      <alignment horizontal="center" vertical="center" wrapText="1"/>
    </xf>
    <xf numFmtId="0" fontId="47" fillId="39" borderId="163" xfId="0" applyFont="1" applyFill="1" applyBorder="1" applyAlignment="1">
      <alignment horizontal="center" vertical="center" wrapText="1"/>
    </xf>
    <xf numFmtId="0" fontId="47" fillId="39" borderId="154" xfId="0" applyFont="1" applyFill="1" applyBorder="1" applyAlignment="1">
      <alignment horizontal="center" vertical="center" wrapText="1"/>
    </xf>
    <xf numFmtId="0" fontId="62" fillId="0" borderId="0" xfId="0" applyFont="1" applyAlignment="1">
      <alignment vertical="center" wrapText="1"/>
    </xf>
    <xf numFmtId="0" fontId="130" fillId="0" borderId="0" xfId="0" applyFont="1" applyAlignment="1">
      <alignment vertical="center"/>
    </xf>
    <xf numFmtId="0" fontId="145" fillId="0" borderId="0" xfId="0" applyFont="1" applyAlignment="1">
      <alignment vertical="center"/>
    </xf>
    <xf numFmtId="0" fontId="162" fillId="0" borderId="0" xfId="0" applyFont="1" applyAlignment="1">
      <alignment horizontal="center" vertical="center"/>
    </xf>
    <xf numFmtId="0" fontId="162" fillId="0" borderId="0" xfId="0" applyFont="1" applyBorder="1" applyAlignment="1">
      <alignment horizontal="center" vertical="center"/>
    </xf>
    <xf numFmtId="0" fontId="158" fillId="0" borderId="0" xfId="0" applyFont="1" applyBorder="1" applyAlignment="1">
      <alignment horizontal="center" vertical="center"/>
    </xf>
    <xf numFmtId="0" fontId="130" fillId="0" borderId="0" xfId="0" applyFont="1" applyBorder="1" applyAlignment="1">
      <alignment horizontal="center" vertical="center"/>
    </xf>
    <xf numFmtId="0" fontId="145" fillId="0" borderId="72" xfId="0" applyFont="1" applyBorder="1" applyAlignment="1">
      <alignment horizontal="left" vertical="center"/>
    </xf>
    <xf numFmtId="0" fontId="134" fillId="0" borderId="57" xfId="0" applyFont="1" applyBorder="1" applyAlignment="1">
      <alignment horizontal="center" vertical="center" wrapText="1"/>
    </xf>
    <xf numFmtId="0" fontId="134" fillId="0" borderId="58" xfId="0" applyFont="1" applyBorder="1" applyAlignment="1">
      <alignment horizontal="center" vertical="center" wrapText="1"/>
    </xf>
    <xf numFmtId="3" fontId="135" fillId="0" borderId="53" xfId="0" applyNumberFormat="1" applyFont="1" applyBorder="1" applyAlignment="1">
      <alignment horizontal="center" vertical="center" wrapText="1"/>
    </xf>
    <xf numFmtId="3" fontId="135" fillId="0" borderId="64" xfId="0" applyNumberFormat="1" applyFont="1" applyBorder="1" applyAlignment="1">
      <alignment horizontal="center" vertical="center"/>
    </xf>
    <xf numFmtId="4" fontId="135" fillId="0" borderId="53" xfId="0" applyNumberFormat="1" applyFont="1" applyBorder="1" applyAlignment="1">
      <alignment horizontal="center" vertical="center"/>
    </xf>
    <xf numFmtId="3" fontId="135" fillId="0" borderId="63" xfId="0" applyNumberFormat="1" applyFont="1" applyBorder="1" applyAlignment="1">
      <alignment horizontal="center" vertical="center" wrapText="1"/>
    </xf>
    <xf numFmtId="3" fontId="135" fillId="0" borderId="0" xfId="0" applyNumberFormat="1" applyFont="1" applyBorder="1" applyAlignment="1">
      <alignment horizontal="center" vertical="center"/>
    </xf>
    <xf numFmtId="4" fontId="135" fillId="0" borderId="63" xfId="0" applyNumberFormat="1" applyFont="1" applyBorder="1" applyAlignment="1">
      <alignment horizontal="center" vertical="center"/>
    </xf>
    <xf numFmtId="0" fontId="87" fillId="0" borderId="63" xfId="0" applyFont="1" applyBorder="1" applyAlignment="1">
      <alignment horizontal="left" vertical="center" wrapText="1"/>
    </xf>
    <xf numFmtId="3" fontId="62" fillId="0" borderId="63" xfId="0" applyNumberFormat="1" applyFont="1" applyBorder="1" applyAlignment="1">
      <alignment horizontal="center" vertical="center" wrapText="1"/>
    </xf>
    <xf numFmtId="3" fontId="62" fillId="0" borderId="59" xfId="0" applyNumberFormat="1" applyFont="1" applyBorder="1" applyAlignment="1">
      <alignment horizontal="center" vertical="center"/>
    </xf>
    <xf numFmtId="4" fontId="153" fillId="0" borderId="60" xfId="0" applyNumberFormat="1" applyFont="1" applyBorder="1" applyAlignment="1">
      <alignment horizontal="center" vertical="center"/>
    </xf>
    <xf numFmtId="3" fontId="62" fillId="0" borderId="0" xfId="0" applyNumberFormat="1" applyFont="1" applyBorder="1" applyAlignment="1">
      <alignment horizontal="center" vertical="center"/>
    </xf>
    <xf numFmtId="4" fontId="62" fillId="0" borderId="0" xfId="0" applyNumberFormat="1" applyFont="1" applyBorder="1" applyAlignment="1">
      <alignment horizontal="center" vertical="center"/>
    </xf>
    <xf numFmtId="3" fontId="135" fillId="0" borderId="0" xfId="0" applyNumberFormat="1" applyFont="1" applyBorder="1" applyAlignment="1">
      <alignment horizontal="center" vertical="center" wrapText="1"/>
    </xf>
    <xf numFmtId="0" fontId="135" fillId="0" borderId="54" xfId="0" applyFont="1" applyBorder="1" applyAlignment="1">
      <alignment horizontal="center" vertical="center" wrapText="1"/>
    </xf>
    <xf numFmtId="4" fontId="135" fillId="0" borderId="58" xfId="0" applyNumberFormat="1" applyFont="1" applyBorder="1" applyAlignment="1">
      <alignment horizontal="center" vertical="center" wrapText="1"/>
    </xf>
    <xf numFmtId="4" fontId="135" fillId="0" borderId="58" xfId="0" applyNumberFormat="1" applyFont="1" applyBorder="1" applyAlignment="1">
      <alignment horizontal="center" vertical="center"/>
    </xf>
    <xf numFmtId="4" fontId="135" fillId="0" borderId="54" xfId="0" applyNumberFormat="1" applyFont="1" applyBorder="1" applyAlignment="1">
      <alignment horizontal="center" vertical="center" wrapText="1"/>
    </xf>
    <xf numFmtId="3" fontId="133" fillId="0" borderId="0" xfId="0" applyNumberFormat="1" applyFont="1" applyBorder="1" applyAlignment="1">
      <alignment vertical="center" wrapText="1"/>
    </xf>
    <xf numFmtId="3" fontId="134" fillId="0" borderId="0" xfId="0" applyNumberFormat="1" applyFont="1" applyBorder="1" applyAlignment="1">
      <alignment horizontal="center" vertical="center" wrapText="1"/>
    </xf>
    <xf numFmtId="4" fontId="130" fillId="0" borderId="0" xfId="0" applyNumberFormat="1" applyFont="1" applyBorder="1" applyAlignment="1">
      <alignment horizontal="center" vertical="center" wrapText="1"/>
    </xf>
    <xf numFmtId="2" fontId="148" fillId="0" borderId="0" xfId="0" applyNumberFormat="1" applyFont="1" applyAlignment="1">
      <alignment vertical="center" wrapText="1"/>
    </xf>
    <xf numFmtId="2" fontId="46" fillId="0" borderId="0" xfId="0" applyNumberFormat="1" applyFont="1" applyAlignment="1">
      <alignment vertical="center" wrapText="1"/>
    </xf>
    <xf numFmtId="0" fontId="46" fillId="0" borderId="0" xfId="0" applyFont="1" applyAlignment="1">
      <alignment vertical="center" wrapText="1"/>
    </xf>
    <xf numFmtId="3" fontId="46" fillId="0" borderId="0" xfId="0" applyNumberFormat="1" applyFont="1" applyAlignment="1">
      <alignment vertical="center" wrapText="1"/>
    </xf>
    <xf numFmtId="0" fontId="47" fillId="39" borderId="58" xfId="0" applyFont="1" applyFill="1" applyBorder="1" applyAlignment="1">
      <alignment horizontal="center" vertical="center" wrapText="1"/>
    </xf>
    <xf numFmtId="0" fontId="141" fillId="39" borderId="53" xfId="0" applyFont="1" applyFill="1" applyBorder="1" applyAlignment="1">
      <alignment horizontal="center" vertical="center" wrapText="1"/>
    </xf>
    <xf numFmtId="0" fontId="47" fillId="39" borderId="71" xfId="0" applyFont="1" applyFill="1" applyBorder="1" applyAlignment="1">
      <alignment horizontal="center" vertical="center" wrapText="1"/>
    </xf>
    <xf numFmtId="0" fontId="47" fillId="39" borderId="156"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47" fillId="39" borderId="166" xfId="0" applyFont="1" applyFill="1" applyBorder="1" applyAlignment="1">
      <alignment horizontal="center" vertical="center" wrapText="1"/>
    </xf>
    <xf numFmtId="0" fontId="134" fillId="0" borderId="170" xfId="0" applyFont="1" applyBorder="1" applyAlignment="1">
      <alignment horizontal="center" vertical="center" wrapText="1"/>
    </xf>
    <xf numFmtId="0" fontId="119" fillId="39" borderId="54" xfId="0" applyFont="1" applyFill="1" applyBorder="1" applyAlignment="1">
      <alignment horizontal="center" vertical="center" wrapText="1"/>
    </xf>
    <xf numFmtId="0" fontId="119" fillId="39" borderId="71" xfId="0" applyFont="1" applyFill="1" applyBorder="1" applyAlignment="1">
      <alignment horizontal="center" vertical="center" wrapText="1"/>
    </xf>
    <xf numFmtId="0" fontId="119" fillId="39" borderId="163" xfId="0" applyFont="1" applyFill="1" applyBorder="1" applyAlignment="1">
      <alignment horizontal="center" vertical="center" wrapText="1"/>
    </xf>
    <xf numFmtId="0" fontId="119" fillId="39" borderId="166" xfId="0" applyFont="1" applyFill="1" applyBorder="1" applyAlignment="1">
      <alignment horizontal="center" vertical="center" wrapText="1"/>
    </xf>
    <xf numFmtId="0" fontId="119" fillId="39" borderId="65" xfId="0" applyFont="1" applyFill="1" applyBorder="1" applyAlignment="1">
      <alignment horizontal="center" vertical="center" wrapText="1"/>
    </xf>
    <xf numFmtId="0" fontId="119" fillId="39" borderId="170" xfId="0" applyFont="1" applyFill="1" applyBorder="1" applyAlignment="1">
      <alignment horizontal="center" vertical="center" wrapText="1"/>
    </xf>
    <xf numFmtId="0" fontId="119" fillId="39" borderId="154" xfId="0" applyFont="1" applyFill="1" applyBorder="1" applyAlignment="1">
      <alignment horizontal="center" vertical="center" wrapText="1"/>
    </xf>
    <xf numFmtId="0" fontId="159" fillId="0" borderId="0" xfId="0" applyFont="1" applyBorder="1" applyAlignment="1">
      <alignment horizontal="center" vertical="center" wrapText="1"/>
    </xf>
    <xf numFmtId="0" fontId="119" fillId="39" borderId="74" xfId="0" applyFont="1" applyFill="1" applyBorder="1" applyAlignment="1">
      <alignment horizontal="center" vertical="center" wrapText="1"/>
    </xf>
    <xf numFmtId="0" fontId="176" fillId="39" borderId="73" xfId="0" applyFont="1" applyFill="1" applyBorder="1" applyAlignment="1">
      <alignment horizontal="center" vertical="center" wrapText="1"/>
    </xf>
    <xf numFmtId="0" fontId="175" fillId="3" borderId="0" xfId="2" applyFont="1" applyFill="1" applyAlignment="1">
      <alignment vertical="center" wrapText="1"/>
    </xf>
    <xf numFmtId="0" fontId="3" fillId="0" borderId="0" xfId="2" applyFont="1" applyAlignment="1">
      <alignment vertical="center" wrapText="1"/>
    </xf>
    <xf numFmtId="0" fontId="103" fillId="0" borderId="0" xfId="2" applyFont="1" applyAlignment="1">
      <alignment horizontal="center" vertical="center" wrapText="1"/>
    </xf>
    <xf numFmtId="0" fontId="145" fillId="2" borderId="0" xfId="5" applyFont="1" applyFill="1" applyAlignment="1">
      <alignment vertical="center"/>
    </xf>
    <xf numFmtId="0" fontId="119" fillId="39" borderId="58" xfId="2" applyFont="1" applyFill="1" applyBorder="1" applyAlignment="1">
      <alignment horizontal="center" vertical="center" wrapText="1"/>
    </xf>
    <xf numFmtId="0" fontId="176" fillId="39" borderId="58" xfId="2" applyFont="1" applyFill="1" applyBorder="1" applyAlignment="1">
      <alignment horizontal="center" vertical="center" wrapText="1"/>
    </xf>
    <xf numFmtId="0" fontId="119" fillId="39" borderId="79" xfId="2" applyFont="1" applyFill="1" applyBorder="1" applyAlignment="1">
      <alignment horizontal="center" vertical="center" wrapText="1"/>
    </xf>
    <xf numFmtId="0" fontId="47" fillId="39" borderId="155" xfId="2" applyFont="1" applyFill="1" applyBorder="1" applyAlignment="1">
      <alignment horizontal="center" vertical="center" wrapText="1"/>
    </xf>
    <xf numFmtId="0" fontId="119" fillId="39" borderId="78" xfId="2" applyFont="1" applyFill="1" applyBorder="1" applyAlignment="1">
      <alignment horizontal="center" vertical="center" wrapText="1"/>
    </xf>
    <xf numFmtId="0" fontId="176" fillId="39" borderId="79" xfId="2" applyFont="1" applyFill="1" applyBorder="1" applyAlignment="1">
      <alignment horizontal="center" vertical="center" wrapText="1"/>
    </xf>
    <xf numFmtId="0" fontId="158" fillId="0" borderId="64" xfId="2" applyFont="1" applyBorder="1" applyAlignment="1">
      <alignment vertical="center" wrapText="1"/>
    </xf>
    <xf numFmtId="0" fontId="158" fillId="0" borderId="65" xfId="2" applyFont="1" applyBorder="1" applyAlignment="1">
      <alignment vertical="center" wrapText="1"/>
    </xf>
    <xf numFmtId="0" fontId="146" fillId="0" borderId="54" xfId="2" applyFont="1" applyBorder="1" applyAlignment="1">
      <alignment horizontal="left" vertical="center" wrapText="1"/>
    </xf>
    <xf numFmtId="3" fontId="135" fillId="0" borderId="57" xfId="2" applyNumberFormat="1" applyFont="1" applyBorder="1" applyAlignment="1" applyProtection="1">
      <alignment horizontal="center" vertical="center" wrapText="1"/>
      <protection locked="0"/>
    </xf>
    <xf numFmtId="0" fontId="119" fillId="39" borderId="125" xfId="2" applyFont="1" applyFill="1" applyBorder="1" applyAlignment="1">
      <alignment horizontal="center" vertical="center" wrapText="1"/>
    </xf>
    <xf numFmtId="0" fontId="132" fillId="0" borderId="0" xfId="2" applyFont="1" applyAlignment="1">
      <alignment horizontal="center" vertical="center" wrapText="1"/>
    </xf>
    <xf numFmtId="10" fontId="140" fillId="0" borderId="0" xfId="2" applyNumberFormat="1" applyFont="1" applyAlignment="1">
      <alignment vertical="center" wrapText="1"/>
    </xf>
    <xf numFmtId="3" fontId="158" fillId="0" borderId="64" xfId="2" applyNumberFormat="1" applyFont="1" applyBorder="1" applyAlignment="1">
      <alignment vertical="center" wrapText="1"/>
    </xf>
    <xf numFmtId="0" fontId="158" fillId="0" borderId="56" xfId="2" applyFont="1" applyBorder="1" applyAlignment="1">
      <alignment vertical="center" wrapText="1"/>
    </xf>
    <xf numFmtId="0" fontId="62" fillId="0" borderId="0" xfId="2" applyFont="1" applyAlignment="1">
      <alignment horizontal="left" vertical="center"/>
    </xf>
    <xf numFmtId="3" fontId="135" fillId="3" borderId="53" xfId="2" applyNumberFormat="1" applyFont="1" applyFill="1" applyBorder="1" applyAlignment="1" applyProtection="1">
      <alignment horizontal="center" vertical="center"/>
      <protection locked="0"/>
    </xf>
    <xf numFmtId="3" fontId="135" fillId="3" borderId="63" xfId="2" applyNumberFormat="1" applyFont="1" applyFill="1" applyBorder="1" applyAlignment="1" applyProtection="1">
      <alignment horizontal="center" vertical="center"/>
      <protection locked="0"/>
    </xf>
    <xf numFmtId="3" fontId="135" fillId="0" borderId="63" xfId="2" applyNumberFormat="1" applyFont="1" applyBorder="1" applyAlignment="1" applyProtection="1">
      <alignment horizontal="center" vertical="center" wrapText="1"/>
      <protection locked="0"/>
    </xf>
    <xf numFmtId="3" fontId="135" fillId="3" borderId="63" xfId="2" applyNumberFormat="1" applyFont="1" applyFill="1" applyBorder="1" applyAlignment="1" applyProtection="1">
      <alignment horizontal="center" vertical="center" wrapText="1"/>
      <protection locked="0"/>
    </xf>
    <xf numFmtId="3" fontId="135" fillId="3" borderId="54" xfId="2" applyNumberFormat="1" applyFont="1" applyFill="1" applyBorder="1" applyAlignment="1" applyProtection="1">
      <alignment horizontal="center" vertical="center" wrapText="1"/>
      <protection locked="0"/>
    </xf>
    <xf numFmtId="4" fontId="147" fillId="0" borderId="58" xfId="2" applyNumberFormat="1" applyFont="1" applyBorder="1" applyAlignment="1">
      <alignment horizontal="center" vertical="center" wrapText="1"/>
    </xf>
    <xf numFmtId="0" fontId="159" fillId="0" borderId="65" xfId="2" applyFont="1" applyBorder="1" applyAlignment="1">
      <alignment vertical="center" wrapText="1"/>
    </xf>
    <xf numFmtId="0" fontId="47" fillId="39" borderId="69" xfId="2" applyFont="1" applyFill="1" applyBorder="1" applyAlignment="1">
      <alignment horizontal="center" vertical="center" wrapText="1"/>
    </xf>
    <xf numFmtId="0" fontId="119" fillId="39" borderId="57" xfId="2" applyFont="1" applyFill="1" applyBorder="1" applyAlignment="1">
      <alignment horizontal="center" vertical="center" wrapText="1"/>
    </xf>
    <xf numFmtId="0" fontId="119" fillId="39" borderId="155" xfId="2" applyFont="1" applyFill="1" applyBorder="1" applyAlignment="1">
      <alignment horizontal="center" vertical="center" wrapText="1"/>
    </xf>
    <xf numFmtId="0" fontId="119" fillId="39" borderId="166" xfId="2" applyFont="1" applyFill="1" applyBorder="1" applyAlignment="1">
      <alignment horizontal="center" vertical="center" wrapText="1"/>
    </xf>
    <xf numFmtId="0" fontId="119" fillId="39" borderId="163" xfId="2" applyFont="1" applyFill="1" applyBorder="1" applyAlignment="1">
      <alignment horizontal="center" vertical="center" wrapText="1"/>
    </xf>
    <xf numFmtId="10" fontId="146" fillId="0" borderId="12" xfId="7" applyNumberFormat="1" applyFont="1" applyBorder="1" applyAlignment="1">
      <alignment vertical="center" wrapText="1"/>
    </xf>
    <xf numFmtId="10" fontId="146" fillId="0" borderId="61" xfId="7" applyNumberFormat="1" applyFont="1" applyBorder="1" applyAlignment="1">
      <alignment vertical="center" wrapText="1"/>
    </xf>
    <xf numFmtId="0" fontId="62" fillId="0" borderId="0" xfId="0" applyFont="1" applyBorder="1" applyAlignment="1">
      <alignment horizontal="left" vertical="center"/>
    </xf>
    <xf numFmtId="10" fontId="46" fillId="0" borderId="0" xfId="7" applyNumberFormat="1" applyFont="1" applyBorder="1" applyAlignment="1">
      <alignment vertical="center" wrapText="1"/>
    </xf>
    <xf numFmtId="3" fontId="46" fillId="0" borderId="0" xfId="7" applyNumberFormat="1" applyFont="1" applyBorder="1" applyAlignment="1" applyProtection="1">
      <alignment horizontal="center" vertical="center"/>
      <protection locked="0"/>
    </xf>
    <xf numFmtId="10" fontId="46" fillId="0" borderId="0" xfId="6" applyNumberFormat="1" applyFont="1" applyBorder="1" applyAlignment="1">
      <alignment vertical="center" wrapText="1"/>
    </xf>
    <xf numFmtId="9" fontId="46" fillId="0" borderId="0" xfId="8" applyFont="1" applyBorder="1" applyAlignment="1">
      <alignment vertical="center" wrapText="1"/>
    </xf>
    <xf numFmtId="10" fontId="47" fillId="0" borderId="0" xfId="7" applyNumberFormat="1" applyFont="1" applyBorder="1" applyAlignment="1">
      <alignment vertical="center" wrapText="1"/>
    </xf>
    <xf numFmtId="2" fontId="47" fillId="0" borderId="0" xfId="0" applyNumberFormat="1" applyFont="1" applyBorder="1" applyAlignment="1">
      <alignment vertical="center" wrapText="1"/>
    </xf>
    <xf numFmtId="2" fontId="47" fillId="0" borderId="0" xfId="0" applyNumberFormat="1" applyFont="1" applyBorder="1" applyAlignment="1">
      <alignment horizontal="left" vertical="center" wrapText="1"/>
    </xf>
    <xf numFmtId="2" fontId="47" fillId="0" borderId="0" xfId="0" applyNumberFormat="1" applyFont="1" applyAlignment="1">
      <alignment horizontal="left" vertical="center" wrapText="1"/>
    </xf>
    <xf numFmtId="2" fontId="46" fillId="0" borderId="0" xfId="0" applyNumberFormat="1" applyFont="1" applyAlignment="1">
      <alignment horizontal="left" vertical="center" wrapText="1"/>
    </xf>
    <xf numFmtId="0" fontId="62" fillId="0" borderId="0" xfId="0" applyFont="1" applyAlignment="1">
      <alignment horizontal="left" vertical="center" wrapText="1"/>
    </xf>
    <xf numFmtId="3" fontId="62" fillId="0" borderId="0" xfId="0" applyNumberFormat="1" applyFont="1" applyAlignment="1">
      <alignment horizontal="left" vertical="center" wrapText="1"/>
    </xf>
    <xf numFmtId="0" fontId="62" fillId="0" borderId="0" xfId="0" applyFont="1" applyBorder="1" applyAlignment="1">
      <alignment vertical="center" wrapText="1"/>
    </xf>
    <xf numFmtId="2" fontId="87" fillId="0" borderId="0" xfId="0" applyNumberFormat="1" applyFont="1" applyAlignment="1">
      <alignment horizontal="left" vertical="center" wrapText="1"/>
    </xf>
    <xf numFmtId="3" fontId="158" fillId="4" borderId="0" xfId="3" applyNumberFormat="1" applyFont="1" applyFill="1" applyAlignment="1">
      <alignment horizontal="center" vertical="center" wrapText="1"/>
    </xf>
    <xf numFmtId="0" fontId="158" fillId="4" borderId="0" xfId="2" applyFont="1" applyFill="1" applyAlignment="1">
      <alignment vertical="center" wrapText="1"/>
    </xf>
    <xf numFmtId="0" fontId="158" fillId="4" borderId="0" xfId="2" applyFont="1" applyFill="1" applyAlignment="1">
      <alignment horizontal="center" vertical="center" wrapText="1"/>
    </xf>
    <xf numFmtId="3" fontId="182" fillId="4" borderId="0" xfId="3" applyNumberFormat="1" applyFont="1" applyFill="1" applyAlignment="1">
      <alignment horizontal="center" vertical="center" wrapText="1"/>
    </xf>
    <xf numFmtId="0" fontId="183" fillId="0" borderId="0" xfId="2" applyFont="1" applyAlignment="1">
      <alignment vertical="center"/>
    </xf>
    <xf numFmtId="0" fontId="184" fillId="2" borderId="0" xfId="5" applyFont="1" applyFill="1" applyAlignment="1">
      <alignment vertical="center"/>
    </xf>
    <xf numFmtId="0" fontId="87" fillId="4" borderId="53" xfId="3" applyFont="1" applyFill="1" applyBorder="1" applyAlignment="1">
      <alignment horizontal="left" vertical="center" indent="1"/>
    </xf>
    <xf numFmtId="3" fontId="62" fillId="4" borderId="55" xfId="2" applyNumberFormat="1" applyFont="1" applyFill="1" applyBorder="1" applyAlignment="1" applyProtection="1">
      <alignment horizontal="center" vertical="center"/>
      <protection locked="0"/>
    </xf>
    <xf numFmtId="4" fontId="153" fillId="4" borderId="56" xfId="2" applyNumberFormat="1" applyFont="1" applyFill="1" applyBorder="1" applyAlignment="1">
      <alignment horizontal="center" vertical="center"/>
    </xf>
    <xf numFmtId="3" fontId="62" fillId="4" borderId="53" xfId="2" applyNumberFormat="1" applyFont="1" applyFill="1" applyBorder="1" applyAlignment="1" applyProtection="1">
      <alignment horizontal="center" vertical="center"/>
      <protection locked="0"/>
    </xf>
    <xf numFmtId="3" fontId="62" fillId="4" borderId="0" xfId="2" applyNumberFormat="1" applyFont="1" applyFill="1" applyAlignment="1" applyProtection="1">
      <alignment horizontal="center" vertical="center"/>
      <protection locked="0"/>
    </xf>
    <xf numFmtId="0" fontId="87" fillId="4" borderId="63" xfId="3" applyFont="1" applyFill="1" applyBorder="1" applyAlignment="1">
      <alignment horizontal="left" vertical="center" indent="1"/>
    </xf>
    <xf numFmtId="3" fontId="62" fillId="4" borderId="59" xfId="2" applyNumberFormat="1" applyFont="1" applyFill="1" applyBorder="1" applyAlignment="1" applyProtection="1">
      <alignment horizontal="center" vertical="center"/>
      <protection locked="0"/>
    </xf>
    <xf numFmtId="4" fontId="153" fillId="4" borderId="60" xfId="2" applyNumberFormat="1" applyFont="1" applyFill="1" applyBorder="1" applyAlignment="1">
      <alignment horizontal="center" vertical="center"/>
    </xf>
    <xf numFmtId="3" fontId="62" fillId="4" borderId="63" xfId="2" applyNumberFormat="1" applyFont="1" applyFill="1" applyBorder="1" applyAlignment="1" applyProtection="1">
      <alignment horizontal="center" vertical="center"/>
      <protection locked="0"/>
    </xf>
    <xf numFmtId="3" fontId="143" fillId="0" borderId="0" xfId="2" applyNumberFormat="1" applyFont="1"/>
    <xf numFmtId="3" fontId="119" fillId="39" borderId="79" xfId="3" applyNumberFormat="1" applyFont="1" applyFill="1" applyBorder="1" applyAlignment="1">
      <alignment horizontal="center" vertical="center" wrapText="1"/>
    </xf>
    <xf numFmtId="3" fontId="119" fillId="39" borderId="77" xfId="3" applyNumberFormat="1" applyFont="1" applyFill="1" applyBorder="1" applyAlignment="1">
      <alignment horizontal="center" vertical="center" wrapText="1"/>
    </xf>
    <xf numFmtId="3" fontId="119" fillId="39" borderId="78" xfId="3" applyNumberFormat="1" applyFont="1" applyFill="1" applyBorder="1" applyAlignment="1">
      <alignment horizontal="center" vertical="center" wrapText="1"/>
    </xf>
    <xf numFmtId="3" fontId="159" fillId="4" borderId="0" xfId="3" applyNumberFormat="1" applyFont="1" applyFill="1" applyAlignment="1">
      <alignment horizontal="center" vertical="center" wrapText="1"/>
    </xf>
    <xf numFmtId="3" fontId="119" fillId="39" borderId="58" xfId="3" applyNumberFormat="1" applyFont="1" applyFill="1" applyBorder="1" applyAlignment="1">
      <alignment horizontal="center" vertical="center" wrapText="1"/>
    </xf>
    <xf numFmtId="3" fontId="119" fillId="39" borderId="167" xfId="3" applyNumberFormat="1" applyFont="1" applyFill="1" applyBorder="1" applyAlignment="1">
      <alignment horizontal="center" vertical="center" wrapText="1"/>
    </xf>
    <xf numFmtId="3" fontId="119" fillId="39" borderId="179" xfId="3" applyNumberFormat="1" applyFont="1" applyFill="1" applyBorder="1" applyAlignment="1">
      <alignment horizontal="center" vertical="center" wrapText="1"/>
    </xf>
    <xf numFmtId="3" fontId="119" fillId="39" borderId="154" xfId="3" applyNumberFormat="1" applyFont="1" applyFill="1" applyBorder="1" applyAlignment="1">
      <alignment horizontal="center" vertical="center" wrapText="1"/>
    </xf>
    <xf numFmtId="3" fontId="119" fillId="39" borderId="155" xfId="3" applyNumberFormat="1" applyFont="1" applyFill="1" applyBorder="1" applyAlignment="1">
      <alignment horizontal="center" vertical="center" wrapText="1"/>
    </xf>
    <xf numFmtId="3" fontId="119" fillId="39" borderId="163" xfId="3" applyNumberFormat="1" applyFont="1" applyFill="1" applyBorder="1" applyAlignment="1">
      <alignment horizontal="center" vertical="center" wrapText="1"/>
    </xf>
    <xf numFmtId="3" fontId="62" fillId="4" borderId="181" xfId="2" applyNumberFormat="1" applyFont="1" applyFill="1" applyBorder="1" applyAlignment="1" applyProtection="1">
      <alignment horizontal="center" vertical="center"/>
      <protection locked="0"/>
    </xf>
    <xf numFmtId="2" fontId="144" fillId="0" borderId="117" xfId="2" applyNumberFormat="1" applyFont="1" applyBorder="1" applyAlignment="1">
      <alignment horizontal="left" vertical="center" wrapText="1"/>
    </xf>
    <xf numFmtId="3" fontId="62" fillId="4" borderId="183" xfId="2" applyNumberFormat="1" applyFont="1" applyFill="1" applyBorder="1" applyAlignment="1" applyProtection="1">
      <alignment horizontal="center" vertical="center"/>
      <protection locked="0"/>
    </xf>
    <xf numFmtId="4" fontId="153" fillId="4" borderId="184" xfId="2" applyNumberFormat="1" applyFont="1" applyFill="1" applyBorder="1" applyAlignment="1">
      <alignment horizontal="center" vertical="center"/>
    </xf>
    <xf numFmtId="0" fontId="133" fillId="0" borderId="117" xfId="2" applyFont="1" applyBorder="1" applyAlignment="1">
      <alignment vertical="center" wrapText="1"/>
    </xf>
    <xf numFmtId="0" fontId="133" fillId="0" borderId="86" xfId="2" applyFont="1" applyBorder="1" applyAlignment="1">
      <alignment vertical="center" wrapText="1"/>
    </xf>
    <xf numFmtId="0" fontId="87" fillId="4" borderId="183" xfId="3" applyFont="1" applyFill="1" applyBorder="1" applyAlignment="1">
      <alignment horizontal="left" vertical="center" indent="1"/>
    </xf>
    <xf numFmtId="0" fontId="87" fillId="4" borderId="54" xfId="3" applyFont="1" applyFill="1" applyBorder="1" applyAlignment="1">
      <alignment horizontal="left" vertical="center" indent="1"/>
    </xf>
    <xf numFmtId="3" fontId="62" fillId="4" borderId="57" xfId="2" applyNumberFormat="1" applyFont="1" applyFill="1" applyBorder="1" applyAlignment="1" applyProtection="1">
      <alignment horizontal="center" vertical="center"/>
      <protection locked="0"/>
    </xf>
    <xf numFmtId="4" fontId="153" fillId="4" borderId="58" xfId="2" applyNumberFormat="1" applyFont="1" applyFill="1" applyBorder="1" applyAlignment="1">
      <alignment horizontal="center" vertical="center"/>
    </xf>
    <xf numFmtId="3" fontId="119" fillId="39" borderId="166" xfId="3" applyNumberFormat="1" applyFont="1" applyFill="1" applyBorder="1" applyAlignment="1">
      <alignment horizontal="center" vertical="center" wrapText="1"/>
    </xf>
    <xf numFmtId="0" fontId="159" fillId="4" borderId="0" xfId="2" applyFont="1" applyFill="1" applyAlignment="1">
      <alignment horizontal="center" vertical="center" wrapText="1"/>
    </xf>
    <xf numFmtId="3" fontId="176" fillId="39" borderId="154" xfId="3" applyNumberFormat="1" applyFont="1" applyFill="1" applyBorder="1" applyAlignment="1">
      <alignment horizontal="center" vertical="center" wrapText="1"/>
    </xf>
    <xf numFmtId="3" fontId="119" fillId="39" borderId="160" xfId="3" applyNumberFormat="1" applyFont="1" applyFill="1" applyBorder="1" applyAlignment="1">
      <alignment horizontal="center" vertical="center" wrapText="1"/>
    </xf>
    <xf numFmtId="0" fontId="62" fillId="0" borderId="0" xfId="16" applyFont="1" applyAlignment="1">
      <alignment vertical="center"/>
    </xf>
    <xf numFmtId="0" fontId="133" fillId="0" borderId="0" xfId="16" applyFont="1" applyBorder="1" applyAlignment="1">
      <alignment vertical="center" wrapText="1"/>
    </xf>
    <xf numFmtId="0" fontId="135" fillId="0" borderId="0" xfId="16" applyFont="1" applyAlignment="1">
      <alignment vertical="center" wrapText="1"/>
    </xf>
    <xf numFmtId="0" fontId="161" fillId="0" borderId="0" xfId="16" applyFont="1" applyAlignment="1">
      <alignment vertical="center" wrapText="1"/>
    </xf>
    <xf numFmtId="0" fontId="46" fillId="0" borderId="0" xfId="16" applyFont="1" applyAlignment="1">
      <alignment vertical="center"/>
    </xf>
    <xf numFmtId="0" fontId="136" fillId="0" borderId="0" xfId="16" applyFont="1" applyAlignment="1">
      <alignment horizontal="left" vertical="center"/>
    </xf>
    <xf numFmtId="0" fontId="144" fillId="0" borderId="0" xfId="16" applyFont="1"/>
    <xf numFmtId="0" fontId="145" fillId="0" borderId="0" xfId="16" applyFont="1" applyAlignment="1">
      <alignment horizontal="left" vertical="center"/>
    </xf>
    <xf numFmtId="0" fontId="162" fillId="0" borderId="0" xfId="16" applyFont="1" applyAlignment="1">
      <alignment horizontal="left" vertical="center"/>
    </xf>
    <xf numFmtId="0" fontId="46" fillId="0" borderId="0" xfId="16" applyFont="1" applyAlignment="1">
      <alignment horizontal="left" vertical="center"/>
    </xf>
    <xf numFmtId="0" fontId="46" fillId="0" borderId="0" xfId="16" applyFont="1" applyAlignment="1">
      <alignment horizontal="center" vertical="center"/>
    </xf>
    <xf numFmtId="0" fontId="162" fillId="4" borderId="0" xfId="16" applyFont="1" applyFill="1" applyBorder="1" applyAlignment="1">
      <alignment horizontal="left" vertical="center"/>
    </xf>
    <xf numFmtId="0" fontId="130" fillId="0" borderId="0" xfId="16" applyFont="1" applyAlignment="1">
      <alignment vertical="center" wrapText="1"/>
    </xf>
    <xf numFmtId="0" fontId="130" fillId="0" borderId="0" xfId="16" applyFont="1" applyAlignment="1">
      <alignment vertical="center"/>
    </xf>
    <xf numFmtId="0" fontId="87" fillId="4" borderId="53" xfId="16" applyFont="1" applyFill="1" applyBorder="1" applyAlignment="1">
      <alignment horizontal="left" vertical="center" indent="1"/>
    </xf>
    <xf numFmtId="3" fontId="62" fillId="4" borderId="55" xfId="0" applyNumberFormat="1" applyFont="1" applyFill="1" applyBorder="1" applyAlignment="1" applyProtection="1">
      <alignment horizontal="center" vertical="center"/>
      <protection locked="0"/>
    </xf>
    <xf numFmtId="4" fontId="153" fillId="4" borderId="56" xfId="0" applyNumberFormat="1" applyFont="1" applyFill="1" applyBorder="1" applyAlignment="1">
      <alignment horizontal="center" vertical="center"/>
    </xf>
    <xf numFmtId="3" fontId="133" fillId="0" borderId="0" xfId="16" applyNumberFormat="1" applyFont="1" applyBorder="1" applyAlignment="1">
      <alignment vertical="center"/>
    </xf>
    <xf numFmtId="0" fontId="87" fillId="4" borderId="63" xfId="16" applyFont="1" applyFill="1" applyBorder="1" applyAlignment="1">
      <alignment horizontal="left" vertical="center" indent="1"/>
    </xf>
    <xf numFmtId="3" fontId="62" fillId="4" borderId="59" xfId="0" applyNumberFormat="1" applyFont="1" applyFill="1" applyBorder="1" applyAlignment="1" applyProtection="1">
      <alignment horizontal="center" vertical="center"/>
      <protection locked="0"/>
    </xf>
    <xf numFmtId="4" fontId="153" fillId="4" borderId="60" xfId="0" applyNumberFormat="1" applyFont="1" applyFill="1" applyBorder="1" applyAlignment="1">
      <alignment horizontal="center" vertical="center"/>
    </xf>
    <xf numFmtId="0" fontId="87" fillId="4" borderId="54" xfId="16" applyFont="1" applyFill="1" applyBorder="1" applyAlignment="1">
      <alignment horizontal="left" vertical="center" indent="1"/>
    </xf>
    <xf numFmtId="3" fontId="62" fillId="4" borderId="57" xfId="0" applyNumberFormat="1" applyFont="1" applyFill="1" applyBorder="1" applyAlignment="1" applyProtection="1">
      <alignment horizontal="center" vertical="center"/>
      <protection locked="0"/>
    </xf>
    <xf numFmtId="4" fontId="153" fillId="4" borderId="58" xfId="0" applyNumberFormat="1" applyFont="1" applyFill="1" applyBorder="1" applyAlignment="1">
      <alignment horizontal="center" vertical="center"/>
    </xf>
    <xf numFmtId="3" fontId="130" fillId="0" borderId="0" xfId="16" applyNumberFormat="1" applyFont="1" applyBorder="1" applyAlignment="1">
      <alignment horizontal="center" vertical="center" wrapText="1"/>
    </xf>
    <xf numFmtId="4" fontId="130" fillId="0" borderId="0" xfId="16" applyNumberFormat="1" applyFont="1" applyBorder="1" applyAlignment="1">
      <alignment horizontal="center" vertical="center" wrapText="1"/>
    </xf>
    <xf numFmtId="2" fontId="145" fillId="0" borderId="0" xfId="16" applyNumberFormat="1" applyFont="1" applyAlignment="1">
      <alignment vertical="center" wrapText="1"/>
    </xf>
    <xf numFmtId="0" fontId="145" fillId="0" borderId="0" xfId="16" applyFont="1" applyBorder="1" applyAlignment="1">
      <alignment vertical="center" wrapText="1"/>
    </xf>
    <xf numFmtId="0" fontId="136" fillId="0" borderId="0" xfId="16" applyFont="1" applyAlignment="1">
      <alignment vertical="center" wrapText="1"/>
    </xf>
    <xf numFmtId="3" fontId="47" fillId="39" borderId="154" xfId="16" applyNumberFormat="1" applyFont="1" applyFill="1" applyBorder="1" applyAlignment="1">
      <alignment horizontal="center" vertical="center" wrapText="1"/>
    </xf>
    <xf numFmtId="3" fontId="47" fillId="39" borderId="166" xfId="16" applyNumberFormat="1" applyFont="1" applyFill="1" applyBorder="1" applyAlignment="1">
      <alignment horizontal="center" vertical="center" wrapText="1"/>
    </xf>
    <xf numFmtId="3" fontId="47" fillId="39" borderId="155" xfId="16" applyNumberFormat="1" applyFont="1" applyFill="1" applyBorder="1" applyAlignment="1">
      <alignment horizontal="center" vertical="center" wrapText="1"/>
    </xf>
    <xf numFmtId="3" fontId="47" fillId="39" borderId="71" xfId="16" applyNumberFormat="1" applyFont="1" applyFill="1" applyBorder="1" applyAlignment="1">
      <alignment horizontal="center" vertical="center" wrapText="1"/>
    </xf>
    <xf numFmtId="0" fontId="62" fillId="4" borderId="0" xfId="16" applyFont="1" applyFill="1" applyAlignment="1">
      <alignment vertical="center"/>
    </xf>
    <xf numFmtId="0" fontId="2" fillId="0" borderId="0" xfId="16" applyFont="1" applyBorder="1"/>
    <xf numFmtId="0" fontId="2" fillId="4" borderId="0" xfId="16" applyFont="1" applyFill="1" applyBorder="1"/>
    <xf numFmtId="0" fontId="134" fillId="4" borderId="0" xfId="16" applyFont="1" applyFill="1" applyAlignment="1">
      <alignment horizontal="right" vertical="center"/>
    </xf>
    <xf numFmtId="0" fontId="136" fillId="4" borderId="0" xfId="16" applyFont="1" applyFill="1" applyAlignment="1">
      <alignment horizontal="left" vertical="center"/>
    </xf>
    <xf numFmtId="0" fontId="144" fillId="4" borderId="0" xfId="16" applyFont="1" applyFill="1" applyAlignment="1">
      <alignment horizontal="center"/>
    </xf>
    <xf numFmtId="3" fontId="136" fillId="4" borderId="0" xfId="16" applyNumberFormat="1" applyFont="1" applyFill="1" applyAlignment="1">
      <alignment horizontal="left" vertical="center"/>
    </xf>
    <xf numFmtId="0" fontId="2" fillId="4" borderId="0" xfId="16" applyFont="1" applyFill="1" applyAlignment="1">
      <alignment horizontal="left" vertical="center"/>
    </xf>
    <xf numFmtId="0" fontId="145" fillId="4" borderId="0" xfId="16" applyFont="1" applyFill="1" applyAlignment="1">
      <alignment horizontal="left" vertical="center"/>
    </xf>
    <xf numFmtId="0" fontId="130" fillId="4" borderId="0" xfId="16" applyFont="1" applyFill="1" applyAlignment="1">
      <alignment vertical="center"/>
    </xf>
    <xf numFmtId="0" fontId="103" fillId="4" borderId="0" xfId="16" applyFont="1" applyFill="1" applyAlignment="1">
      <alignment vertical="center"/>
    </xf>
    <xf numFmtId="0" fontId="46" fillId="4" borderId="0" xfId="16" applyFont="1" applyFill="1" applyAlignment="1">
      <alignment horizontal="left" vertical="center"/>
    </xf>
    <xf numFmtId="0" fontId="130" fillId="4" borderId="0" xfId="16" applyFont="1" applyFill="1" applyAlignment="1">
      <alignment vertical="center" wrapText="1"/>
    </xf>
    <xf numFmtId="0" fontId="46" fillId="0" borderId="0" xfId="5" applyFont="1" applyAlignment="1">
      <alignment vertical="center"/>
    </xf>
    <xf numFmtId="3" fontId="62" fillId="0" borderId="0" xfId="16" applyNumberFormat="1" applyFont="1" applyBorder="1" applyAlignment="1">
      <alignment horizontal="center" vertical="center"/>
    </xf>
    <xf numFmtId="167" fontId="62" fillId="0" borderId="0" xfId="16" applyNumberFormat="1" applyFont="1" applyBorder="1" applyAlignment="1">
      <alignment horizontal="center" vertical="center"/>
    </xf>
    <xf numFmtId="4" fontId="62" fillId="0" borderId="0" xfId="16" applyNumberFormat="1" applyFont="1" applyBorder="1" applyAlignment="1">
      <alignment horizontal="center" vertical="center"/>
    </xf>
    <xf numFmtId="0" fontId="62" fillId="0" borderId="0" xfId="16" applyFont="1" applyBorder="1" applyAlignment="1">
      <alignment horizontal="center" vertical="center" wrapText="1"/>
    </xf>
    <xf numFmtId="0" fontId="62" fillId="4" borderId="0" xfId="16" applyFont="1" applyFill="1" applyBorder="1" applyAlignment="1">
      <alignment horizontal="center" vertical="center" wrapText="1"/>
    </xf>
    <xf numFmtId="3" fontId="62" fillId="4" borderId="0" xfId="16" applyNumberFormat="1" applyFont="1" applyFill="1" applyBorder="1" applyAlignment="1">
      <alignment horizontal="center" vertical="center"/>
    </xf>
    <xf numFmtId="4" fontId="62" fillId="4" borderId="0" xfId="16" applyNumberFormat="1" applyFont="1" applyFill="1" applyBorder="1" applyAlignment="1">
      <alignment horizontal="center" vertical="center"/>
    </xf>
    <xf numFmtId="0" fontId="62" fillId="0" borderId="0" xfId="16" applyFont="1"/>
    <xf numFmtId="0" fontId="185" fillId="0" borderId="0" xfId="0" applyFont="1" applyAlignment="1">
      <alignment horizontal="left" vertical="center"/>
    </xf>
    <xf numFmtId="0" fontId="182" fillId="0" borderId="0" xfId="0" applyFont="1" applyAlignment="1">
      <alignment vertical="center"/>
    </xf>
    <xf numFmtId="0" fontId="62" fillId="0" borderId="0" xfId="0" applyFont="1" applyAlignment="1">
      <alignment horizontal="left" vertical="center"/>
    </xf>
    <xf numFmtId="0" fontId="185" fillId="0" borderId="0" xfId="0" applyFont="1"/>
    <xf numFmtId="3" fontId="46" fillId="4" borderId="0" xfId="0" applyNumberFormat="1" applyFont="1" applyFill="1" applyBorder="1"/>
    <xf numFmtId="10" fontId="46" fillId="4" borderId="0" xfId="0" applyNumberFormat="1" applyFont="1" applyFill="1" applyBorder="1"/>
    <xf numFmtId="167" fontId="47" fillId="4" borderId="0" xfId="0" applyNumberFormat="1" applyFont="1" applyFill="1" applyBorder="1"/>
    <xf numFmtId="0" fontId="186" fillId="0" borderId="0" xfId="2" applyFont="1" applyAlignment="1">
      <alignment vertical="center" wrapText="1"/>
    </xf>
    <xf numFmtId="0" fontId="187" fillId="0" borderId="0" xfId="2" applyFont="1"/>
    <xf numFmtId="0" fontId="188" fillId="0" borderId="0" xfId="2" applyFont="1" applyAlignment="1">
      <alignment horizontal="center"/>
    </xf>
    <xf numFmtId="0" fontId="190" fillId="0" borderId="0" xfId="2" applyFont="1" applyAlignment="1">
      <alignment horizontal="center" vertical="center" wrapText="1"/>
    </xf>
    <xf numFmtId="3" fontId="189" fillId="4" borderId="0" xfId="3" applyNumberFormat="1" applyFont="1" applyFill="1" applyAlignment="1">
      <alignment horizontal="center" vertical="center" wrapText="1"/>
    </xf>
    <xf numFmtId="0" fontId="189" fillId="4" borderId="0" xfId="2" applyFont="1" applyFill="1" applyAlignment="1">
      <alignment vertical="center" wrapText="1"/>
    </xf>
    <xf numFmtId="0" fontId="190" fillId="0" borderId="0" xfId="2" applyFont="1" applyAlignment="1">
      <alignment vertical="center" wrapText="1"/>
    </xf>
    <xf numFmtId="3" fontId="191" fillId="4" borderId="0" xfId="3" applyNumberFormat="1" applyFont="1" applyFill="1" applyAlignment="1">
      <alignment horizontal="center" vertical="center" wrapText="1"/>
    </xf>
    <xf numFmtId="0" fontId="192" fillId="0" borderId="0" xfId="2" applyFont="1" applyAlignment="1">
      <alignment horizontal="center" vertical="center" wrapText="1"/>
    </xf>
    <xf numFmtId="0" fontId="193" fillId="4" borderId="53" xfId="3" applyFont="1" applyFill="1" applyBorder="1" applyAlignment="1">
      <alignment horizontal="left" vertical="center" indent="1"/>
    </xf>
    <xf numFmtId="166" fontId="194" fillId="4" borderId="56" xfId="2" applyNumberFormat="1" applyFont="1" applyFill="1" applyBorder="1" applyAlignment="1" applyProtection="1">
      <alignment horizontal="center" vertical="center"/>
      <protection locked="0"/>
    </xf>
    <xf numFmtId="3" fontId="139" fillId="4" borderId="0" xfId="2" applyNumberFormat="1" applyFont="1" applyFill="1" applyAlignment="1" applyProtection="1">
      <alignment horizontal="center" vertical="center"/>
      <protection locked="0"/>
    </xf>
    <xf numFmtId="166" fontId="194" fillId="4" borderId="53" xfId="2" applyNumberFormat="1" applyFont="1" applyFill="1" applyBorder="1" applyAlignment="1" applyProtection="1">
      <alignment horizontal="center" vertical="center"/>
      <protection locked="0"/>
    </xf>
    <xf numFmtId="0" fontId="192" fillId="0" borderId="0" xfId="2" applyFont="1" applyAlignment="1">
      <alignment vertical="center" wrapText="1"/>
    </xf>
    <xf numFmtId="0" fontId="193" fillId="4" borderId="63" xfId="3" applyFont="1" applyFill="1" applyBorder="1" applyAlignment="1">
      <alignment horizontal="left" vertical="center" indent="1"/>
    </xf>
    <xf numFmtId="166" fontId="194" fillId="4" borderId="60" xfId="2" applyNumberFormat="1" applyFont="1" applyFill="1" applyBorder="1" applyAlignment="1" applyProtection="1">
      <alignment horizontal="center" vertical="center"/>
      <protection locked="0"/>
    </xf>
    <xf numFmtId="166" fontId="194" fillId="4" borderId="63" xfId="2" applyNumberFormat="1" applyFont="1" applyFill="1" applyBorder="1" applyAlignment="1" applyProtection="1">
      <alignment horizontal="center" vertical="center"/>
      <protection locked="0"/>
    </xf>
    <xf numFmtId="0" fontId="193" fillId="4" borderId="54" xfId="3" applyFont="1" applyFill="1" applyBorder="1" applyAlignment="1">
      <alignment horizontal="left" vertical="center" indent="1"/>
    </xf>
    <xf numFmtId="166" fontId="194" fillId="4" borderId="58" xfId="2" applyNumberFormat="1" applyFont="1" applyFill="1" applyBorder="1" applyAlignment="1" applyProtection="1">
      <alignment horizontal="center" vertical="center"/>
      <protection locked="0"/>
    </xf>
    <xf numFmtId="166" fontId="194" fillId="4" borderId="54" xfId="2" applyNumberFormat="1" applyFont="1" applyFill="1" applyBorder="1" applyAlignment="1" applyProtection="1">
      <alignment horizontal="center" vertical="center"/>
      <protection locked="0"/>
    </xf>
    <xf numFmtId="2" fontId="188" fillId="0" borderId="0" xfId="2" applyNumberFormat="1" applyFont="1" applyAlignment="1">
      <alignment horizontal="left" vertical="center" wrapText="1"/>
    </xf>
    <xf numFmtId="3" fontId="187" fillId="0" borderId="0" xfId="2" applyNumberFormat="1" applyFont="1"/>
    <xf numFmtId="166" fontId="153" fillId="4" borderId="53" xfId="2" applyNumberFormat="1" applyFont="1" applyFill="1" applyBorder="1" applyAlignment="1" applyProtection="1">
      <alignment horizontal="center" vertical="center"/>
      <protection locked="0"/>
    </xf>
    <xf numFmtId="166" fontId="153" fillId="4" borderId="63" xfId="2" applyNumberFormat="1" applyFont="1" applyFill="1" applyBorder="1" applyAlignment="1" applyProtection="1">
      <alignment horizontal="center" vertical="center"/>
      <protection locked="0"/>
    </xf>
    <xf numFmtId="166" fontId="153" fillId="4" borderId="54" xfId="2" applyNumberFormat="1" applyFont="1" applyFill="1" applyBorder="1" applyAlignment="1" applyProtection="1">
      <alignment horizontal="center" vertical="center"/>
      <protection locked="0"/>
    </xf>
    <xf numFmtId="0" fontId="46" fillId="4" borderId="0" xfId="0" applyFont="1" applyFill="1"/>
    <xf numFmtId="0" fontId="162" fillId="4" borderId="0" xfId="0" applyFont="1" applyFill="1" applyBorder="1"/>
    <xf numFmtId="0" fontId="87" fillId="5" borderId="55" xfId="0" applyFont="1" applyFill="1" applyBorder="1"/>
    <xf numFmtId="167" fontId="62" fillId="5" borderId="64" xfId="0" applyNumberFormat="1" applyFont="1" applyFill="1" applyBorder="1" applyAlignment="1">
      <alignment horizontal="center"/>
    </xf>
    <xf numFmtId="167" fontId="62" fillId="5" borderId="56" xfId="0" applyNumberFormat="1" applyFont="1" applyFill="1" applyBorder="1" applyAlignment="1">
      <alignment horizontal="center"/>
    </xf>
    <xf numFmtId="0" fontId="185" fillId="4" borderId="0" xfId="0" applyFont="1" applyFill="1" applyBorder="1"/>
    <xf numFmtId="0" fontId="87" fillId="4" borderId="59" xfId="0" applyFont="1" applyFill="1" applyBorder="1"/>
    <xf numFmtId="167" fontId="62" fillId="4" borderId="0" xfId="0" applyNumberFormat="1" applyFont="1" applyFill="1" applyBorder="1" applyAlignment="1">
      <alignment horizontal="center"/>
    </xf>
    <xf numFmtId="167" fontId="62" fillId="4" borderId="60" xfId="0" applyNumberFormat="1" applyFont="1" applyFill="1" applyBorder="1" applyAlignment="1">
      <alignment horizontal="center"/>
    </xf>
    <xf numFmtId="0" fontId="87" fillId="5" borderId="59" xfId="0" applyFont="1" applyFill="1" applyBorder="1"/>
    <xf numFmtId="167" fontId="62" fillId="5" borderId="0" xfId="0" applyNumberFormat="1" applyFont="1" applyFill="1" applyBorder="1" applyAlignment="1">
      <alignment horizontal="center"/>
    </xf>
    <xf numFmtId="167" fontId="62" fillId="5" borderId="60" xfId="0" applyNumberFormat="1" applyFont="1" applyFill="1" applyBorder="1" applyAlignment="1">
      <alignment horizontal="center"/>
    </xf>
    <xf numFmtId="0" fontId="87" fillId="4" borderId="57" xfId="0" applyFont="1" applyFill="1" applyBorder="1"/>
    <xf numFmtId="167" fontId="62" fillId="4" borderId="65" xfId="0" applyNumberFormat="1" applyFont="1" applyFill="1" applyBorder="1" applyAlignment="1">
      <alignment horizontal="center"/>
    </xf>
    <xf numFmtId="167" fontId="62" fillId="4" borderId="58" xfId="0" applyNumberFormat="1" applyFont="1" applyFill="1" applyBorder="1" applyAlignment="1">
      <alignment horizontal="center"/>
    </xf>
    <xf numFmtId="0" fontId="47" fillId="38" borderId="0" xfId="0" applyFont="1" applyFill="1" applyBorder="1" applyAlignment="1">
      <alignment horizontal="center" vertical="center" wrapText="1"/>
    </xf>
    <xf numFmtId="0" fontId="47" fillId="38" borderId="155" xfId="0" applyFont="1" applyFill="1" applyBorder="1" applyAlignment="1">
      <alignment horizontal="center" vertical="center"/>
    </xf>
    <xf numFmtId="0" fontId="47" fillId="38" borderId="166" xfId="0" applyFont="1" applyFill="1" applyBorder="1" applyAlignment="1">
      <alignment horizontal="center" vertical="center" wrapText="1"/>
    </xf>
    <xf numFmtId="0" fontId="47" fillId="38" borderId="154" xfId="0" applyFont="1" applyFill="1" applyBorder="1" applyAlignment="1">
      <alignment horizontal="center" vertical="center"/>
    </xf>
    <xf numFmtId="0" fontId="47" fillId="39" borderId="65" xfId="0" applyFont="1" applyFill="1" applyBorder="1" applyAlignment="1">
      <alignment horizontal="center" vertical="center" wrapText="1"/>
    </xf>
    <xf numFmtId="0" fontId="183" fillId="0" borderId="0" xfId="0" applyFont="1" applyAlignment="1">
      <alignment vertical="center"/>
    </xf>
    <xf numFmtId="0" fontId="185"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185" fillId="0" borderId="0" xfId="0" applyFont="1" applyBorder="1"/>
    <xf numFmtId="0" fontId="103" fillId="0" borderId="53" xfId="0" applyFont="1" applyBorder="1"/>
    <xf numFmtId="168" fontId="2" fillId="0" borderId="55" xfId="0" applyNumberFormat="1" applyFont="1" applyBorder="1" applyAlignment="1">
      <alignment horizontal="center"/>
    </xf>
    <xf numFmtId="2" fontId="195" fillId="0" borderId="56" xfId="0" applyNumberFormat="1" applyFont="1" applyBorder="1" applyAlignment="1">
      <alignment horizontal="center"/>
    </xf>
    <xf numFmtId="0" fontId="103" fillId="0" borderId="63" xfId="0" applyFont="1" applyBorder="1"/>
    <xf numFmtId="168" fontId="2" fillId="0" borderId="59" xfId="0" applyNumberFormat="1" applyFont="1" applyBorder="1" applyAlignment="1">
      <alignment horizontal="center"/>
    </xf>
    <xf numFmtId="2" fontId="195" fillId="0" borderId="60" xfId="0" applyNumberFormat="1" applyFont="1" applyBorder="1" applyAlignment="1">
      <alignment horizontal="center"/>
    </xf>
    <xf numFmtId="0" fontId="103" fillId="0" borderId="54" xfId="0" applyFont="1" applyBorder="1"/>
    <xf numFmtId="168" fontId="2" fillId="0" borderId="57" xfId="0" applyNumberFormat="1" applyFont="1" applyBorder="1" applyAlignment="1">
      <alignment horizontal="center"/>
    </xf>
    <xf numFmtId="2" fontId="195" fillId="0" borderId="58" xfId="0" applyNumberFormat="1" applyFont="1" applyBorder="1" applyAlignment="1">
      <alignment horizontal="center"/>
    </xf>
    <xf numFmtId="0" fontId="171" fillId="0" borderId="0" xfId="0" applyFont="1"/>
    <xf numFmtId="49" fontId="145" fillId="0" borderId="0" xfId="0" applyNumberFormat="1" applyFont="1" applyAlignment="1">
      <alignment vertical="center" wrapText="1"/>
    </xf>
    <xf numFmtId="0" fontId="87" fillId="5" borderId="16" xfId="0" applyFont="1" applyFill="1" applyBorder="1"/>
    <xf numFmtId="167" fontId="62" fillId="5" borderId="17" xfId="0" applyNumberFormat="1" applyFont="1" applyFill="1" applyBorder="1" applyAlignment="1">
      <alignment horizontal="center"/>
    </xf>
    <xf numFmtId="0" fontId="87" fillId="4" borderId="16" xfId="0" applyFont="1" applyFill="1" applyBorder="1"/>
    <xf numFmtId="167" fontId="62" fillId="4" borderId="17" xfId="0" applyNumberFormat="1" applyFont="1" applyFill="1" applyBorder="1" applyAlignment="1">
      <alignment horizontal="center"/>
    </xf>
    <xf numFmtId="0" fontId="47" fillId="38" borderId="65" xfId="0" applyFont="1" applyFill="1" applyBorder="1" applyAlignment="1">
      <alignment horizontal="center" vertical="center" wrapText="1"/>
    </xf>
    <xf numFmtId="0" fontId="47" fillId="38" borderId="163" xfId="0" applyFont="1" applyFill="1" applyBorder="1" applyAlignment="1">
      <alignment horizontal="center" vertical="center" wrapText="1"/>
    </xf>
    <xf numFmtId="0" fontId="47" fillId="38" borderId="134" xfId="0" applyFont="1" applyFill="1" applyBorder="1" applyAlignment="1">
      <alignment horizontal="center" vertical="center" wrapText="1"/>
    </xf>
    <xf numFmtId="0" fontId="62" fillId="0" borderId="86" xfId="0" applyFont="1" applyBorder="1"/>
    <xf numFmtId="0" fontId="87" fillId="5" borderId="175" xfId="0" applyFont="1" applyFill="1" applyBorder="1"/>
    <xf numFmtId="167" fontId="62" fillId="5" borderId="117" xfId="0" applyNumberFormat="1" applyFont="1" applyFill="1" applyBorder="1" applyAlignment="1">
      <alignment horizontal="center"/>
    </xf>
    <xf numFmtId="0" fontId="62" fillId="0" borderId="196" xfId="0" applyFont="1" applyBorder="1"/>
    <xf numFmtId="167" fontId="62" fillId="5" borderId="197" xfId="0" applyNumberFormat="1" applyFont="1" applyFill="1" applyBorder="1" applyAlignment="1">
      <alignment horizontal="center"/>
    </xf>
    <xf numFmtId="0" fontId="185" fillId="4" borderId="101" xfId="0" applyFont="1" applyFill="1" applyBorder="1"/>
    <xf numFmtId="167" fontId="62" fillId="5" borderId="198" xfId="0" applyNumberFormat="1" applyFont="1" applyFill="1" applyBorder="1" applyAlignment="1">
      <alignment horizontal="center"/>
    </xf>
    <xf numFmtId="0" fontId="87" fillId="4" borderId="101" xfId="0" applyFont="1" applyFill="1" applyBorder="1"/>
    <xf numFmtId="167" fontId="62" fillId="4" borderId="86" xfId="0" applyNumberFormat="1" applyFont="1" applyFill="1" applyBorder="1" applyAlignment="1">
      <alignment horizontal="center"/>
    </xf>
    <xf numFmtId="0" fontId="87" fillId="5" borderId="101" xfId="0" applyFont="1" applyFill="1" applyBorder="1"/>
    <xf numFmtId="167" fontId="62" fillId="5" borderId="86" xfId="0" applyNumberFormat="1" applyFont="1" applyFill="1" applyBorder="1" applyAlignment="1">
      <alignment horizontal="center"/>
    </xf>
    <xf numFmtId="0" fontId="87" fillId="5" borderId="185" xfId="0" applyFont="1" applyFill="1" applyBorder="1"/>
    <xf numFmtId="167" fontId="62" fillId="5" borderId="142" xfId="0" applyNumberFormat="1" applyFont="1" applyFill="1" applyBorder="1" applyAlignment="1">
      <alignment horizontal="center"/>
    </xf>
    <xf numFmtId="167" fontId="62" fillId="5" borderId="199" xfId="0" applyNumberFormat="1" applyFont="1" applyFill="1" applyBorder="1" applyAlignment="1">
      <alignment horizontal="center"/>
    </xf>
    <xf numFmtId="0" fontId="46" fillId="0" borderId="142" xfId="0" applyFont="1" applyBorder="1"/>
    <xf numFmtId="168" fontId="2" fillId="41" borderId="59" xfId="0" applyNumberFormat="1" applyFont="1" applyFill="1" applyBorder="1" applyAlignment="1">
      <alignment horizontal="center"/>
    </xf>
    <xf numFmtId="0" fontId="62" fillId="3" borderId="0" xfId="2" applyFont="1" applyFill="1" applyAlignment="1">
      <alignment vertical="center" wrapText="1"/>
    </xf>
    <xf numFmtId="14" fontId="46" fillId="0" borderId="0" xfId="2" applyNumberFormat="1" applyFont="1" applyAlignment="1">
      <alignment vertical="center"/>
    </xf>
    <xf numFmtId="0" fontId="162" fillId="3" borderId="0" xfId="2" applyFont="1" applyFill="1" applyAlignment="1">
      <alignment horizontal="left" vertical="center"/>
    </xf>
    <xf numFmtId="0" fontId="158" fillId="0" borderId="11" xfId="2" applyFont="1" applyBorder="1" applyAlignment="1">
      <alignment vertical="center" wrapText="1"/>
    </xf>
    <xf numFmtId="0" fontId="87" fillId="3" borderId="0" xfId="2" applyFont="1" applyFill="1" applyAlignment="1">
      <alignment vertical="center" wrapText="1"/>
    </xf>
    <xf numFmtId="3" fontId="147" fillId="0" borderId="56" xfId="0" applyNumberFormat="1" applyFont="1" applyBorder="1" applyAlignment="1">
      <alignment horizontal="center" vertical="center"/>
    </xf>
    <xf numFmtId="3" fontId="62" fillId="0" borderId="0" xfId="2" applyNumberFormat="1" applyFont="1" applyAlignment="1">
      <alignment horizontal="center" vertical="center"/>
    </xf>
    <xf numFmtId="3" fontId="147" fillId="0" borderId="60" xfId="0" applyNumberFormat="1" applyFont="1" applyBorder="1" applyAlignment="1">
      <alignment horizontal="center" vertical="center"/>
    </xf>
    <xf numFmtId="3" fontId="62" fillId="0" borderId="0" xfId="2" applyNumberFormat="1" applyFont="1" applyAlignment="1">
      <alignment horizontal="center" vertical="center" wrapText="1"/>
    </xf>
    <xf numFmtId="3" fontId="147" fillId="0" borderId="60" xfId="0" applyNumberFormat="1" applyFont="1" applyBorder="1" applyAlignment="1">
      <alignment horizontal="center" vertical="center" wrapText="1"/>
    </xf>
    <xf numFmtId="3" fontId="147" fillId="0" borderId="60" xfId="2" applyNumberFormat="1" applyFont="1" applyBorder="1" applyAlignment="1">
      <alignment horizontal="center" vertical="center" wrapText="1"/>
    </xf>
    <xf numFmtId="0" fontId="146" fillId="0" borderId="54" xfId="2" applyFont="1" applyBorder="1" applyAlignment="1">
      <alignment vertical="center" wrapText="1"/>
    </xf>
    <xf numFmtId="0" fontId="135" fillId="0" borderId="57" xfId="2" applyFont="1" applyBorder="1" applyAlignment="1">
      <alignment horizontal="center" vertical="center" wrapText="1"/>
    </xf>
    <xf numFmtId="3" fontId="147" fillId="0" borderId="58" xfId="2" applyNumberFormat="1" applyFont="1" applyBorder="1" applyAlignment="1">
      <alignment horizontal="center" vertical="center" wrapText="1"/>
    </xf>
    <xf numFmtId="3" fontId="147" fillId="0" borderId="11" xfId="0" applyNumberFormat="1" applyFont="1" applyBorder="1" applyAlignment="1">
      <alignment horizontal="center" vertical="center"/>
    </xf>
    <xf numFmtId="0" fontId="87" fillId="0" borderId="101" xfId="2" applyFont="1" applyBorder="1" applyAlignment="1">
      <alignment horizontal="center" vertical="center" wrapText="1"/>
    </xf>
    <xf numFmtId="0" fontId="46" fillId="0" borderId="0" xfId="3" applyFont="1"/>
    <xf numFmtId="0" fontId="185" fillId="0" borderId="0" xfId="3" applyFont="1" applyAlignment="1">
      <alignment horizontal="left" vertical="center"/>
    </xf>
    <xf numFmtId="0" fontId="182" fillId="0" borderId="0" xfId="3" applyFont="1" applyAlignment="1">
      <alignment vertical="center"/>
    </xf>
    <xf numFmtId="0" fontId="183" fillId="0" borderId="0" xfId="3" applyFont="1" applyAlignment="1">
      <alignment vertical="center"/>
    </xf>
    <xf numFmtId="0" fontId="145" fillId="0" borderId="0" xfId="3" applyFont="1" applyAlignment="1">
      <alignment horizontal="left" vertical="center"/>
    </xf>
    <xf numFmtId="0" fontId="185" fillId="0" borderId="0" xfId="3" applyFont="1" applyAlignment="1" applyProtection="1">
      <alignment vertical="center" wrapText="1"/>
      <protection locked="0"/>
    </xf>
    <xf numFmtId="0" fontId="184" fillId="0" borderId="0" xfId="3" applyFont="1" applyAlignment="1" applyProtection="1">
      <alignment vertical="center" wrapText="1"/>
      <protection locked="0"/>
    </xf>
    <xf numFmtId="0" fontId="62" fillId="0" borderId="0" xfId="3" applyFont="1"/>
    <xf numFmtId="0" fontId="182" fillId="0" borderId="0" xfId="3" applyFont="1" applyAlignment="1">
      <alignment vertical="center" wrapText="1"/>
    </xf>
    <xf numFmtId="0" fontId="103" fillId="4" borderId="16" xfId="3" applyFont="1" applyFill="1" applyBorder="1"/>
    <xf numFmtId="168" fontId="153" fillId="4" borderId="56" xfId="15" applyNumberFormat="1" applyFont="1" applyFill="1" applyBorder="1" applyAlignment="1" applyProtection="1">
      <alignment horizontal="center" vertical="center"/>
      <protection locked="0"/>
    </xf>
    <xf numFmtId="168" fontId="153" fillId="4" borderId="60" xfId="15" applyNumberFormat="1" applyFont="1" applyFill="1" applyBorder="1" applyAlignment="1" applyProtection="1">
      <alignment horizontal="center" vertical="center"/>
      <protection locked="0"/>
    </xf>
    <xf numFmtId="3" fontId="62" fillId="4" borderId="54" xfId="2" applyNumberFormat="1" applyFont="1" applyFill="1" applyBorder="1" applyAlignment="1" applyProtection="1">
      <alignment horizontal="center" vertical="center"/>
      <protection locked="0"/>
    </xf>
    <xf numFmtId="168" fontId="153" fillId="4" borderId="58" xfId="15" applyNumberFormat="1" applyFont="1" applyFill="1" applyBorder="1" applyAlignment="1" applyProtection="1">
      <alignment horizontal="center" vertical="center"/>
      <protection locked="0"/>
    </xf>
    <xf numFmtId="0" fontId="162" fillId="0" borderId="0" xfId="3" applyFont="1"/>
    <xf numFmtId="0" fontId="171" fillId="0" borderId="0" xfId="3" applyFont="1"/>
    <xf numFmtId="0" fontId="47" fillId="39" borderId="59" xfId="3" applyFont="1" applyFill="1" applyBorder="1" applyAlignment="1">
      <alignment horizontal="center" vertical="center" wrapText="1"/>
    </xf>
    <xf numFmtId="0" fontId="162" fillId="39" borderId="64" xfId="3" applyFont="1" applyFill="1" applyBorder="1"/>
    <xf numFmtId="0" fontId="162" fillId="39" borderId="56" xfId="3" applyFont="1" applyFill="1" applyBorder="1"/>
    <xf numFmtId="0" fontId="119" fillId="40" borderId="163" xfId="3" applyFont="1" applyFill="1" applyBorder="1" applyAlignment="1">
      <alignment horizontal="center" vertical="center" wrapText="1"/>
    </xf>
    <xf numFmtId="0" fontId="119" fillId="40" borderId="78"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166" xfId="3" applyFont="1" applyFill="1" applyBorder="1" applyAlignment="1">
      <alignment horizontal="center" vertical="center" wrapText="1"/>
    </xf>
    <xf numFmtId="0" fontId="158" fillId="0" borderId="0" xfId="3" applyFont="1" applyAlignment="1">
      <alignment horizontal="center" vertical="center" wrapText="1"/>
    </xf>
    <xf numFmtId="0" fontId="103" fillId="4" borderId="53" xfId="3" applyFont="1" applyFill="1" applyBorder="1"/>
    <xf numFmtId="0" fontId="103" fillId="4" borderId="63" xfId="3" applyFont="1" applyFill="1" applyBorder="1"/>
    <xf numFmtId="0" fontId="103" fillId="4" borderId="54" xfId="3" applyFont="1" applyFill="1" applyBorder="1"/>
    <xf numFmtId="0" fontId="47" fillId="39" borderId="155" xfId="3" applyFont="1" applyFill="1" applyBorder="1" applyAlignment="1">
      <alignment horizontal="center" vertical="center" wrapText="1"/>
    </xf>
    <xf numFmtId="0" fontId="47" fillId="39" borderId="154" xfId="3" applyFont="1" applyFill="1" applyBorder="1" applyAlignment="1">
      <alignment horizontal="center" vertical="center" wrapText="1"/>
    </xf>
    <xf numFmtId="0" fontId="47" fillId="39" borderId="163" xfId="3" applyFont="1" applyFill="1" applyBorder="1" applyAlignment="1">
      <alignment horizontal="center" vertical="center" wrapText="1"/>
    </xf>
    <xf numFmtId="3" fontId="62" fillId="4" borderId="0" xfId="0" applyNumberFormat="1" applyFont="1" applyFill="1" applyBorder="1"/>
    <xf numFmtId="10" fontId="62" fillId="4" borderId="0" xfId="0" applyNumberFormat="1" applyFont="1" applyFill="1" applyBorder="1"/>
    <xf numFmtId="0" fontId="130" fillId="0" borderId="0" xfId="16" applyFont="1" applyAlignment="1">
      <alignment horizontal="center" vertical="center" wrapText="1"/>
    </xf>
    <xf numFmtId="0" fontId="158" fillId="0" borderId="0" xfId="16" applyFont="1" applyBorder="1" applyAlignment="1">
      <alignment vertical="center" wrapText="1"/>
    </xf>
    <xf numFmtId="0" fontId="158" fillId="0" borderId="0" xfId="16" applyFont="1" applyBorder="1" applyAlignment="1">
      <alignment horizontal="center" vertical="center" wrapText="1"/>
    </xf>
    <xf numFmtId="0" fontId="158" fillId="0" borderId="0" xfId="16" applyFont="1" applyAlignment="1">
      <alignment vertical="center" wrapText="1"/>
    </xf>
    <xf numFmtId="0" fontId="158" fillId="0" borderId="63" xfId="16" applyFont="1" applyBorder="1" applyAlignment="1">
      <alignment vertical="center" wrapText="1"/>
    </xf>
    <xf numFmtId="0" fontId="133" fillId="0" borderId="0" xfId="16" applyFont="1" applyBorder="1" applyAlignment="1">
      <alignment horizontal="center" vertical="center" wrapText="1"/>
    </xf>
    <xf numFmtId="0" fontId="134" fillId="0" borderId="0" xfId="16" applyFont="1" applyBorder="1" applyAlignment="1">
      <alignment horizontal="center" vertical="center" wrapText="1"/>
    </xf>
    <xf numFmtId="0" fontId="144" fillId="0" borderId="0" xfId="16" applyFont="1" applyAlignment="1">
      <alignment horizontal="center"/>
    </xf>
    <xf numFmtId="0" fontId="136" fillId="0" borderId="0" xfId="16" applyFont="1" applyBorder="1" applyAlignment="1">
      <alignment horizontal="center" vertical="center"/>
    </xf>
    <xf numFmtId="0" fontId="136" fillId="0" borderId="0" xfId="16" applyFont="1" applyBorder="1" applyAlignment="1">
      <alignment horizontal="left" vertical="center"/>
    </xf>
    <xf numFmtId="0" fontId="162" fillId="0" borderId="0" xfId="16" applyFont="1" applyBorder="1" applyAlignment="1">
      <alignment horizontal="left" vertical="center"/>
    </xf>
    <xf numFmtId="0" fontId="158" fillId="0" borderId="64" xfId="16" applyFont="1" applyBorder="1" applyAlignment="1">
      <alignment vertical="center" wrapText="1"/>
    </xf>
    <xf numFmtId="0" fontId="158" fillId="0" borderId="56" xfId="16" applyFont="1" applyBorder="1" applyAlignment="1">
      <alignment vertical="center" wrapText="1"/>
    </xf>
    <xf numFmtId="9" fontId="158" fillId="0" borderId="0" xfId="16" applyNumberFormat="1" applyFont="1" applyBorder="1" applyAlignment="1">
      <alignment horizontal="center" vertical="center" wrapText="1"/>
    </xf>
    <xf numFmtId="0" fontId="158" fillId="0" borderId="57" xfId="16" applyFont="1" applyBorder="1" applyAlignment="1">
      <alignment vertical="center" wrapText="1"/>
    </xf>
    <xf numFmtId="0" fontId="135" fillId="0" borderId="0" xfId="16" applyFont="1" applyAlignment="1">
      <alignment horizontal="center" vertical="center" wrapText="1"/>
    </xf>
    <xf numFmtId="0" fontId="146" fillId="0" borderId="53" xfId="16" applyFont="1" applyBorder="1" applyAlignment="1">
      <alignment horizontal="left" vertical="center" wrapText="1"/>
    </xf>
    <xf numFmtId="3" fontId="135" fillId="4" borderId="53" xfId="16" applyNumberFormat="1" applyFont="1" applyFill="1" applyBorder="1" applyAlignment="1">
      <alignment horizontal="center" vertical="center"/>
    </xf>
    <xf numFmtId="4" fontId="135" fillId="0" borderId="0" xfId="16" applyNumberFormat="1" applyFont="1" applyBorder="1" applyAlignment="1">
      <alignment horizontal="center" vertical="center"/>
    </xf>
    <xf numFmtId="3" fontId="135" fillId="4" borderId="55" xfId="16" applyNumberFormat="1" applyFont="1" applyFill="1" applyBorder="1" applyAlignment="1">
      <alignment horizontal="center" vertical="center"/>
    </xf>
    <xf numFmtId="4" fontId="147" fillId="4" borderId="56" xfId="16" applyNumberFormat="1" applyFont="1" applyFill="1" applyBorder="1" applyAlignment="1">
      <alignment horizontal="center" vertical="center"/>
    </xf>
    <xf numFmtId="2" fontId="153" fillId="4" borderId="56" xfId="15" applyNumberFormat="1" applyFont="1" applyFill="1" applyBorder="1" applyAlignment="1" applyProtection="1">
      <alignment horizontal="center" vertical="center"/>
      <protection locked="0"/>
    </xf>
    <xf numFmtId="3" fontId="135" fillId="0" borderId="0" xfId="16" applyNumberFormat="1" applyFont="1" applyAlignment="1">
      <alignment vertical="center" wrapText="1"/>
    </xf>
    <xf numFmtId="0" fontId="146" fillId="0" borderId="63" xfId="16" applyFont="1" applyBorder="1" applyAlignment="1">
      <alignment horizontal="left" vertical="center" wrapText="1"/>
    </xf>
    <xf numFmtId="3" fontId="135" fillId="4" borderId="63" xfId="16" applyNumberFormat="1" applyFont="1" applyFill="1" applyBorder="1" applyAlignment="1">
      <alignment horizontal="center" vertical="center"/>
    </xf>
    <xf numFmtId="3" fontId="135" fillId="4" borderId="59" xfId="16" applyNumberFormat="1" applyFont="1" applyFill="1" applyBorder="1" applyAlignment="1">
      <alignment horizontal="center" vertical="center"/>
    </xf>
    <xf numFmtId="4" fontId="147" fillId="4" borderId="60" xfId="16" applyNumberFormat="1" applyFont="1" applyFill="1" applyBorder="1" applyAlignment="1">
      <alignment horizontal="center" vertical="center"/>
    </xf>
    <xf numFmtId="4" fontId="153" fillId="4" borderId="60" xfId="15" applyNumberFormat="1" applyFont="1" applyFill="1" applyBorder="1" applyAlignment="1" applyProtection="1">
      <alignment horizontal="center" vertical="center"/>
      <protection locked="0"/>
    </xf>
    <xf numFmtId="3" fontId="135" fillId="4" borderId="59" xfId="16" applyNumberFormat="1" applyFont="1" applyFill="1" applyBorder="1" applyAlignment="1">
      <alignment horizontal="center" vertical="center" wrapText="1"/>
    </xf>
    <xf numFmtId="3" fontId="135" fillId="4" borderId="63" xfId="16" applyNumberFormat="1" applyFont="1" applyFill="1" applyBorder="1" applyAlignment="1">
      <alignment horizontal="center" vertical="center" wrapText="1"/>
    </xf>
    <xf numFmtId="4" fontId="135" fillId="0" borderId="0" xfId="16" applyNumberFormat="1" applyFont="1" applyBorder="1" applyAlignment="1">
      <alignment horizontal="center" vertical="center" wrapText="1"/>
    </xf>
    <xf numFmtId="4" fontId="147" fillId="4" borderId="60" xfId="16" applyNumberFormat="1" applyFont="1" applyFill="1" applyBorder="1" applyAlignment="1">
      <alignment horizontal="center" vertical="center" wrapText="1"/>
    </xf>
    <xf numFmtId="0" fontId="146" fillId="0" borderId="54" xfId="16" applyFont="1" applyBorder="1" applyAlignment="1">
      <alignment horizontal="left" vertical="center" wrapText="1"/>
    </xf>
    <xf numFmtId="3" fontId="135" fillId="4" borderId="54" xfId="16" applyNumberFormat="1" applyFont="1" applyFill="1" applyBorder="1" applyAlignment="1">
      <alignment horizontal="center" vertical="center" wrapText="1"/>
    </xf>
    <xf numFmtId="3" fontId="135" fillId="4" borderId="57" xfId="16" applyNumberFormat="1" applyFont="1" applyFill="1" applyBorder="1" applyAlignment="1">
      <alignment horizontal="center" vertical="center" wrapText="1"/>
    </xf>
    <xf numFmtId="4" fontId="147" fillId="4" borderId="58" xfId="16" applyNumberFormat="1" applyFont="1" applyFill="1" applyBorder="1" applyAlignment="1">
      <alignment horizontal="center" vertical="center" wrapText="1"/>
    </xf>
    <xf numFmtId="4" fontId="153" fillId="4" borderId="58" xfId="15" applyNumberFormat="1" applyFont="1" applyFill="1" applyBorder="1" applyAlignment="1" applyProtection="1">
      <alignment horizontal="center" vertical="center"/>
      <protection locked="0"/>
    </xf>
    <xf numFmtId="2" fontId="62" fillId="0" borderId="0" xfId="16" applyNumberFormat="1" applyFont="1" applyBorder="1"/>
    <xf numFmtId="10" fontId="135" fillId="0" borderId="0" xfId="16" applyNumberFormat="1" applyFont="1" applyAlignment="1">
      <alignment vertical="center" wrapText="1"/>
    </xf>
    <xf numFmtId="2" fontId="137" fillId="0" borderId="0" xfId="16" applyNumberFormat="1" applyFont="1" applyBorder="1" applyAlignment="1">
      <alignment horizontal="center" vertical="center" wrapText="1"/>
    </xf>
    <xf numFmtId="2" fontId="134" fillId="0" borderId="0" xfId="16" applyNumberFormat="1" applyFont="1" applyBorder="1" applyAlignment="1">
      <alignment horizontal="center" vertical="center" wrapText="1"/>
    </xf>
    <xf numFmtId="0" fontId="148" fillId="0" borderId="0" xfId="16" applyFont="1"/>
    <xf numFmtId="2" fontId="144" fillId="0" borderId="0" xfId="16" applyNumberFormat="1" applyFont="1" applyAlignment="1">
      <alignment vertical="center" wrapText="1"/>
    </xf>
    <xf numFmtId="9" fontId="47" fillId="39" borderId="65" xfId="16" applyNumberFormat="1" applyFont="1" applyFill="1" applyBorder="1" applyAlignment="1">
      <alignment horizontal="center" vertical="center" wrapText="1"/>
    </xf>
    <xf numFmtId="0" fontId="47" fillId="39" borderId="65" xfId="3" applyFont="1" applyFill="1" applyBorder="1" applyAlignment="1">
      <alignment horizontal="center" vertical="center" wrapText="1"/>
    </xf>
    <xf numFmtId="0" fontId="47" fillId="39" borderId="74" xfId="16" applyFont="1" applyFill="1" applyBorder="1" applyAlignment="1">
      <alignment horizontal="center" vertical="center" wrapText="1"/>
    </xf>
    <xf numFmtId="0" fontId="47" fillId="39" borderId="155" xfId="16" applyFont="1" applyFill="1" applyBorder="1" applyAlignment="1">
      <alignment horizontal="center" vertical="center" wrapText="1"/>
    </xf>
    <xf numFmtId="9" fontId="47" fillId="39" borderId="154" xfId="16" applyNumberFormat="1" applyFont="1" applyFill="1" applyBorder="1" applyAlignment="1">
      <alignment horizontal="center" vertical="center" wrapText="1"/>
    </xf>
    <xf numFmtId="0" fontId="47" fillId="39" borderId="77" xfId="3" applyFont="1" applyFill="1" applyBorder="1" applyAlignment="1">
      <alignment horizontal="center" vertical="center" wrapText="1"/>
    </xf>
    <xf numFmtId="0" fontId="47" fillId="39" borderId="170" xfId="3" applyFont="1" applyFill="1" applyBorder="1" applyAlignment="1">
      <alignment horizontal="center" vertical="center" wrapText="1"/>
    </xf>
    <xf numFmtId="0" fontId="47" fillId="39" borderId="166" xfId="3" applyFont="1" applyFill="1" applyBorder="1" applyAlignment="1">
      <alignment horizontal="center" vertical="center" wrapText="1"/>
    </xf>
    <xf numFmtId="0" fontId="3" fillId="4" borderId="208" xfId="19" applyFont="1" applyFill="1" applyBorder="1"/>
    <xf numFmtId="3" fontId="103" fillId="4" borderId="209" xfId="19" applyNumberFormat="1" applyFont="1" applyFill="1" applyBorder="1"/>
    <xf numFmtId="3" fontId="103" fillId="4" borderId="0" xfId="19" applyNumberFormat="1" applyFont="1" applyFill="1"/>
    <xf numFmtId="3" fontId="3" fillId="4" borderId="210" xfId="19" applyNumberFormat="1" applyFont="1" applyFill="1" applyBorder="1"/>
    <xf numFmtId="3" fontId="103" fillId="4" borderId="211" xfId="19" applyNumberFormat="1" applyFont="1" applyFill="1" applyBorder="1"/>
    <xf numFmtId="3" fontId="103" fillId="4" borderId="212" xfId="19" applyNumberFormat="1" applyFont="1" applyFill="1" applyBorder="1"/>
    <xf numFmtId="0" fontId="3" fillId="0" borderId="213" xfId="19" applyFont="1" applyBorder="1"/>
    <xf numFmtId="3" fontId="103" fillId="4" borderId="214" xfId="19" applyNumberFormat="1" applyFont="1" applyFill="1" applyBorder="1"/>
    <xf numFmtId="167" fontId="103" fillId="4" borderId="39" xfId="20" applyNumberFormat="1" applyFont="1" applyFill="1" applyBorder="1"/>
    <xf numFmtId="167" fontId="62" fillId="4" borderId="215" xfId="20" applyNumberFormat="1" applyFont="1" applyFill="1" applyBorder="1"/>
    <xf numFmtId="167" fontId="103" fillId="4" borderId="39" xfId="19" applyNumberFormat="1" applyFont="1" applyFill="1" applyBorder="1"/>
    <xf numFmtId="167" fontId="3" fillId="4" borderId="215" xfId="19" applyNumberFormat="1" applyFont="1" applyFill="1" applyBorder="1"/>
    <xf numFmtId="3" fontId="103" fillId="4" borderId="40" xfId="19" applyNumberFormat="1" applyFont="1" applyFill="1" applyBorder="1"/>
    <xf numFmtId="3" fontId="3" fillId="4" borderId="216" xfId="19" applyNumberFormat="1" applyFont="1" applyFill="1" applyBorder="1"/>
    <xf numFmtId="167" fontId="103" fillId="4" borderId="217" xfId="19" applyNumberFormat="1" applyFont="1" applyFill="1" applyBorder="1"/>
    <xf numFmtId="0" fontId="47" fillId="39" borderId="42" xfId="0" applyFont="1" applyFill="1" applyBorder="1" applyAlignment="1">
      <alignment horizontal="center" vertical="center" wrapText="1"/>
    </xf>
    <xf numFmtId="0" fontId="46" fillId="0" borderId="0" xfId="0" applyFont="1" applyAlignment="1">
      <alignment horizontal="left" vertical="center"/>
    </xf>
    <xf numFmtId="0" fontId="47" fillId="0" borderId="0" xfId="0" applyFont="1" applyAlignment="1">
      <alignment vertical="center" wrapText="1"/>
    </xf>
    <xf numFmtId="0" fontId="176" fillId="39" borderId="154" xfId="2" applyFont="1" applyFill="1" applyBorder="1" applyAlignment="1">
      <alignment horizontal="center" vertical="center" wrapText="1"/>
    </xf>
    <xf numFmtId="0" fontId="176" fillId="39" borderId="71" xfId="2" applyFont="1" applyFill="1" applyBorder="1" applyAlignment="1">
      <alignment horizontal="center" vertical="center" wrapText="1"/>
    </xf>
    <xf numFmtId="3" fontId="130" fillId="0" borderId="19" xfId="0" applyNumberFormat="1" applyFont="1" applyBorder="1" applyAlignment="1">
      <alignment horizontal="center" vertical="center" wrapText="1"/>
    </xf>
    <xf numFmtId="0" fontId="46" fillId="0" borderId="0" xfId="16" applyFont="1" applyAlignment="1">
      <alignment vertical="center" wrapText="1"/>
    </xf>
    <xf numFmtId="0" fontId="3" fillId="0" borderId="83" xfId="19" applyFont="1" applyBorder="1"/>
    <xf numFmtId="3" fontId="103" fillId="5" borderId="219" xfId="19" applyNumberFormat="1" applyFont="1" applyFill="1" applyBorder="1"/>
    <xf numFmtId="0" fontId="162" fillId="0" borderId="0" xfId="0" applyFont="1" applyAlignment="1">
      <alignment vertical="center" wrapText="1"/>
    </xf>
    <xf numFmtId="0" fontId="87" fillId="0" borderId="30" xfId="0" applyFont="1" applyBorder="1" applyAlignment="1">
      <alignment horizontal="left" vertical="center" wrapText="1"/>
    </xf>
    <xf numFmtId="0" fontId="87" fillId="0" borderId="0" xfId="0" applyFont="1" applyBorder="1" applyAlignment="1">
      <alignment vertical="center" wrapText="1"/>
    </xf>
    <xf numFmtId="3" fontId="87" fillId="0" borderId="32" xfId="0" applyNumberFormat="1" applyFont="1" applyBorder="1" applyAlignment="1">
      <alignment horizontal="center" vertical="center" wrapText="1"/>
    </xf>
    <xf numFmtId="4" fontId="168" fillId="0" borderId="140" xfId="0" applyNumberFormat="1" applyFont="1" applyBorder="1" applyAlignment="1">
      <alignment horizontal="center" vertical="center" wrapText="1"/>
    </xf>
    <xf numFmtId="0" fontId="87" fillId="0" borderId="90" xfId="2" applyFont="1" applyBorder="1" applyAlignment="1">
      <alignment horizontal="left" vertical="center" wrapText="1"/>
    </xf>
    <xf numFmtId="3" fontId="87" fillId="0" borderId="91" xfId="2" applyNumberFormat="1" applyFont="1" applyBorder="1" applyAlignment="1">
      <alignment horizontal="center" vertical="center" wrapText="1"/>
    </xf>
    <xf numFmtId="3" fontId="87" fillId="0" borderId="92" xfId="2" applyNumberFormat="1" applyFont="1" applyBorder="1" applyAlignment="1">
      <alignment horizontal="center" vertical="center" wrapText="1"/>
    </xf>
    <xf numFmtId="4" fontId="168" fillId="0" borderId="92" xfId="2" applyNumberFormat="1" applyFont="1" applyBorder="1" applyAlignment="1">
      <alignment horizontal="center" vertical="center" wrapText="1"/>
    </xf>
    <xf numFmtId="165" fontId="168" fillId="0" borderId="93" xfId="1" applyNumberFormat="1" applyFont="1" applyBorder="1" applyAlignment="1">
      <alignment horizontal="center" vertical="center" wrapText="1"/>
    </xf>
    <xf numFmtId="3" fontId="87" fillId="0" borderId="94" xfId="2" applyNumberFormat="1" applyFont="1" applyBorder="1" applyAlignment="1">
      <alignment horizontal="center" vertical="center" wrapText="1"/>
    </xf>
    <xf numFmtId="4" fontId="168" fillId="0" borderId="95" xfId="2" applyNumberFormat="1" applyFont="1" applyBorder="1" applyAlignment="1">
      <alignment horizontal="center" vertical="center" wrapText="1"/>
    </xf>
    <xf numFmtId="4" fontId="168" fillId="0" borderId="93" xfId="2" applyNumberFormat="1" applyFont="1" applyBorder="1" applyAlignment="1">
      <alignment horizontal="center" vertical="center" wrapText="1"/>
    </xf>
    <xf numFmtId="0" fontId="87" fillId="0" borderId="30" xfId="2" applyFont="1" applyBorder="1" applyAlignment="1">
      <alignment horizontal="left" vertical="center" wrapText="1"/>
    </xf>
    <xf numFmtId="3" fontId="87" fillId="0" borderId="32" xfId="2" applyNumberFormat="1" applyFont="1" applyBorder="1" applyAlignment="1">
      <alignment vertical="center" wrapText="1"/>
    </xf>
    <xf numFmtId="4" fontId="168" fillId="0" borderId="140" xfId="2" applyNumberFormat="1" applyFont="1" applyBorder="1" applyAlignment="1">
      <alignment vertical="center" wrapText="1"/>
    </xf>
    <xf numFmtId="4" fontId="168" fillId="0" borderId="102" xfId="2" applyNumberFormat="1" applyFont="1" applyBorder="1" applyAlignment="1">
      <alignment vertical="center" wrapText="1"/>
    </xf>
    <xf numFmtId="165" fontId="168" fillId="0" borderId="140" xfId="1" applyNumberFormat="1" applyFont="1" applyBorder="1" applyAlignment="1">
      <alignment vertical="center" wrapText="1"/>
    </xf>
    <xf numFmtId="49" fontId="162" fillId="0" borderId="0" xfId="0" applyNumberFormat="1" applyFont="1" applyAlignment="1">
      <alignment vertical="center" wrapText="1"/>
    </xf>
    <xf numFmtId="3" fontId="87"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3" fontId="87" fillId="0" borderId="30" xfId="2" applyNumberFormat="1" applyFont="1" applyBorder="1" applyAlignment="1">
      <alignment horizontal="center" vertical="center" wrapText="1"/>
    </xf>
    <xf numFmtId="10" fontId="62" fillId="0" borderId="0" xfId="6" applyNumberFormat="1" applyFont="1" applyAlignment="1">
      <alignment vertical="center" wrapText="1"/>
    </xf>
    <xf numFmtId="4" fontId="168" fillId="0" borderId="35" xfId="0" applyNumberFormat="1" applyFont="1" applyBorder="1" applyAlignment="1">
      <alignment horizontal="center" vertical="center" wrapText="1"/>
    </xf>
    <xf numFmtId="4" fontId="153" fillId="0" borderId="35"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87" fillId="0" borderId="52" xfId="0" applyFont="1" applyBorder="1" applyAlignment="1">
      <alignment horizontal="left" vertical="center" wrapText="1"/>
    </xf>
    <xf numFmtId="3" fontId="87"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87" fillId="0" borderId="0" xfId="0" applyFont="1" applyAlignment="1">
      <alignment horizontal="center" vertical="center"/>
    </xf>
    <xf numFmtId="10" fontId="62" fillId="0" borderId="0" xfId="0" applyNumberFormat="1" applyFont="1" applyBorder="1" applyAlignment="1">
      <alignment horizontal="center" vertical="center"/>
    </xf>
    <xf numFmtId="10" fontId="62" fillId="0" borderId="0" xfId="0" applyNumberFormat="1" applyFont="1" applyAlignment="1">
      <alignment vertical="center" wrapText="1"/>
    </xf>
    <xf numFmtId="3" fontId="87" fillId="0" borderId="61" xfId="0" quotePrefix="1" applyNumberFormat="1" applyFont="1" applyBorder="1" applyAlignment="1">
      <alignment horizontal="center" vertical="center" wrapText="1"/>
    </xf>
    <xf numFmtId="0" fontId="87" fillId="0" borderId="52" xfId="2" applyFont="1" applyBorder="1" applyAlignment="1">
      <alignment horizontal="left" vertical="center" wrapText="1"/>
    </xf>
    <xf numFmtId="3" fontId="87" fillId="0" borderId="61" xfId="2" applyNumberFormat="1" applyFont="1" applyBorder="1" applyAlignment="1">
      <alignment horizontal="center" vertical="center" wrapText="1"/>
    </xf>
    <xf numFmtId="4" fontId="168" fillId="0" borderId="62" xfId="2" applyNumberFormat="1" applyFont="1" applyBorder="1" applyAlignment="1">
      <alignment horizontal="center" vertical="center" wrapText="1"/>
    </xf>
    <xf numFmtId="4" fontId="168" fillId="0" borderId="66" xfId="2" applyNumberFormat="1" applyFont="1" applyBorder="1" applyAlignment="1">
      <alignment horizontal="center" vertical="center" wrapText="1"/>
    </xf>
    <xf numFmtId="0" fontId="199" fillId="0" borderId="0" xfId="2" applyFont="1"/>
    <xf numFmtId="0" fontId="199" fillId="0" borderId="0" xfId="2" applyFont="1" applyAlignment="1">
      <alignment vertical="center" wrapText="1"/>
    </xf>
    <xf numFmtId="14" fontId="47" fillId="0" borderId="0" xfId="2" applyNumberFormat="1" applyFont="1" applyAlignment="1">
      <alignment horizontal="left" vertical="center" wrapText="1"/>
    </xf>
    <xf numFmtId="1" fontId="47" fillId="0" borderId="0" xfId="21" applyNumberFormat="1" applyFont="1" applyBorder="1" applyAlignment="1">
      <alignment horizontal="center" vertical="center"/>
    </xf>
    <xf numFmtId="0" fontId="87" fillId="0" borderId="0" xfId="2" applyFont="1"/>
    <xf numFmtId="10" fontId="158" fillId="0" borderId="0" xfId="6" applyNumberFormat="1" applyFont="1" applyAlignment="1">
      <alignment vertical="center" wrapText="1"/>
    </xf>
    <xf numFmtId="3" fontId="87" fillId="0" borderId="2" xfId="0" applyNumberFormat="1" applyFont="1" applyBorder="1" applyAlignment="1">
      <alignment horizontal="center" vertical="center" wrapText="1"/>
    </xf>
    <xf numFmtId="4" fontId="87" fillId="0" borderId="0" xfId="0" applyNumberFormat="1" applyFont="1" applyBorder="1" applyAlignment="1">
      <alignment horizontal="center" vertical="center" wrapText="1"/>
    </xf>
    <xf numFmtId="4" fontId="87" fillId="0" borderId="52" xfId="0" applyNumberFormat="1" applyFont="1" applyBorder="1" applyAlignment="1">
      <alignment horizontal="center" vertical="center" wrapText="1"/>
    </xf>
    <xf numFmtId="0" fontId="87" fillId="0" borderId="59" xfId="0" applyFont="1" applyBorder="1" applyAlignment="1">
      <alignment vertical="center" wrapText="1"/>
    </xf>
    <xf numFmtId="3" fontId="87" fillId="0" borderId="52" xfId="0" applyNumberFormat="1" applyFont="1" applyBorder="1" applyAlignment="1">
      <alignment horizontal="center" vertical="center" wrapText="1"/>
    </xf>
    <xf numFmtId="0" fontId="87" fillId="0" borderId="218" xfId="0" applyFont="1" applyBorder="1" applyAlignment="1">
      <alignment vertical="center" wrapText="1"/>
    </xf>
    <xf numFmtId="9" fontId="87" fillId="0" borderId="0" xfId="8" applyFont="1" applyBorder="1" applyAlignment="1">
      <alignment horizontal="center" vertical="center"/>
    </xf>
    <xf numFmtId="3" fontId="87" fillId="0" borderId="52" xfId="2" applyNumberFormat="1" applyFont="1" applyBorder="1" applyAlignment="1">
      <alignment horizontal="center" vertical="center" wrapText="1"/>
    </xf>
    <xf numFmtId="3" fontId="87" fillId="4" borderId="90" xfId="3" applyNumberFormat="1" applyFont="1" applyFill="1" applyBorder="1" applyAlignment="1">
      <alignment horizontal="left" vertical="center" wrapText="1" indent="1"/>
    </xf>
    <xf numFmtId="3" fontId="87" fillId="4" borderId="186" xfId="2" applyNumberFormat="1" applyFont="1" applyFill="1" applyBorder="1" applyAlignment="1" applyProtection="1">
      <alignment horizontal="center" vertical="center"/>
      <protection locked="0"/>
    </xf>
    <xf numFmtId="3" fontId="87" fillId="4" borderId="182" xfId="2" applyNumberFormat="1" applyFont="1" applyFill="1" applyBorder="1" applyAlignment="1" applyProtection="1">
      <alignment horizontal="center" vertical="center"/>
      <protection locked="0"/>
    </xf>
    <xf numFmtId="4" fontId="168" fillId="4" borderId="182" xfId="2" applyNumberFormat="1" applyFont="1" applyFill="1" applyBorder="1" applyAlignment="1">
      <alignment horizontal="center" vertical="center"/>
    </xf>
    <xf numFmtId="3" fontId="87" fillId="4" borderId="0" xfId="2" applyNumberFormat="1" applyFont="1" applyFill="1" applyAlignment="1" applyProtection="1">
      <alignment horizontal="center" vertical="center"/>
      <protection locked="0"/>
    </xf>
    <xf numFmtId="3" fontId="87" fillId="4" borderId="180" xfId="2" applyNumberFormat="1" applyFont="1" applyFill="1" applyBorder="1" applyAlignment="1" applyProtection="1">
      <alignment horizontal="center" vertical="center"/>
      <protection locked="0"/>
    </xf>
    <xf numFmtId="3" fontId="87" fillId="4" borderId="90" xfId="2" applyNumberFormat="1" applyFont="1" applyFill="1" applyBorder="1" applyAlignment="1" applyProtection="1">
      <alignment horizontal="center" vertical="center"/>
      <protection locked="0"/>
    </xf>
    <xf numFmtId="4" fontId="168" fillId="4" borderId="92" xfId="2" applyNumberFormat="1" applyFont="1" applyFill="1" applyBorder="1" applyAlignment="1">
      <alignment horizontal="center" vertical="center"/>
    </xf>
    <xf numFmtId="4" fontId="168" fillId="4" borderId="90" xfId="2" applyNumberFormat="1" applyFont="1" applyFill="1" applyBorder="1" applyAlignment="1">
      <alignment horizontal="center" vertical="center"/>
    </xf>
    <xf numFmtId="3" fontId="87" fillId="4" borderId="185" xfId="2" applyNumberFormat="1" applyFont="1" applyFill="1" applyBorder="1" applyAlignment="1" applyProtection="1">
      <alignment horizontal="center" vertical="center"/>
      <protection locked="0"/>
    </xf>
    <xf numFmtId="4" fontId="168" fillId="4" borderId="94" xfId="2" applyNumberFormat="1" applyFont="1" applyFill="1" applyBorder="1" applyAlignment="1">
      <alignment horizontal="center" vertical="center"/>
    </xf>
    <xf numFmtId="3" fontId="87" fillId="4" borderId="52" xfId="3" applyNumberFormat="1" applyFont="1" applyFill="1" applyBorder="1" applyAlignment="1">
      <alignment horizontal="left" vertical="center" wrapText="1" indent="1"/>
    </xf>
    <xf numFmtId="3" fontId="87" fillId="4" borderId="61" xfId="2" applyNumberFormat="1" applyFont="1" applyFill="1" applyBorder="1" applyAlignment="1" applyProtection="1">
      <alignment horizontal="center" vertical="center"/>
      <protection locked="0"/>
    </xf>
    <xf numFmtId="4" fontId="168" fillId="4" borderId="62" xfId="2" applyNumberFormat="1" applyFont="1" applyFill="1" applyBorder="1" applyAlignment="1">
      <alignment horizontal="center" vertical="center"/>
    </xf>
    <xf numFmtId="0" fontId="62" fillId="0" borderId="0" xfId="16" applyFont="1" applyBorder="1" applyAlignment="1">
      <alignment vertical="center" wrapText="1"/>
    </xf>
    <xf numFmtId="3" fontId="87" fillId="4" borderId="52" xfId="16" applyNumberFormat="1" applyFont="1" applyFill="1" applyBorder="1" applyAlignment="1">
      <alignment horizontal="left" vertical="center" wrapText="1" indent="1"/>
    </xf>
    <xf numFmtId="3" fontId="87" fillId="4" borderId="18" xfId="0" applyNumberFormat="1" applyFont="1" applyFill="1" applyBorder="1" applyAlignment="1" applyProtection="1">
      <alignment horizontal="center" vertical="center"/>
      <protection locked="0"/>
    </xf>
    <xf numFmtId="2" fontId="168" fillId="4" borderId="18" xfId="8" applyNumberFormat="1" applyFont="1" applyFill="1" applyBorder="1" applyAlignment="1" applyProtection="1">
      <alignment horizontal="center" vertical="center"/>
      <protection locked="0"/>
    </xf>
    <xf numFmtId="3" fontId="87" fillId="4" borderId="61" xfId="0" applyNumberFormat="1" applyFont="1" applyFill="1" applyBorder="1" applyAlignment="1" applyProtection="1">
      <alignment horizontal="center" vertical="center"/>
      <protection locked="0"/>
    </xf>
    <xf numFmtId="2" fontId="168" fillId="4" borderId="62" xfId="8" applyNumberFormat="1" applyFont="1" applyFill="1" applyBorder="1" applyAlignment="1" applyProtection="1">
      <alignment horizontal="center" vertical="center"/>
      <protection locked="0"/>
    </xf>
    <xf numFmtId="0" fontId="193" fillId="0" borderId="0" xfId="2" applyFont="1" applyAlignment="1">
      <alignment horizontal="center" vertical="center" wrapText="1"/>
    </xf>
    <xf numFmtId="3" fontId="193" fillId="4" borderId="52" xfId="3" applyNumberFormat="1" applyFont="1" applyFill="1" applyBorder="1" applyAlignment="1">
      <alignment horizontal="left" vertical="center" wrapText="1" indent="1"/>
    </xf>
    <xf numFmtId="166" fontId="200" fillId="4" borderId="52" xfId="2" applyNumberFormat="1" applyFont="1" applyFill="1" applyBorder="1" applyAlignment="1" applyProtection="1">
      <alignment horizontal="center" vertical="center"/>
      <protection locked="0"/>
    </xf>
    <xf numFmtId="3" fontId="193" fillId="4" borderId="0" xfId="2" applyNumberFormat="1" applyFont="1" applyFill="1" applyAlignment="1" applyProtection="1">
      <alignment horizontal="center" vertical="center"/>
      <protection locked="0"/>
    </xf>
    <xf numFmtId="166" fontId="200" fillId="4" borderId="15" xfId="2" applyNumberFormat="1" applyFont="1" applyFill="1" applyBorder="1" applyAlignment="1" applyProtection="1">
      <alignment horizontal="center" vertical="center"/>
      <protection locked="0"/>
    </xf>
    <xf numFmtId="3" fontId="193" fillId="4" borderId="16" xfId="2" applyNumberFormat="1" applyFont="1" applyFill="1" applyBorder="1" applyAlignment="1" applyProtection="1">
      <alignment horizontal="center" vertical="center"/>
      <protection locked="0"/>
    </xf>
    <xf numFmtId="166" fontId="168" fillId="4" borderId="52" xfId="2" applyNumberFormat="1" applyFont="1" applyFill="1" applyBorder="1" applyAlignment="1" applyProtection="1">
      <alignment horizontal="center" vertical="center"/>
      <protection locked="0"/>
    </xf>
    <xf numFmtId="0" fontId="87" fillId="4" borderId="61" xfId="0" applyFont="1" applyFill="1" applyBorder="1"/>
    <xf numFmtId="9" fontId="87" fillId="4" borderId="66" xfId="0" applyNumberFormat="1" applyFont="1" applyFill="1" applyBorder="1" applyAlignment="1">
      <alignment horizontal="center"/>
    </xf>
    <xf numFmtId="167" fontId="87" fillId="4" borderId="62" xfId="0" applyNumberFormat="1" applyFont="1" applyFill="1" applyBorder="1" applyAlignment="1">
      <alignment horizontal="center"/>
    </xf>
    <xf numFmtId="0" fontId="87" fillId="0" borderId="52" xfId="0" applyFont="1" applyBorder="1" applyAlignment="1">
      <alignment wrapText="1"/>
    </xf>
    <xf numFmtId="168" fontId="87" fillId="0" borderId="61" xfId="0" applyNumberFormat="1" applyFont="1" applyBorder="1" applyAlignment="1">
      <alignment horizontal="center" wrapText="1"/>
    </xf>
    <xf numFmtId="2" fontId="168" fillId="0" borderId="62" xfId="0" applyNumberFormat="1" applyFont="1" applyBorder="1" applyAlignment="1">
      <alignment horizontal="center" wrapText="1"/>
    </xf>
    <xf numFmtId="9" fontId="87" fillId="4" borderId="65" xfId="0" applyNumberFormat="1" applyFont="1" applyFill="1" applyBorder="1" applyAlignment="1">
      <alignment horizontal="center"/>
    </xf>
    <xf numFmtId="167" fontId="87" fillId="4" borderId="58" xfId="0" applyNumberFormat="1" applyFont="1" applyFill="1" applyBorder="1" applyAlignment="1">
      <alignment horizontal="center"/>
    </xf>
    <xf numFmtId="3" fontId="168" fillId="0" borderId="62" xfId="2" applyNumberFormat="1" applyFont="1" applyBorder="1" applyAlignment="1">
      <alignment horizontal="center" vertical="center" wrapText="1"/>
    </xf>
    <xf numFmtId="0" fontId="87" fillId="0" borderId="52" xfId="3" applyFont="1" applyBorder="1" applyAlignment="1">
      <alignment wrapText="1"/>
    </xf>
    <xf numFmtId="3" fontId="87" fillId="4" borderId="52" xfId="2" applyNumberFormat="1" applyFont="1" applyFill="1" applyBorder="1" applyAlignment="1" applyProtection="1">
      <alignment horizontal="center" vertical="center"/>
      <protection locked="0"/>
    </xf>
    <xf numFmtId="168" fontId="168" fillId="4" borderId="62" xfId="15" applyNumberFormat="1" applyFont="1" applyFill="1" applyBorder="1" applyAlignment="1" applyProtection="1">
      <alignment horizontal="center" vertical="center"/>
      <protection locked="0"/>
    </xf>
    <xf numFmtId="0" fontId="87" fillId="0" borderId="0" xfId="16" applyFont="1" applyBorder="1" applyAlignment="1">
      <alignment horizontal="center" vertical="center" wrapText="1"/>
    </xf>
    <xf numFmtId="0" fontId="87" fillId="0" borderId="52" xfId="16" applyFont="1" applyBorder="1" applyAlignment="1">
      <alignment horizontal="left" vertical="center" wrapText="1"/>
    </xf>
    <xf numFmtId="3" fontId="87" fillId="0" borderId="52" xfId="16" applyNumberFormat="1" applyFont="1" applyBorder="1" applyAlignment="1">
      <alignment horizontal="center" vertical="center" wrapText="1"/>
    </xf>
    <xf numFmtId="10" fontId="62" fillId="0" borderId="0" xfId="16" applyNumberFormat="1" applyFont="1" applyAlignment="1">
      <alignment vertical="center" wrapText="1"/>
    </xf>
    <xf numFmtId="3" fontId="87" fillId="0" borderId="61" xfId="16" applyNumberFormat="1" applyFont="1" applyBorder="1" applyAlignment="1">
      <alignment horizontal="center" vertical="center" wrapText="1"/>
    </xf>
    <xf numFmtId="4" fontId="168" fillId="0" borderId="62" xfId="16" applyNumberFormat="1" applyFont="1" applyBorder="1" applyAlignment="1">
      <alignment horizontal="center" vertical="center" wrapText="1"/>
    </xf>
    <xf numFmtId="3" fontId="87" fillId="0" borderId="61" xfId="16" quotePrefix="1" applyNumberFormat="1" applyFont="1" applyBorder="1" applyAlignment="1">
      <alignment horizontal="center" vertical="center" wrapText="1"/>
    </xf>
    <xf numFmtId="0" fontId="47" fillId="39" borderId="53" xfId="2" applyFont="1" applyFill="1" applyBorder="1" applyAlignment="1">
      <alignment horizontal="center" vertical="center" wrapText="1"/>
    </xf>
    <xf numFmtId="9" fontId="201" fillId="0" borderId="0" xfId="8" applyFont="1" applyBorder="1" applyAlignment="1">
      <alignment horizontal="center" vertical="center"/>
    </xf>
    <xf numFmtId="3" fontId="202" fillId="39" borderId="53" xfId="3" applyNumberFormat="1" applyFont="1" applyFill="1" applyBorder="1" applyAlignment="1">
      <alignment horizontal="center" vertical="center" wrapText="1"/>
    </xf>
    <xf numFmtId="3" fontId="202" fillId="39" borderId="54" xfId="3" applyNumberFormat="1" applyFont="1" applyFill="1" applyBorder="1" applyAlignment="1">
      <alignment horizontal="center" vertical="center" wrapText="1"/>
    </xf>
    <xf numFmtId="0" fontId="202" fillId="39" borderId="53" xfId="2" applyFont="1" applyFill="1" applyBorder="1" applyAlignment="1">
      <alignment horizontal="center" vertical="center" wrapText="1"/>
    </xf>
    <xf numFmtId="3" fontId="47" fillId="39" borderId="53" xfId="3" applyNumberFormat="1" applyFont="1" applyFill="1" applyBorder="1" applyAlignment="1">
      <alignment horizontal="center" vertical="center" wrapText="1"/>
    </xf>
    <xf numFmtId="3" fontId="47" fillId="39" borderId="54" xfId="3" applyNumberFormat="1" applyFont="1" applyFill="1" applyBorder="1" applyAlignment="1">
      <alignment horizontal="center" vertical="center" wrapText="1"/>
    </xf>
    <xf numFmtId="2" fontId="47" fillId="0" borderId="0" xfId="2" applyNumberFormat="1" applyFont="1" applyAlignment="1">
      <alignment horizontal="left" vertical="center" wrapText="1"/>
    </xf>
    <xf numFmtId="0" fontId="62" fillId="0" borderId="0" xfId="16" applyFont="1" applyAlignment="1">
      <alignment vertical="center" wrapText="1"/>
    </xf>
    <xf numFmtId="14" fontId="46" fillId="0" borderId="0" xfId="2" applyNumberFormat="1" applyFont="1" applyAlignment="1">
      <alignment vertical="center" wrapText="1"/>
    </xf>
    <xf numFmtId="0" fontId="47" fillId="0" borderId="0" xfId="2" applyFont="1"/>
    <xf numFmtId="0" fontId="205" fillId="0" borderId="0" xfId="0" applyFont="1" applyAlignment="1">
      <alignment horizontal="left" vertical="center" wrapText="1"/>
    </xf>
    <xf numFmtId="0" fontId="206" fillId="0" borderId="0" xfId="0" applyFont="1" applyAlignment="1">
      <alignment horizontal="center" wrapText="1"/>
    </xf>
    <xf numFmtId="0" fontId="208" fillId="0" borderId="0" xfId="0" applyFont="1" applyAlignment="1">
      <alignment horizontal="left" vertical="center"/>
    </xf>
    <xf numFmtId="0" fontId="208" fillId="0" borderId="0" xfId="0" applyFont="1" applyAlignment="1">
      <alignment vertical="center"/>
    </xf>
    <xf numFmtId="0" fontId="209" fillId="0" borderId="0" xfId="0" applyFont="1" applyAlignment="1">
      <alignment horizontal="center" vertical="center" wrapText="1"/>
    </xf>
    <xf numFmtId="0" fontId="10" fillId="0" borderId="0" xfId="0" applyFont="1" applyAlignment="1">
      <alignment horizontal="left"/>
    </xf>
    <xf numFmtId="0" fontId="10" fillId="0" borderId="0" xfId="0" applyFont="1"/>
    <xf numFmtId="14" fontId="46" fillId="0" borderId="0" xfId="2" applyNumberFormat="1" applyFont="1" applyAlignment="1">
      <alignment horizontal="left" vertical="center"/>
    </xf>
    <xf numFmtId="14" fontId="47" fillId="0" borderId="0" xfId="2" applyNumberFormat="1" applyFont="1" applyAlignment="1">
      <alignment vertical="center" wrapText="1"/>
    </xf>
    <xf numFmtId="14" fontId="46" fillId="0" borderId="0" xfId="21" applyNumberFormat="1" applyFont="1" applyBorder="1" applyAlignment="1">
      <alignment horizontal="center" vertical="center"/>
    </xf>
    <xf numFmtId="0" fontId="203" fillId="0" borderId="0" xfId="0" applyFont="1" applyAlignment="1">
      <alignment horizontal="center" wrapText="1"/>
    </xf>
    <xf numFmtId="0" fontId="210" fillId="0" borderId="0" xfId="0" applyFont="1" applyAlignment="1">
      <alignment horizontal="center"/>
    </xf>
    <xf numFmtId="0" fontId="207" fillId="0" borderId="0" xfId="0" applyFont="1" applyAlignment="1">
      <alignment horizontal="center" vertical="center" wrapText="1"/>
    </xf>
    <xf numFmtId="0" fontId="207" fillId="0" borderId="0" xfId="0" applyFont="1" applyAlignment="1" applyProtection="1">
      <alignment horizontal="center" vertical="center" wrapText="1"/>
      <protection locked="0"/>
    </xf>
    <xf numFmtId="0" fontId="206" fillId="0" borderId="0" xfId="0" applyFont="1" applyAlignment="1">
      <alignment horizontal="center" wrapText="1"/>
    </xf>
    <xf numFmtId="0" fontId="205" fillId="0" borderId="0" xfId="0" applyFont="1" applyAlignment="1">
      <alignment horizontal="left" vertical="center" wrapText="1"/>
    </xf>
    <xf numFmtId="0" fontId="116" fillId="0" borderId="0" xfId="18" applyFont="1" applyAlignment="1">
      <alignment horizontal="left" vertical="center" wrapText="1"/>
    </xf>
    <xf numFmtId="0" fontId="114" fillId="0" borderId="0" xfId="0" applyFont="1" applyAlignment="1">
      <alignment horizontal="center"/>
    </xf>
    <xf numFmtId="0" fontId="114" fillId="0" borderId="0" xfId="0" applyFont="1" applyAlignment="1">
      <alignment horizontal="center" vertical="center" wrapText="1"/>
    </xf>
    <xf numFmtId="0" fontId="114" fillId="4" borderId="0" xfId="0" applyFont="1" applyFill="1" applyAlignment="1">
      <alignment horizontal="left" vertical="center" wrapText="1"/>
    </xf>
    <xf numFmtId="0" fontId="112" fillId="4" borderId="0" xfId="0" applyFont="1" applyFill="1" applyAlignment="1">
      <alignment horizontal="left" vertical="center" wrapText="1"/>
    </xf>
    <xf numFmtId="14" fontId="114" fillId="4" borderId="0" xfId="0" applyNumberFormat="1" applyFont="1" applyFill="1" applyAlignment="1">
      <alignment horizontal="justify" vertical="center" wrapText="1"/>
    </xf>
    <xf numFmtId="0" fontId="112" fillId="4" borderId="0" xfId="0" applyFont="1" applyFill="1" applyAlignment="1">
      <alignment horizontal="justify" vertical="center" wrapText="1"/>
    </xf>
    <xf numFmtId="0" fontId="115" fillId="0" borderId="0" xfId="18" applyFont="1" applyAlignment="1">
      <alignment horizontal="left" vertical="center" wrapText="1"/>
    </xf>
    <xf numFmtId="0" fontId="118" fillId="0" borderId="0" xfId="0" applyFont="1" applyAlignment="1">
      <alignment horizontal="center" vertical="center"/>
    </xf>
    <xf numFmtId="14" fontId="47" fillId="38" borderId="30" xfId="19" applyNumberFormat="1" applyFont="1" applyFill="1" applyBorder="1" applyAlignment="1">
      <alignment horizontal="center" vertical="center"/>
    </xf>
    <xf numFmtId="14" fontId="47" fillId="38" borderId="97" xfId="19" applyNumberFormat="1" applyFont="1" applyFill="1" applyBorder="1" applyAlignment="1">
      <alignment horizontal="center" vertical="center"/>
    </xf>
    <xf numFmtId="14" fontId="47" fillId="38" borderId="104" xfId="19" applyNumberFormat="1" applyFont="1" applyFill="1" applyBorder="1" applyAlignment="1">
      <alignment horizontal="center" vertical="center"/>
    </xf>
    <xf numFmtId="0" fontId="46" fillId="39" borderId="105" xfId="19" applyFont="1" applyFill="1" applyBorder="1" applyAlignment="1">
      <alignment horizontal="center" vertical="center"/>
    </xf>
    <xf numFmtId="14" fontId="47" fillId="38" borderId="106" xfId="19" applyNumberFormat="1" applyFont="1" applyFill="1" applyBorder="1" applyAlignment="1">
      <alignment horizontal="center" vertical="center" wrapText="1"/>
    </xf>
    <xf numFmtId="14" fontId="47" fillId="38" borderId="107" xfId="19" applyNumberFormat="1" applyFont="1" applyFill="1" applyBorder="1" applyAlignment="1">
      <alignment horizontal="center" vertical="center" wrapText="1"/>
    </xf>
    <xf numFmtId="14" fontId="47" fillId="38" borderId="108" xfId="19" applyNumberFormat="1" applyFont="1" applyFill="1" applyBorder="1" applyAlignment="1">
      <alignment horizontal="center" vertical="center" wrapText="1"/>
    </xf>
    <xf numFmtId="14" fontId="47" fillId="38" borderId="104" xfId="19" applyNumberFormat="1" applyFont="1" applyFill="1" applyBorder="1" applyAlignment="1">
      <alignment horizontal="center" vertical="center" wrapText="1"/>
    </xf>
    <xf numFmtId="14" fontId="47" fillId="38" borderId="40" xfId="19" applyNumberFormat="1" applyFont="1" applyFill="1" applyBorder="1" applyAlignment="1">
      <alignment horizontal="center" vertical="center" wrapText="1"/>
    </xf>
    <xf numFmtId="14" fontId="47" fillId="38" borderId="39" xfId="19" applyNumberFormat="1" applyFont="1" applyFill="1" applyBorder="1" applyAlignment="1">
      <alignment horizontal="center" vertical="center" wrapText="1"/>
    </xf>
    <xf numFmtId="14" fontId="47" fillId="38" borderId="105" xfId="19" applyNumberFormat="1" applyFont="1" applyFill="1" applyBorder="1" applyAlignment="1">
      <alignment horizontal="center" vertical="center" wrapText="1"/>
    </xf>
    <xf numFmtId="9" fontId="47" fillId="38" borderId="30" xfId="8" applyFont="1" applyFill="1" applyBorder="1" applyAlignment="1">
      <alignment horizontal="center" vertical="center"/>
    </xf>
    <xf numFmtId="9" fontId="47" fillId="38" borderId="97" xfId="8" applyFont="1" applyFill="1" applyBorder="1" applyAlignment="1">
      <alignment horizontal="center" vertical="center"/>
    </xf>
    <xf numFmtId="2" fontId="87" fillId="0" borderId="0" xfId="2" applyNumberFormat="1" applyFont="1" applyAlignment="1">
      <alignment horizontal="left" vertical="center" wrapText="1"/>
    </xf>
    <xf numFmtId="0" fontId="119" fillId="39" borderId="20" xfId="2" applyFont="1" applyFill="1" applyBorder="1" applyAlignment="1">
      <alignment horizontal="center" vertical="center" wrapText="1"/>
    </xf>
    <xf numFmtId="0" fontId="119" fillId="39" borderId="48" xfId="2" applyFont="1" applyFill="1" applyBorder="1" applyAlignment="1">
      <alignment horizontal="center" vertical="center" wrapText="1"/>
    </xf>
    <xf numFmtId="0" fontId="47" fillId="39" borderId="133" xfId="2" applyFont="1" applyFill="1" applyBorder="1" applyAlignment="1">
      <alignment horizontal="center" vertical="center" wrapText="1"/>
    </xf>
    <xf numFmtId="0" fontId="47" fillId="39" borderId="134" xfId="2" applyFont="1" applyFill="1" applyBorder="1" applyAlignment="1">
      <alignment horizontal="center" vertical="center" wrapText="1"/>
    </xf>
    <xf numFmtId="0" fontId="47" fillId="39" borderId="137" xfId="2" applyFont="1" applyFill="1" applyBorder="1" applyAlignment="1">
      <alignment horizontal="center" vertical="center" wrapText="1"/>
    </xf>
    <xf numFmtId="0" fontId="47" fillId="39" borderId="138" xfId="2" applyFont="1" applyFill="1" applyBorder="1" applyAlignment="1">
      <alignment horizontal="center" vertical="center" wrapText="1"/>
    </xf>
    <xf numFmtId="0" fontId="47" fillId="39" borderId="107" xfId="2" applyFont="1" applyFill="1" applyBorder="1" applyAlignment="1">
      <alignment horizontal="center" vertical="center" wrapText="1"/>
    </xf>
    <xf numFmtId="0" fontId="47" fillId="39" borderId="132" xfId="2" applyFont="1" applyFill="1" applyBorder="1" applyAlignment="1">
      <alignment horizontal="center" vertical="center" wrapText="1"/>
    </xf>
    <xf numFmtId="49" fontId="123" fillId="0" borderId="0" xfId="0" applyNumberFormat="1" applyFont="1" applyAlignment="1">
      <alignment horizontal="left" vertical="center" wrapText="1"/>
    </xf>
    <xf numFmtId="49" fontId="145" fillId="0" borderId="0" xfId="0" applyNumberFormat="1" applyFont="1" applyAlignment="1">
      <alignment horizontal="left" vertical="center" wrapText="1"/>
    </xf>
    <xf numFmtId="0" fontId="144" fillId="0" borderId="0" xfId="2" applyFont="1" applyAlignment="1">
      <alignment horizontal="center"/>
    </xf>
    <xf numFmtId="0" fontId="130" fillId="0" borderId="0" xfId="2" applyFont="1" applyAlignment="1">
      <alignment horizontal="center" vertical="center"/>
    </xf>
    <xf numFmtId="0" fontId="118" fillId="0" borderId="0" xfId="2" applyFont="1" applyAlignment="1">
      <alignment horizontal="center" vertical="center"/>
    </xf>
    <xf numFmtId="0" fontId="164" fillId="2" borderId="0" xfId="5" applyFont="1" applyFill="1" applyAlignment="1">
      <alignment horizontal="center" vertical="center"/>
    </xf>
    <xf numFmtId="0" fontId="47" fillId="39" borderId="31" xfId="2" applyFont="1" applyFill="1" applyBorder="1" applyAlignment="1">
      <alignment horizontal="center" vertical="center" wrapText="1"/>
    </xf>
    <xf numFmtId="0" fontId="47" fillId="39" borderId="44" xfId="2" applyFont="1" applyFill="1" applyBorder="1" applyAlignment="1">
      <alignment horizontal="center" vertical="center" wrapText="1"/>
    </xf>
    <xf numFmtId="0" fontId="47" fillId="39" borderId="45" xfId="2" applyFont="1" applyFill="1" applyBorder="1" applyAlignment="1">
      <alignment horizontal="center" vertical="center" wrapText="1"/>
    </xf>
    <xf numFmtId="0" fontId="165" fillId="41" borderId="36" xfId="2" applyFont="1" applyFill="1" applyBorder="1" applyAlignment="1">
      <alignment horizontal="center" vertical="center" wrapText="1"/>
    </xf>
    <xf numFmtId="0" fontId="165" fillId="41" borderId="37" xfId="2" applyFont="1" applyFill="1" applyBorder="1" applyAlignment="1">
      <alignment horizontal="center" vertical="center" wrapText="1"/>
    </xf>
    <xf numFmtId="0" fontId="165" fillId="41" borderId="141" xfId="2" applyFont="1" applyFill="1" applyBorder="1" applyAlignment="1">
      <alignment horizontal="center" vertical="center" wrapText="1"/>
    </xf>
    <xf numFmtId="0" fontId="165" fillId="41" borderId="142" xfId="2" applyFont="1" applyFill="1" applyBorder="1" applyAlignment="1">
      <alignment horizontal="center" vertical="center" wrapText="1"/>
    </xf>
    <xf numFmtId="0" fontId="122" fillId="41" borderId="37" xfId="2" applyFont="1" applyFill="1" applyBorder="1" applyAlignment="1">
      <alignment horizontal="center" vertical="center" wrapText="1"/>
    </xf>
    <xf numFmtId="0" fontId="122" fillId="41" borderId="38" xfId="2" applyFont="1" applyFill="1" applyBorder="1" applyAlignment="1">
      <alignment horizontal="center" vertical="center" wrapText="1"/>
    </xf>
    <xf numFmtId="0" fontId="47" fillId="40" borderId="126" xfId="2" applyFont="1" applyFill="1" applyBorder="1" applyAlignment="1">
      <alignment horizontal="center" vertical="center" wrapText="1"/>
    </xf>
    <xf numFmtId="0" fontId="47" fillId="40" borderId="130" xfId="2" applyFont="1" applyFill="1" applyBorder="1" applyAlignment="1">
      <alignment horizontal="center" vertical="center" wrapText="1"/>
    </xf>
    <xf numFmtId="0" fontId="47" fillId="40" borderId="131" xfId="2" applyFont="1" applyFill="1" applyBorder="1" applyAlignment="1">
      <alignment horizontal="center" vertical="center" wrapText="1"/>
    </xf>
    <xf numFmtId="0" fontId="47" fillId="39" borderId="172" xfId="2" applyFont="1" applyFill="1" applyBorder="1" applyAlignment="1">
      <alignment horizontal="center" vertical="center" wrapText="1"/>
    </xf>
    <xf numFmtId="0" fontId="47" fillId="39" borderId="173" xfId="2" applyFont="1" applyFill="1" applyBorder="1" applyAlignment="1">
      <alignment horizontal="center" vertical="center" wrapText="1"/>
    </xf>
    <xf numFmtId="0" fontId="47" fillId="39" borderId="174" xfId="2" applyFont="1" applyFill="1" applyBorder="1" applyAlignment="1">
      <alignment horizontal="center" vertical="center" wrapText="1"/>
    </xf>
    <xf numFmtId="0" fontId="47" fillId="39" borderId="143" xfId="2" applyFont="1" applyFill="1" applyBorder="1" applyAlignment="1">
      <alignment horizontal="center" vertical="center" wrapText="1"/>
    </xf>
    <xf numFmtId="0" fontId="122" fillId="0" borderId="0" xfId="0" applyFont="1" applyAlignment="1">
      <alignment horizontal="center"/>
    </xf>
    <xf numFmtId="0" fontId="47" fillId="39" borderId="36" xfId="0" applyFont="1" applyFill="1" applyBorder="1" applyAlignment="1">
      <alignment horizontal="center" vertical="center" wrapText="1"/>
    </xf>
    <xf numFmtId="0" fontId="47" fillId="39" borderId="38" xfId="0" applyFont="1" applyFill="1" applyBorder="1" applyAlignment="1">
      <alignment horizontal="center" vertical="center" wrapText="1"/>
    </xf>
    <xf numFmtId="0" fontId="47" fillId="39" borderId="31" xfId="0" applyFont="1" applyFill="1" applyBorder="1" applyAlignment="1">
      <alignment horizontal="center" vertical="center" wrapText="1"/>
    </xf>
    <xf numFmtId="0" fontId="47" fillId="39" borderId="45" xfId="0" applyFont="1" applyFill="1" applyBorder="1" applyAlignment="1">
      <alignment horizontal="center" vertical="center" wrapText="1"/>
    </xf>
    <xf numFmtId="0" fontId="150" fillId="0" borderId="0" xfId="0" applyFont="1" applyAlignment="1" applyProtection="1">
      <alignment horizontal="center" vertical="center" wrapText="1"/>
      <protection locked="0"/>
    </xf>
    <xf numFmtId="2" fontId="130" fillId="0" borderId="0" xfId="2" applyNumberFormat="1" applyFont="1" applyAlignment="1">
      <alignment horizontal="left" vertical="center" wrapText="1"/>
    </xf>
    <xf numFmtId="0" fontId="156" fillId="0" borderId="0" xfId="2" applyFont="1" applyAlignment="1">
      <alignment horizontal="center" vertical="center"/>
    </xf>
    <xf numFmtId="0" fontId="157" fillId="2" borderId="0" xfId="5" applyFont="1" applyFill="1" applyAlignment="1">
      <alignment horizontal="center" vertical="center"/>
    </xf>
    <xf numFmtId="0" fontId="47" fillId="39" borderId="36" xfId="2" applyFont="1" applyFill="1" applyBorder="1" applyAlignment="1">
      <alignment horizontal="center" vertical="center" wrapText="1"/>
    </xf>
    <xf numFmtId="0" fontId="47" fillId="39" borderId="38" xfId="2" applyFont="1" applyFill="1" applyBorder="1" applyAlignment="1">
      <alignment horizontal="center" vertical="center" wrapText="1"/>
    </xf>
    <xf numFmtId="0" fontId="47" fillId="39" borderId="37" xfId="2" applyFont="1" applyFill="1" applyBorder="1" applyAlignment="1">
      <alignment horizontal="center" vertical="center" wrapText="1"/>
    </xf>
    <xf numFmtId="49" fontId="162" fillId="0" borderId="0" xfId="0" applyNumberFormat="1" applyFont="1" applyAlignment="1">
      <alignment horizontal="left" vertical="center" wrapText="1"/>
    </xf>
    <xf numFmtId="49" fontId="162" fillId="0" borderId="0" xfId="2" applyNumberFormat="1" applyFont="1" applyAlignment="1">
      <alignment horizontal="left" vertical="center" wrapText="1"/>
    </xf>
    <xf numFmtId="2" fontId="47" fillId="0" borderId="0" xfId="2" applyNumberFormat="1" applyFont="1" applyAlignment="1">
      <alignment horizontal="left" vertical="center" wrapText="1"/>
    </xf>
    <xf numFmtId="49" fontId="46" fillId="0" borderId="0" xfId="0" applyNumberFormat="1" applyFont="1" applyAlignment="1">
      <alignment horizontal="left" vertical="center" wrapText="1"/>
    </xf>
    <xf numFmtId="0" fontId="165" fillId="41" borderId="128" xfId="2" applyFont="1" applyFill="1" applyBorder="1" applyAlignment="1">
      <alignment horizontal="center" vertical="center" wrapText="1"/>
    </xf>
    <xf numFmtId="0" fontId="165" fillId="41" borderId="129" xfId="2" applyFont="1" applyFill="1" applyBorder="1" applyAlignment="1">
      <alignment horizontal="center" vertical="center" wrapText="1"/>
    </xf>
    <xf numFmtId="0" fontId="158" fillId="41" borderId="37" xfId="2" applyFont="1" applyFill="1" applyBorder="1" applyAlignment="1">
      <alignment horizontal="center" vertical="center" wrapText="1"/>
    </xf>
    <xf numFmtId="0" fontId="158" fillId="41" borderId="38" xfId="2" applyFont="1" applyFill="1" applyBorder="1" applyAlignment="1">
      <alignment horizontal="center" vertical="center" wrapText="1"/>
    </xf>
    <xf numFmtId="0" fontId="47" fillId="39" borderId="39" xfId="2" applyFont="1" applyFill="1" applyBorder="1" applyAlignment="1">
      <alignment horizontal="center" vertical="center" wrapText="1"/>
    </xf>
    <xf numFmtId="0" fontId="47" fillId="39" borderId="41" xfId="2" applyFont="1" applyFill="1" applyBorder="1" applyAlignment="1">
      <alignment horizontal="center" vertical="center" wrapText="1"/>
    </xf>
    <xf numFmtId="0" fontId="47" fillId="40" borderId="107" xfId="2" applyFont="1" applyFill="1" applyBorder="1" applyAlignment="1">
      <alignment horizontal="center" vertical="center" wrapText="1"/>
    </xf>
    <xf numFmtId="0" fontId="47" fillId="40" borderId="132" xfId="2" applyFont="1" applyFill="1" applyBorder="1" applyAlignment="1">
      <alignment horizontal="center" vertical="center" wrapText="1"/>
    </xf>
    <xf numFmtId="0" fontId="47" fillId="40" borderId="40" xfId="2" applyFont="1" applyFill="1" applyBorder="1" applyAlignment="1">
      <alignment horizontal="center" vertical="center" wrapText="1"/>
    </xf>
    <xf numFmtId="0" fontId="47" fillId="40" borderId="43" xfId="2" applyFont="1" applyFill="1" applyBorder="1" applyAlignment="1">
      <alignment horizontal="center" vertical="center" wrapText="1"/>
    </xf>
    <xf numFmtId="49" fontId="145" fillId="0" borderId="0" xfId="2" applyNumberFormat="1" applyFont="1" applyAlignment="1">
      <alignment horizontal="left" vertical="center" wrapText="1"/>
    </xf>
    <xf numFmtId="0" fontId="47" fillId="39" borderId="200"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162" fillId="0" borderId="0" xfId="0" applyFont="1" applyAlignment="1">
      <alignment horizontal="left" vertical="center" wrapText="1"/>
    </xf>
    <xf numFmtId="0" fontId="35" fillId="0" borderId="13"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10" xfId="2" applyFont="1" applyBorder="1" applyAlignment="1">
      <alignment horizontal="center" vertical="center" wrapText="1"/>
    </xf>
    <xf numFmtId="2" fontId="24" fillId="0" borderId="0" xfId="2" applyNumberFormat="1" applyFont="1" applyAlignment="1">
      <alignment horizontal="left" vertical="center" wrapText="1"/>
    </xf>
    <xf numFmtId="49" fontId="15" fillId="0" borderId="0" xfId="2" applyNumberFormat="1" applyFont="1" applyAlignment="1">
      <alignment horizontal="left" vertical="center" wrapText="1"/>
    </xf>
    <xf numFmtId="0" fontId="27" fillId="0" borderId="0" xfId="2" applyFont="1" applyAlignment="1">
      <alignment horizontal="center"/>
    </xf>
    <xf numFmtId="0" fontId="13" fillId="0" borderId="0" xfId="2" applyFont="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3" xfId="2" applyFont="1" applyBorder="1" applyAlignment="1">
      <alignment horizontal="center" vertical="center" wrapText="1"/>
    </xf>
    <xf numFmtId="49" fontId="15" fillId="0" borderId="0" xfId="0" applyNumberFormat="1" applyFont="1" applyAlignment="1">
      <alignment horizontal="left" vertical="center" wrapText="1"/>
    </xf>
    <xf numFmtId="0" fontId="35" fillId="0" borderId="12" xfId="2" applyFont="1" applyBorder="1" applyAlignment="1">
      <alignment horizontal="center" vertical="center" wrapText="1"/>
    </xf>
    <xf numFmtId="0" fontId="35" fillId="0" borderId="11" xfId="2" applyFont="1" applyBorder="1" applyAlignment="1">
      <alignment horizontal="center" vertical="center" wrapText="1"/>
    </xf>
    <xf numFmtId="0" fontId="35" fillId="0" borderId="0" xfId="2" applyFont="1" applyAlignment="1">
      <alignment horizontal="center" vertical="center" wrapText="1"/>
    </xf>
    <xf numFmtId="0" fontId="11" fillId="2" borderId="0" xfId="5" applyFont="1" applyFill="1" applyAlignment="1">
      <alignment horizontal="center" vertical="center"/>
    </xf>
    <xf numFmtId="0" fontId="47" fillId="0" borderId="0" xfId="2" applyFont="1" applyAlignment="1">
      <alignment horizontal="center" vertical="center" wrapText="1"/>
    </xf>
    <xf numFmtId="49" fontId="62" fillId="0" borderId="0" xfId="0" applyNumberFormat="1" applyFont="1" applyBorder="1" applyAlignment="1">
      <alignment horizontal="left" vertical="center" wrapText="1"/>
    </xf>
    <xf numFmtId="49" fontId="46" fillId="0" borderId="0" xfId="2" applyNumberFormat="1" applyFont="1" applyAlignment="1">
      <alignment horizontal="left" vertical="center" wrapText="1"/>
    </xf>
    <xf numFmtId="0" fontId="47" fillId="39" borderId="51" xfId="2" applyFont="1" applyFill="1" applyBorder="1" applyAlignment="1">
      <alignment horizontal="center" vertical="center" wrapText="1"/>
    </xf>
    <xf numFmtId="0" fontId="158" fillId="0" borderId="37" xfId="2" applyFont="1" applyBorder="1" applyAlignment="1">
      <alignment horizontal="center" vertical="center" wrapText="1"/>
    </xf>
    <xf numFmtId="0" fontId="47" fillId="39" borderId="128" xfId="2" applyFont="1" applyFill="1" applyBorder="1" applyAlignment="1">
      <alignment horizontal="center" vertical="center" wrapText="1"/>
    </xf>
    <xf numFmtId="0" fontId="47" fillId="39" borderId="144" xfId="2" applyFont="1" applyFill="1" applyBorder="1" applyAlignment="1">
      <alignment horizontal="center" vertical="center" wrapText="1"/>
    </xf>
    <xf numFmtId="0" fontId="156" fillId="0" borderId="0" xfId="2" applyFont="1" applyAlignment="1">
      <alignment horizontal="center" vertical="center" wrapText="1"/>
    </xf>
    <xf numFmtId="0" fontId="47" fillId="40" borderId="149" xfId="2" applyFont="1" applyFill="1" applyBorder="1" applyAlignment="1">
      <alignment horizontal="center" vertical="center" wrapText="1"/>
    </xf>
    <xf numFmtId="0" fontId="47" fillId="40" borderId="127" xfId="2" applyFont="1" applyFill="1" applyBorder="1" applyAlignment="1">
      <alignment horizontal="center" vertical="center" wrapText="1"/>
    </xf>
    <xf numFmtId="0" fontId="47" fillId="40" borderId="129" xfId="2" applyFont="1" applyFill="1" applyBorder="1" applyAlignment="1">
      <alignment horizontal="center" vertical="center" wrapText="1"/>
    </xf>
    <xf numFmtId="0" fontId="47" fillId="39" borderId="129" xfId="2" applyFont="1" applyFill="1" applyBorder="1" applyAlignment="1">
      <alignment horizontal="center" vertical="center" wrapText="1"/>
    </xf>
    <xf numFmtId="0" fontId="169" fillId="40" borderId="150" xfId="2" applyFont="1" applyFill="1" applyBorder="1" applyAlignment="1">
      <alignment horizontal="center" vertical="center" wrapText="1"/>
    </xf>
    <xf numFmtId="0" fontId="169" fillId="40" borderId="130" xfId="2" applyFont="1" applyFill="1" applyBorder="1" applyAlignment="1">
      <alignment horizontal="center" vertical="center" wrapText="1"/>
    </xf>
    <xf numFmtId="0" fontId="169" fillId="40" borderId="131" xfId="2" applyFont="1" applyFill="1" applyBorder="1" applyAlignment="1">
      <alignment horizontal="center" vertical="center" wrapText="1"/>
    </xf>
    <xf numFmtId="0" fontId="171" fillId="0" borderId="0" xfId="2" applyFont="1" applyAlignment="1">
      <alignment horizontal="left" vertical="center" wrapText="1"/>
    </xf>
    <xf numFmtId="0" fontId="47" fillId="40" borderId="0" xfId="2" applyFont="1" applyFill="1" applyAlignment="1">
      <alignment horizontal="center" vertical="center" wrapText="1"/>
    </xf>
    <xf numFmtId="0" fontId="47" fillId="40" borderId="137" xfId="2" applyFont="1" applyFill="1" applyBorder="1" applyAlignment="1">
      <alignment horizontal="center" vertical="center" wrapText="1"/>
    </xf>
    <xf numFmtId="0" fontId="47" fillId="40" borderId="134" xfId="2" applyFont="1" applyFill="1" applyBorder="1" applyAlignment="1">
      <alignment horizontal="center" vertical="center" wrapText="1"/>
    </xf>
    <xf numFmtId="0" fontId="47" fillId="40" borderId="135" xfId="2" applyFont="1" applyFill="1" applyBorder="1" applyAlignment="1">
      <alignment horizontal="center" vertical="center" wrapText="1"/>
    </xf>
    <xf numFmtId="0" fontId="47" fillId="40" borderId="136" xfId="2" applyFont="1" applyFill="1" applyBorder="1" applyAlignment="1">
      <alignment horizontal="center" vertical="center" wrapText="1"/>
    </xf>
    <xf numFmtId="0" fontId="47" fillId="39" borderId="128" xfId="0" applyFont="1" applyFill="1" applyBorder="1" applyAlignment="1">
      <alignment horizontal="center" vertical="center" wrapText="1"/>
    </xf>
    <xf numFmtId="0" fontId="47" fillId="39" borderId="144" xfId="0" applyFont="1" applyFill="1" applyBorder="1" applyAlignment="1">
      <alignment horizontal="center" vertical="center" wrapText="1"/>
    </xf>
    <xf numFmtId="2" fontId="158" fillId="0" borderId="0" xfId="0" applyNumberFormat="1" applyFont="1" applyAlignment="1">
      <alignment horizontal="left" vertical="center" wrapText="1"/>
    </xf>
    <xf numFmtId="0" fontId="144" fillId="0" borderId="0" xfId="0" applyFont="1" applyAlignment="1">
      <alignment horizontal="center"/>
    </xf>
    <xf numFmtId="0" fontId="130" fillId="0" borderId="0" xfId="0" applyFont="1" applyAlignment="1">
      <alignment horizontal="center" vertical="center"/>
    </xf>
    <xf numFmtId="0" fontId="156" fillId="0" borderId="0" xfId="0" applyFont="1" applyAlignment="1">
      <alignment horizontal="center" vertical="center"/>
    </xf>
    <xf numFmtId="0" fontId="47" fillId="39" borderId="44" xfId="0" applyFont="1" applyFill="1" applyBorder="1" applyAlignment="1">
      <alignment horizontal="center" vertical="center" wrapText="1"/>
    </xf>
    <xf numFmtId="0" fontId="47" fillId="39" borderId="126" xfId="0" applyFont="1" applyFill="1" applyBorder="1" applyAlignment="1">
      <alignment horizontal="center" vertical="center" wrapText="1"/>
    </xf>
    <xf numFmtId="0" fontId="47" fillId="39" borderId="130" xfId="0" applyFont="1" applyFill="1" applyBorder="1" applyAlignment="1">
      <alignment horizontal="center" vertical="center" wrapText="1"/>
    </xf>
    <xf numFmtId="0" fontId="47" fillId="39" borderId="131" xfId="0" applyFont="1" applyFill="1" applyBorder="1" applyAlignment="1">
      <alignment horizontal="center" vertical="center" wrapText="1"/>
    </xf>
    <xf numFmtId="0" fontId="47" fillId="39" borderId="39" xfId="0" applyFont="1" applyFill="1" applyBorder="1" applyAlignment="1">
      <alignment horizontal="center" vertical="center" wrapText="1"/>
    </xf>
    <xf numFmtId="0" fontId="47" fillId="39" borderId="40" xfId="0" applyFont="1" applyFill="1" applyBorder="1" applyAlignment="1">
      <alignment horizontal="center" vertical="center" wrapText="1"/>
    </xf>
    <xf numFmtId="0" fontId="130" fillId="0" borderId="0" xfId="0" applyFont="1" applyBorder="1" applyAlignment="1">
      <alignment horizontal="left" vertical="center" wrapText="1"/>
    </xf>
    <xf numFmtId="0" fontId="145" fillId="0" borderId="0" xfId="0" applyFont="1" applyBorder="1" applyAlignment="1">
      <alignment horizontal="left" vertical="center" wrapText="1"/>
    </xf>
    <xf numFmtId="0" fontId="47" fillId="39" borderId="75" xfId="0" applyFont="1" applyFill="1" applyBorder="1" applyAlignment="1">
      <alignment horizontal="center" vertical="center" wrapText="1"/>
    </xf>
    <xf numFmtId="0" fontId="47" fillId="39" borderId="153" xfId="0" applyFont="1" applyFill="1" applyBorder="1" applyAlignment="1">
      <alignment horizontal="center" vertical="center" wrapText="1"/>
    </xf>
    <xf numFmtId="0" fontId="119" fillId="39" borderId="75" xfId="0" applyFont="1" applyFill="1" applyBorder="1" applyAlignment="1">
      <alignment horizontal="center" vertical="center" wrapText="1"/>
    </xf>
    <xf numFmtId="0" fontId="119" fillId="39" borderId="153" xfId="0" applyFont="1" applyFill="1" applyBorder="1" applyAlignment="1">
      <alignment horizontal="center" vertical="center" wrapText="1"/>
    </xf>
    <xf numFmtId="0" fontId="136" fillId="0" borderId="0" xfId="0" applyFont="1" applyBorder="1" applyAlignment="1">
      <alignment horizontal="center" vertical="center"/>
    </xf>
    <xf numFmtId="0" fontId="47" fillId="39" borderId="53" xfId="0" applyFont="1" applyFill="1" applyBorder="1" applyAlignment="1">
      <alignment horizontal="center" vertical="center" wrapText="1"/>
    </xf>
    <xf numFmtId="0" fontId="47" fillId="39" borderId="54" xfId="0" applyFont="1" applyFill="1" applyBorder="1" applyAlignment="1">
      <alignment horizontal="center" vertical="center" wrapText="1"/>
    </xf>
    <xf numFmtId="0" fontId="156" fillId="0" borderId="0" xfId="0" applyFont="1" applyAlignment="1">
      <alignment horizontal="center" vertical="center" wrapText="1"/>
    </xf>
    <xf numFmtId="0" fontId="47" fillId="0" borderId="0" xfId="0" applyFont="1" applyBorder="1" applyAlignment="1">
      <alignment horizontal="center" vertical="center"/>
    </xf>
    <xf numFmtId="0" fontId="47" fillId="0" borderId="0" xfId="0" applyFont="1" applyBorder="1" applyAlignment="1">
      <alignment horizontal="center" vertical="center" wrapText="1"/>
    </xf>
    <xf numFmtId="0" fontId="73" fillId="0" borderId="0" xfId="0" applyFont="1" applyBorder="1" applyAlignment="1">
      <alignment horizontal="center" vertical="center"/>
    </xf>
    <xf numFmtId="0" fontId="59"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47" fillId="39" borderId="53" xfId="2" applyFont="1" applyFill="1" applyBorder="1" applyAlignment="1">
      <alignment horizontal="center" vertical="center" wrapText="1"/>
    </xf>
    <xf numFmtId="0" fontId="46" fillId="39" borderId="54" xfId="2" applyFont="1" applyFill="1" applyBorder="1" applyAlignment="1">
      <alignment horizontal="center" vertical="center" wrapText="1"/>
    </xf>
    <xf numFmtId="0" fontId="119" fillId="39" borderId="55" xfId="2" applyFont="1" applyFill="1" applyBorder="1" applyAlignment="1">
      <alignment horizontal="center" vertical="center" wrapText="1"/>
    </xf>
    <xf numFmtId="0" fontId="119" fillId="39" borderId="56" xfId="2" applyFont="1" applyFill="1" applyBorder="1" applyAlignment="1">
      <alignment horizontal="center" vertical="center" wrapText="1"/>
    </xf>
    <xf numFmtId="0" fontId="119" fillId="39" borderId="75" xfId="2" applyFont="1" applyFill="1" applyBorder="1" applyAlignment="1">
      <alignment horizontal="center" vertical="center" wrapText="1"/>
    </xf>
    <xf numFmtId="0" fontId="119" fillId="39" borderId="157" xfId="2" applyFont="1" applyFill="1" applyBorder="1" applyAlignment="1">
      <alignment horizontal="center" vertical="center" wrapText="1"/>
    </xf>
    <xf numFmtId="0" fontId="47" fillId="39" borderId="63" xfId="0" applyFont="1" applyFill="1" applyBorder="1" applyAlignment="1">
      <alignment horizontal="center" vertical="center" wrapText="1"/>
    </xf>
    <xf numFmtId="0" fontId="47" fillId="39" borderId="162" xfId="0" applyFont="1" applyFill="1" applyBorder="1" applyAlignment="1">
      <alignment horizontal="center" vertical="center" wrapText="1"/>
    </xf>
    <xf numFmtId="0" fontId="47" fillId="39" borderId="157" xfId="0" applyFont="1" applyFill="1" applyBorder="1" applyAlignment="1">
      <alignment horizontal="center" vertical="center" wrapText="1"/>
    </xf>
    <xf numFmtId="0" fontId="47" fillId="39" borderId="55" xfId="0" applyFont="1" applyFill="1" applyBorder="1" applyAlignment="1">
      <alignment horizontal="center" vertical="center" wrapText="1"/>
    </xf>
    <xf numFmtId="0" fontId="47" fillId="39" borderId="56" xfId="0" applyFont="1" applyFill="1" applyBorder="1" applyAlignment="1">
      <alignment horizontal="center" vertical="center" wrapText="1"/>
    </xf>
    <xf numFmtId="0" fontId="47" fillId="39" borderId="158" xfId="0" applyFont="1" applyFill="1" applyBorder="1" applyAlignment="1">
      <alignment horizontal="center" vertical="center" wrapText="1"/>
    </xf>
    <xf numFmtId="0" fontId="47" fillId="39" borderId="159" xfId="0" applyFont="1" applyFill="1" applyBorder="1" applyAlignment="1">
      <alignment horizontal="center" vertical="center" wrapText="1"/>
    </xf>
    <xf numFmtId="0" fontId="47" fillId="39" borderId="137" xfId="0" applyFont="1" applyFill="1" applyBorder="1" applyAlignment="1">
      <alignment horizontal="center" vertical="center" wrapText="1"/>
    </xf>
    <xf numFmtId="0" fontId="47" fillId="39" borderId="161" xfId="0" applyFont="1" applyFill="1" applyBorder="1" applyAlignment="1">
      <alignment horizontal="center" vertical="center" wrapText="1"/>
    </xf>
    <xf numFmtId="0" fontId="47" fillId="39" borderId="59" xfId="0" applyFont="1" applyFill="1" applyBorder="1" applyAlignment="1">
      <alignment horizontal="center" vertical="center" wrapText="1"/>
    </xf>
    <xf numFmtId="0" fontId="47" fillId="39" borderId="57" xfId="0" applyFont="1" applyFill="1" applyBorder="1" applyAlignment="1">
      <alignment horizontal="center" vertical="center" wrapText="1"/>
    </xf>
    <xf numFmtId="0" fontId="146" fillId="0" borderId="53" xfId="0" applyFont="1" applyBorder="1" applyAlignment="1">
      <alignment horizontal="center" vertical="center" wrapText="1"/>
    </xf>
    <xf numFmtId="0" fontId="146" fillId="0" borderId="63" xfId="0" applyFont="1" applyBorder="1" applyAlignment="1">
      <alignment horizontal="center" vertical="center" wrapText="1"/>
    </xf>
    <xf numFmtId="0" fontId="146" fillId="0" borderId="54" xfId="0" applyFont="1" applyBorder="1" applyAlignment="1">
      <alignment horizontal="center" vertical="center" wrapText="1"/>
    </xf>
    <xf numFmtId="0" fontId="158" fillId="0" borderId="61" xfId="0" applyFont="1" applyBorder="1" applyAlignment="1">
      <alignment horizontal="center" vertical="center" wrapText="1"/>
    </xf>
    <xf numFmtId="0" fontId="158" fillId="0" borderId="66" xfId="0" applyFont="1" applyBorder="1" applyAlignment="1">
      <alignment horizontal="center" vertical="center" wrapText="1"/>
    </xf>
    <xf numFmtId="0" fontId="158" fillId="0" borderId="62" xfId="0" applyFont="1" applyBorder="1" applyAlignment="1">
      <alignment horizontal="center" vertical="center" wrapText="1"/>
    </xf>
    <xf numFmtId="0" fontId="72" fillId="0" borderId="0" xfId="0" applyFont="1" applyBorder="1" applyAlignment="1">
      <alignment horizontal="center" vertical="center" wrapText="1"/>
    </xf>
    <xf numFmtId="0" fontId="65" fillId="0" borderId="0" xfId="0" applyFont="1" applyBorder="1" applyAlignment="1">
      <alignment horizontal="center" vertical="center" wrapText="1"/>
    </xf>
    <xf numFmtId="2" fontId="31"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15" fillId="0" borderId="0" xfId="0" applyFont="1" applyBorder="1" applyAlignment="1">
      <alignment horizontal="left" vertical="center" wrapText="1"/>
    </xf>
    <xf numFmtId="0" fontId="27" fillId="0" borderId="0" xfId="0" applyFont="1" applyAlignment="1">
      <alignment horizontal="center"/>
    </xf>
    <xf numFmtId="0" fontId="13" fillId="0" borderId="0" xfId="0" applyFont="1" applyAlignment="1">
      <alignment horizontal="center" vertical="center"/>
    </xf>
    <xf numFmtId="0" fontId="47" fillId="39" borderId="55" xfId="0" applyFont="1" applyFill="1" applyBorder="1" applyAlignment="1">
      <alignment horizontal="center" vertical="center"/>
    </xf>
    <xf numFmtId="0" fontId="47" fillId="39" borderId="64" xfId="0" applyFont="1" applyFill="1" applyBorder="1" applyAlignment="1">
      <alignment horizontal="center" vertical="center"/>
    </xf>
    <xf numFmtId="0" fontId="47" fillId="39" borderId="56" xfId="0" applyFont="1" applyFill="1" applyBorder="1" applyAlignment="1">
      <alignment horizontal="center" vertical="center"/>
    </xf>
    <xf numFmtId="0" fontId="119" fillId="39" borderId="76" xfId="0" applyFont="1" applyFill="1" applyBorder="1" applyAlignment="1">
      <alignment horizontal="center" vertical="center" wrapText="1"/>
    </xf>
    <xf numFmtId="0" fontId="119" fillId="39" borderId="134"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119" fillId="39" borderId="148" xfId="0" applyFont="1" applyFill="1" applyBorder="1" applyAlignment="1">
      <alignment horizontal="center" vertical="center" wrapText="1"/>
    </xf>
    <xf numFmtId="0" fontId="119" fillId="39" borderId="135" xfId="0" applyFont="1" applyFill="1" applyBorder="1" applyAlignment="1">
      <alignment horizontal="center" vertical="center" wrapText="1"/>
    </xf>
    <xf numFmtId="0" fontId="119" fillId="39" borderId="168" xfId="0" applyFont="1" applyFill="1" applyBorder="1" applyAlignment="1">
      <alignment horizontal="center" vertical="center" wrapText="1"/>
    </xf>
    <xf numFmtId="0" fontId="119" fillId="39" borderId="146" xfId="0" applyFont="1" applyFill="1" applyBorder="1" applyAlignment="1">
      <alignment horizontal="center" vertical="center" wrapText="1"/>
    </xf>
    <xf numFmtId="0" fontId="119" fillId="39" borderId="165" xfId="0" applyFont="1" applyFill="1" applyBorder="1" applyAlignment="1">
      <alignment horizontal="center" vertical="center" wrapText="1"/>
    </xf>
    <xf numFmtId="0" fontId="119" fillId="39" borderId="153" xfId="2" applyFont="1" applyFill="1" applyBorder="1" applyAlignment="1">
      <alignment horizontal="center" vertical="center" wrapText="1"/>
    </xf>
    <xf numFmtId="0" fontId="47" fillId="39" borderId="75" xfId="2" applyFont="1" applyFill="1" applyBorder="1" applyAlignment="1">
      <alignment horizontal="center" vertical="center" wrapText="1"/>
    </xf>
    <xf numFmtId="0" fontId="47" fillId="39" borderId="157" xfId="2" applyFont="1" applyFill="1" applyBorder="1" applyAlignment="1">
      <alignment horizontal="center" vertical="center" wrapText="1"/>
    </xf>
    <xf numFmtId="0" fontId="47" fillId="39" borderId="153" xfId="2" applyFont="1" applyFill="1" applyBorder="1" applyAlignment="1">
      <alignment horizontal="center" vertical="center" wrapText="1"/>
    </xf>
    <xf numFmtId="0" fontId="47" fillId="39" borderId="55" xfId="2" applyFont="1" applyFill="1" applyBorder="1" applyAlignment="1">
      <alignment horizontal="center" vertical="center" wrapText="1"/>
    </xf>
    <xf numFmtId="0" fontId="47" fillId="39" borderId="57" xfId="2" applyFont="1" applyFill="1" applyBorder="1" applyAlignment="1">
      <alignment horizontal="center" vertical="center" wrapText="1"/>
    </xf>
    <xf numFmtId="0" fontId="119" fillId="40" borderId="126" xfId="2" applyFont="1" applyFill="1" applyBorder="1" applyAlignment="1">
      <alignment horizontal="center" vertical="center" wrapText="1"/>
    </xf>
    <xf numFmtId="0" fontId="119" fillId="40" borderId="131" xfId="2" applyFont="1" applyFill="1" applyBorder="1" applyAlignment="1">
      <alignment horizontal="center" vertical="center" wrapText="1"/>
    </xf>
    <xf numFmtId="0" fontId="119" fillId="0" borderId="0" xfId="2" applyFont="1" applyAlignment="1">
      <alignment horizontal="center" vertical="center" wrapText="1"/>
    </xf>
    <xf numFmtId="49" fontId="84" fillId="0" borderId="0" xfId="0" applyNumberFormat="1" applyFont="1" applyBorder="1" applyAlignment="1">
      <alignment horizontal="left" vertical="center" wrapText="1"/>
    </xf>
    <xf numFmtId="49" fontId="84" fillId="0" borderId="0" xfId="2" applyNumberFormat="1" applyFont="1" applyAlignment="1">
      <alignment horizontal="left" vertical="center" wrapText="1"/>
    </xf>
    <xf numFmtId="2" fontId="132" fillId="0" borderId="0" xfId="2" applyNumberFormat="1" applyFont="1" applyAlignment="1">
      <alignment horizontal="left" vertical="center" wrapText="1"/>
    </xf>
    <xf numFmtId="0" fontId="127" fillId="0" borderId="0" xfId="2" applyFont="1" applyAlignment="1">
      <alignment horizontal="center"/>
    </xf>
    <xf numFmtId="0" fontId="129" fillId="0" borderId="0" xfId="2" applyFont="1" applyAlignment="1">
      <alignment horizontal="center" vertical="center"/>
    </xf>
    <xf numFmtId="0" fontId="87" fillId="0" borderId="0" xfId="2" applyFont="1" applyAlignment="1">
      <alignment horizontal="center" vertical="center" wrapText="1"/>
    </xf>
    <xf numFmtId="0" fontId="47" fillId="39" borderId="63" xfId="2" applyFont="1" applyFill="1" applyBorder="1" applyAlignment="1">
      <alignment horizontal="center" vertical="center" wrapText="1"/>
    </xf>
    <xf numFmtId="0" fontId="47" fillId="39" borderId="54" xfId="2" applyFont="1" applyFill="1" applyBorder="1" applyAlignment="1">
      <alignment horizontal="center" vertical="center" wrapText="1"/>
    </xf>
    <xf numFmtId="0" fontId="47" fillId="39" borderId="67" xfId="2" applyFont="1" applyFill="1" applyBorder="1" applyAlignment="1">
      <alignment horizontal="center" vertical="center" wrapText="1"/>
    </xf>
    <xf numFmtId="0" fontId="47" fillId="39" borderId="68" xfId="2" applyFont="1" applyFill="1" applyBorder="1" applyAlignment="1">
      <alignment horizontal="center" vertical="center" wrapText="1"/>
    </xf>
    <xf numFmtId="0" fontId="47" fillId="39" borderId="176" xfId="2" applyFont="1" applyFill="1" applyBorder="1" applyAlignment="1">
      <alignment horizontal="center" vertical="center" wrapText="1"/>
    </xf>
    <xf numFmtId="0" fontId="158" fillId="0" borderId="66" xfId="2" applyFont="1" applyBorder="1" applyAlignment="1">
      <alignment horizontal="center" vertical="center" wrapText="1"/>
    </xf>
    <xf numFmtId="0" fontId="47" fillId="39" borderId="56" xfId="2" applyFont="1" applyFill="1" applyBorder="1" applyAlignment="1">
      <alignment horizontal="center" vertical="center" wrapText="1"/>
    </xf>
    <xf numFmtId="0" fontId="47" fillId="39" borderId="158" xfId="2" applyFont="1" applyFill="1" applyBorder="1" applyAlignment="1">
      <alignment horizontal="center" vertical="center" wrapText="1"/>
    </xf>
    <xf numFmtId="0" fontId="47" fillId="39" borderId="159" xfId="2" applyFont="1" applyFill="1" applyBorder="1" applyAlignment="1">
      <alignment horizontal="center" vertical="center" wrapText="1"/>
    </xf>
    <xf numFmtId="0" fontId="158" fillId="0" borderId="61" xfId="2" applyFont="1" applyBorder="1" applyAlignment="1">
      <alignment horizontal="center" vertical="center" wrapText="1"/>
    </xf>
    <xf numFmtId="0" fontId="158" fillId="0" borderId="62" xfId="2" applyFont="1" applyBorder="1" applyAlignment="1">
      <alignment horizontal="center" vertical="center" wrapText="1"/>
    </xf>
    <xf numFmtId="0" fontId="47" fillId="39" borderId="72" xfId="2" applyFont="1" applyFill="1" applyBorder="1" applyAlignment="1">
      <alignment horizontal="center" vertical="center" wrapText="1"/>
    </xf>
    <xf numFmtId="0" fontId="47" fillId="39" borderId="0" xfId="2" applyFont="1" applyFill="1" applyAlignment="1">
      <alignment horizontal="center" vertical="center" wrapText="1"/>
    </xf>
    <xf numFmtId="0" fontId="47" fillId="39" borderId="149" xfId="2" applyFont="1" applyFill="1" applyBorder="1" applyAlignment="1">
      <alignment horizontal="center" vertical="center" wrapText="1"/>
    </xf>
    <xf numFmtId="0" fontId="47" fillId="39" borderId="127" xfId="2" applyFont="1" applyFill="1" applyBorder="1" applyAlignment="1">
      <alignment horizontal="center" vertical="center" wrapText="1"/>
    </xf>
    <xf numFmtId="0" fontId="47" fillId="39" borderId="161" xfId="2" applyFont="1" applyFill="1" applyBorder="1" applyAlignment="1">
      <alignment horizontal="center" vertical="center" wrapText="1"/>
    </xf>
    <xf numFmtId="0" fontId="47" fillId="39" borderId="177" xfId="2" applyFont="1" applyFill="1" applyBorder="1" applyAlignment="1">
      <alignment horizontal="center" vertical="center" wrapText="1"/>
    </xf>
    <xf numFmtId="0" fontId="169" fillId="40" borderId="162" xfId="2" applyFont="1" applyFill="1" applyBorder="1" applyAlignment="1">
      <alignment horizontal="center" vertical="center" wrapText="1"/>
    </xf>
    <xf numFmtId="0" fontId="169" fillId="40" borderId="157" xfId="2" applyFont="1" applyFill="1" applyBorder="1" applyAlignment="1">
      <alignment horizontal="center" vertical="center" wrapText="1"/>
    </xf>
    <xf numFmtId="0" fontId="169" fillId="40" borderId="153" xfId="2" applyFont="1" applyFill="1" applyBorder="1" applyAlignment="1">
      <alignment horizontal="center" vertical="center" wrapText="1"/>
    </xf>
    <xf numFmtId="0" fontId="47" fillId="39" borderId="148" xfId="2" applyFont="1" applyFill="1" applyBorder="1" applyAlignment="1">
      <alignment horizontal="center" vertical="center" wrapText="1"/>
    </xf>
    <xf numFmtId="0" fontId="47" fillId="39" borderId="149" xfId="0" applyFont="1" applyFill="1" applyBorder="1" applyAlignment="1">
      <alignment horizontal="center" vertical="center" wrapText="1"/>
    </xf>
    <xf numFmtId="0" fontId="47" fillId="39" borderId="60" xfId="0" applyFont="1" applyFill="1" applyBorder="1" applyAlignment="1">
      <alignment horizontal="center" vertical="center" wrapText="1"/>
    </xf>
    <xf numFmtId="0" fontId="87" fillId="0" borderId="61" xfId="0" applyFont="1" applyBorder="1" applyAlignment="1">
      <alignment horizontal="center" vertical="center" wrapText="1"/>
    </xf>
    <xf numFmtId="0" fontId="87" fillId="0" borderId="66" xfId="0" applyFont="1" applyBorder="1" applyAlignment="1">
      <alignment horizontal="center" vertical="center" wrapText="1"/>
    </xf>
    <xf numFmtId="0" fontId="87" fillId="0" borderId="62" xfId="0" applyFont="1" applyBorder="1" applyAlignment="1">
      <alignment horizontal="center" vertical="center" wrapText="1"/>
    </xf>
    <xf numFmtId="2" fontId="159" fillId="0" borderId="0" xfId="0" applyNumberFormat="1" applyFont="1" applyAlignment="1">
      <alignment horizontal="left" vertical="center" wrapText="1"/>
    </xf>
    <xf numFmtId="0" fontId="13" fillId="0" borderId="0" xfId="2" applyFont="1" applyAlignment="1">
      <alignment horizontal="center" vertical="center" wrapText="1"/>
    </xf>
    <xf numFmtId="2" fontId="130" fillId="0" borderId="0" xfId="0" applyNumberFormat="1" applyFont="1" applyAlignment="1">
      <alignment horizontal="left" vertical="center" wrapText="1"/>
    </xf>
    <xf numFmtId="0" fontId="136" fillId="0" borderId="0" xfId="2" applyFont="1" applyAlignment="1">
      <alignment horizontal="center" vertical="center"/>
    </xf>
    <xf numFmtId="3" fontId="47" fillId="39" borderId="75" xfId="3" applyNumberFormat="1" applyFont="1" applyFill="1" applyBorder="1" applyAlignment="1">
      <alignment horizontal="center" vertical="center" wrapText="1"/>
    </xf>
    <xf numFmtId="3" fontId="47" fillId="39" borderId="76" xfId="3" applyNumberFormat="1" applyFont="1" applyFill="1" applyBorder="1" applyAlignment="1">
      <alignment horizontal="center" vertical="center" wrapText="1"/>
    </xf>
    <xf numFmtId="3" fontId="47" fillId="39" borderId="71" xfId="3" applyNumberFormat="1" applyFont="1" applyFill="1" applyBorder="1" applyAlignment="1">
      <alignment horizontal="center" vertical="center" wrapText="1"/>
    </xf>
    <xf numFmtId="3" fontId="47" fillId="39" borderId="55" xfId="3" applyNumberFormat="1" applyFont="1" applyFill="1" applyBorder="1" applyAlignment="1">
      <alignment horizontal="center" vertical="center" wrapText="1"/>
    </xf>
    <xf numFmtId="3" fontId="47" fillId="39" borderId="64" xfId="3" applyNumberFormat="1" applyFont="1" applyFill="1" applyBorder="1" applyAlignment="1">
      <alignment horizontal="center" vertical="center" wrapText="1"/>
    </xf>
    <xf numFmtId="3" fontId="47" fillId="39" borderId="56" xfId="3" applyNumberFormat="1" applyFont="1" applyFill="1" applyBorder="1" applyAlignment="1">
      <alignment horizontal="center" vertical="center" wrapText="1"/>
    </xf>
    <xf numFmtId="3" fontId="47" fillId="39" borderId="158" xfId="3" applyNumberFormat="1" applyFont="1" applyFill="1" applyBorder="1" applyAlignment="1">
      <alignment horizontal="center" vertical="center" wrapText="1"/>
    </xf>
    <xf numFmtId="3" fontId="47" fillId="39" borderId="129" xfId="3" applyNumberFormat="1" applyFont="1" applyFill="1" applyBorder="1" applyAlignment="1">
      <alignment horizontal="center" vertical="center" wrapText="1"/>
    </xf>
    <xf numFmtId="3" fontId="47" fillId="39" borderId="159" xfId="3" applyNumberFormat="1" applyFont="1" applyFill="1" applyBorder="1" applyAlignment="1">
      <alignment horizontal="center" vertical="center" wrapText="1"/>
    </xf>
    <xf numFmtId="3" fontId="47" fillId="39" borderId="148" xfId="3" applyNumberFormat="1" applyFont="1" applyFill="1" applyBorder="1" applyAlignment="1">
      <alignment horizontal="center" vertical="center" wrapText="1"/>
    </xf>
    <xf numFmtId="0" fontId="46" fillId="2" borderId="0" xfId="0" applyFont="1" applyFill="1" applyAlignment="1">
      <alignment horizontal="left" wrapText="1"/>
    </xf>
    <xf numFmtId="0" fontId="47" fillId="39" borderId="76" xfId="2" applyFont="1" applyFill="1" applyBorder="1" applyAlignment="1">
      <alignment horizontal="center" vertical="center" wrapText="1"/>
    </xf>
    <xf numFmtId="0" fontId="47" fillId="39" borderId="164" xfId="2" applyFont="1" applyFill="1" applyBorder="1" applyAlignment="1">
      <alignment horizontal="center" vertical="center" wrapText="1"/>
    </xf>
    <xf numFmtId="0" fontId="47" fillId="39" borderId="168" xfId="2" applyFont="1" applyFill="1" applyBorder="1" applyAlignment="1">
      <alignment horizontal="center" vertical="center" wrapText="1"/>
    </xf>
    <xf numFmtId="2" fontId="144" fillId="0" borderId="117" xfId="2" applyNumberFormat="1" applyFont="1" applyBorder="1" applyAlignment="1">
      <alignment horizontal="left" vertical="center" wrapText="1"/>
    </xf>
    <xf numFmtId="2" fontId="144" fillId="0" borderId="0" xfId="2" applyNumberFormat="1" applyFont="1" applyAlignment="1">
      <alignment horizontal="left" vertical="center" wrapText="1"/>
    </xf>
    <xf numFmtId="0" fontId="145" fillId="2" borderId="0" xfId="0" applyFont="1" applyFill="1" applyAlignment="1">
      <alignment horizontal="left" wrapText="1"/>
    </xf>
    <xf numFmtId="3" fontId="47" fillId="39" borderId="178" xfId="3" applyNumberFormat="1" applyFont="1" applyFill="1" applyBorder="1" applyAlignment="1">
      <alignment horizontal="center" vertical="center" wrapText="1"/>
    </xf>
    <xf numFmtId="3" fontId="47" fillId="39" borderId="149" xfId="3" applyNumberFormat="1" applyFont="1" applyFill="1" applyBorder="1" applyAlignment="1">
      <alignment horizontal="center" vertical="center" wrapText="1"/>
    </xf>
    <xf numFmtId="0" fontId="47" fillId="40" borderId="75" xfId="2" applyFont="1" applyFill="1" applyBorder="1" applyAlignment="1">
      <alignment horizontal="center" vertical="center" wrapText="1"/>
    </xf>
    <xf numFmtId="0" fontId="47" fillId="40" borderId="157" xfId="2" applyFont="1" applyFill="1" applyBorder="1" applyAlignment="1">
      <alignment horizontal="center" vertical="center" wrapText="1"/>
    </xf>
    <xf numFmtId="0" fontId="47" fillId="40" borderId="153" xfId="2" applyFont="1" applyFill="1" applyBorder="1" applyAlignment="1">
      <alignment horizontal="center" vertical="center" wrapText="1"/>
    </xf>
    <xf numFmtId="0" fontId="119" fillId="39" borderId="59" xfId="2" applyFont="1" applyFill="1" applyBorder="1" applyAlignment="1">
      <alignment horizontal="center" vertical="center" wrapText="1"/>
    </xf>
    <xf numFmtId="0" fontId="119" fillId="39" borderId="187" xfId="2" applyFont="1" applyFill="1" applyBorder="1" applyAlignment="1">
      <alignment horizontal="center" vertical="center" wrapText="1"/>
    </xf>
    <xf numFmtId="0" fontId="119" fillId="39" borderId="137" xfId="2" applyFont="1" applyFill="1" applyBorder="1" applyAlignment="1">
      <alignment horizontal="center" vertical="center" wrapText="1"/>
    </xf>
    <xf numFmtId="0" fontId="119" fillId="39" borderId="161" xfId="2" applyFont="1" applyFill="1" applyBorder="1" applyAlignment="1">
      <alignment horizontal="center" vertical="center" wrapText="1"/>
    </xf>
    <xf numFmtId="0" fontId="119" fillId="39" borderId="158" xfId="2" applyFont="1" applyFill="1" applyBorder="1" applyAlignment="1">
      <alignment horizontal="center" vertical="center" wrapText="1"/>
    </xf>
    <xf numFmtId="0" fontId="119" fillId="39" borderId="129" xfId="2" applyFont="1" applyFill="1" applyBorder="1" applyAlignment="1">
      <alignment horizontal="center" vertical="center" wrapText="1"/>
    </xf>
    <xf numFmtId="3" fontId="47" fillId="39" borderId="191" xfId="16" applyNumberFormat="1" applyFont="1" applyFill="1" applyBorder="1" applyAlignment="1">
      <alignment horizontal="center" vertical="center" wrapText="1"/>
    </xf>
    <xf numFmtId="3" fontId="47" fillId="39" borderId="192" xfId="16" applyNumberFormat="1" applyFont="1" applyFill="1" applyBorder="1" applyAlignment="1">
      <alignment horizontal="center" vertical="center" wrapText="1"/>
    </xf>
    <xf numFmtId="3" fontId="47" fillId="39" borderId="75" xfId="16" applyNumberFormat="1" applyFont="1" applyFill="1" applyBorder="1" applyAlignment="1">
      <alignment horizontal="center" vertical="center" wrapText="1"/>
    </xf>
    <xf numFmtId="3" fontId="47" fillId="39" borderId="157" xfId="16" applyNumberFormat="1" applyFont="1" applyFill="1" applyBorder="1" applyAlignment="1">
      <alignment horizontal="center" vertical="center" wrapText="1"/>
    </xf>
    <xf numFmtId="3" fontId="47" fillId="39" borderId="153" xfId="16" applyNumberFormat="1" applyFont="1" applyFill="1" applyBorder="1" applyAlignment="1">
      <alignment horizontal="center" vertical="center" wrapText="1"/>
    </xf>
    <xf numFmtId="0" fontId="47" fillId="39" borderId="188" xfId="16" applyFont="1" applyFill="1" applyBorder="1" applyAlignment="1">
      <alignment horizontal="center" vertical="center"/>
    </xf>
    <xf numFmtId="0" fontId="47" fillId="39" borderId="77" xfId="16" applyFont="1" applyFill="1" applyBorder="1" applyAlignment="1">
      <alignment horizontal="center" vertical="center"/>
    </xf>
    <xf numFmtId="3" fontId="47" fillId="39" borderId="17" xfId="16" applyNumberFormat="1" applyFont="1" applyFill="1" applyBorder="1" applyAlignment="1">
      <alignment horizontal="center" vertical="center" wrapText="1"/>
    </xf>
    <xf numFmtId="3" fontId="47" fillId="39" borderId="16" xfId="16" applyNumberFormat="1" applyFont="1" applyFill="1" applyBorder="1" applyAlignment="1">
      <alignment horizontal="center" vertical="center" wrapText="1"/>
    </xf>
    <xf numFmtId="3" fontId="47" fillId="39" borderId="193" xfId="16" applyNumberFormat="1" applyFont="1" applyFill="1" applyBorder="1" applyAlignment="1">
      <alignment horizontal="center" vertical="center" wrapText="1"/>
    </xf>
    <xf numFmtId="3" fontId="47" fillId="39" borderId="189" xfId="16" applyNumberFormat="1" applyFont="1" applyFill="1" applyBorder="1" applyAlignment="1">
      <alignment horizontal="center" vertical="center" wrapText="1"/>
    </xf>
    <xf numFmtId="3" fontId="47" fillId="39" borderId="190" xfId="16" applyNumberFormat="1" applyFont="1" applyFill="1" applyBorder="1" applyAlignment="1">
      <alignment horizontal="center" vertical="center" wrapText="1"/>
    </xf>
    <xf numFmtId="0" fontId="144" fillId="4" borderId="0" xfId="16" applyFont="1" applyFill="1" applyAlignment="1">
      <alignment horizontal="center"/>
    </xf>
    <xf numFmtId="0" fontId="156" fillId="4" borderId="0" xfId="16" applyFont="1" applyFill="1" applyAlignment="1">
      <alignment horizontal="center" vertical="center" wrapText="1"/>
    </xf>
    <xf numFmtId="0" fontId="157" fillId="0" borderId="0" xfId="5" applyFont="1" applyAlignment="1">
      <alignment horizontal="center" vertical="center"/>
    </xf>
    <xf numFmtId="0" fontId="62" fillId="0" borderId="0" xfId="16" applyFont="1" applyBorder="1" applyAlignment="1">
      <alignment horizontal="center"/>
    </xf>
    <xf numFmtId="0" fontId="62" fillId="4" borderId="0" xfId="16" applyFont="1" applyFill="1" applyBorder="1" applyAlignment="1">
      <alignment horizontal="center"/>
    </xf>
    <xf numFmtId="0" fontId="62" fillId="4" borderId="0" xfId="16" applyFont="1" applyFill="1" applyBorder="1" applyAlignment="1">
      <alignment horizontal="center" vertical="center"/>
    </xf>
    <xf numFmtId="0" fontId="62" fillId="0" borderId="0" xfId="16" applyFont="1" applyBorder="1" applyAlignment="1">
      <alignment horizontal="center" vertical="center"/>
    </xf>
    <xf numFmtId="0" fontId="157" fillId="0" borderId="0" xfId="0" applyFont="1" applyAlignment="1" applyProtection="1">
      <alignment horizontal="center" vertical="center" wrapText="1"/>
      <protection locked="0"/>
    </xf>
    <xf numFmtId="0" fontId="46" fillId="4" borderId="0" xfId="0" applyFont="1" applyFill="1" applyBorder="1" applyAlignment="1">
      <alignment horizontal="center"/>
    </xf>
    <xf numFmtId="2" fontId="188" fillId="0" borderId="0" xfId="2" applyNumberFormat="1" applyFont="1" applyAlignment="1">
      <alignment horizontal="left" vertical="center" wrapText="1"/>
    </xf>
    <xf numFmtId="0" fontId="188" fillId="0" borderId="0" xfId="2" applyFont="1" applyAlignment="1">
      <alignment horizontal="center"/>
    </xf>
    <xf numFmtId="0" fontId="126" fillId="0" borderId="0" xfId="2" applyFont="1" applyAlignment="1">
      <alignment horizontal="center" vertical="center"/>
    </xf>
    <xf numFmtId="3" fontId="202" fillId="39" borderId="73" xfId="3" applyNumberFormat="1" applyFont="1" applyFill="1" applyBorder="1" applyAlignment="1">
      <alignment horizontal="center" vertical="center" wrapText="1"/>
    </xf>
    <xf numFmtId="3" fontId="202" fillId="39" borderId="74" xfId="3" applyNumberFormat="1" applyFont="1" applyFill="1" applyBorder="1" applyAlignment="1">
      <alignment horizontal="center" vertical="center" wrapText="1"/>
    </xf>
    <xf numFmtId="3" fontId="47" fillId="39" borderId="73" xfId="3" applyNumberFormat="1" applyFont="1" applyFill="1" applyBorder="1" applyAlignment="1">
      <alignment horizontal="center" vertical="center" wrapText="1"/>
    </xf>
    <xf numFmtId="3" fontId="47" fillId="39" borderId="74" xfId="3" applyNumberFormat="1" applyFont="1" applyFill="1" applyBorder="1" applyAlignment="1">
      <alignment horizontal="center" vertical="center" wrapText="1"/>
    </xf>
    <xf numFmtId="0" fontId="47" fillId="38" borderId="75" xfId="0" applyFont="1" applyFill="1" applyBorder="1" applyAlignment="1">
      <alignment horizontal="center" vertical="center"/>
    </xf>
    <xf numFmtId="0" fontId="47" fillId="38" borderId="157" xfId="0" applyFont="1" applyFill="1" applyBorder="1" applyAlignment="1">
      <alignment horizontal="center" vertical="center"/>
    </xf>
    <xf numFmtId="0" fontId="47" fillId="38" borderId="153" xfId="0" applyFont="1" applyFill="1" applyBorder="1" applyAlignment="1">
      <alignment horizontal="center" vertical="center"/>
    </xf>
    <xf numFmtId="0" fontId="171" fillId="0" borderId="0" xfId="0" applyFont="1" applyAlignment="1">
      <alignment horizontal="left" vertical="top" wrapText="1"/>
    </xf>
    <xf numFmtId="0" fontId="47" fillId="39" borderId="188"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47" fillId="39" borderId="157" xfId="0" applyFont="1" applyFill="1" applyBorder="1" applyAlignment="1">
      <alignment horizontal="center" wrapText="1"/>
    </xf>
    <xf numFmtId="0" fontId="47" fillId="39" borderId="162" xfId="0" applyFont="1" applyFill="1" applyBorder="1" applyAlignment="1">
      <alignment horizontal="center" wrapText="1"/>
    </xf>
    <xf numFmtId="0" fontId="47" fillId="39" borderId="195" xfId="0" applyFont="1" applyFill="1" applyBorder="1" applyAlignment="1">
      <alignment horizontal="center" wrapText="1"/>
    </xf>
    <xf numFmtId="0" fontId="47" fillId="39" borderId="178" xfId="0" applyFont="1" applyFill="1" applyBorder="1" applyAlignment="1">
      <alignment horizontal="center" wrapText="1"/>
    </xf>
    <xf numFmtId="0" fontId="47" fillId="39" borderId="56" xfId="0" applyFont="1" applyFill="1" applyBorder="1" applyAlignment="1">
      <alignment horizontal="center" wrapText="1"/>
    </xf>
    <xf numFmtId="0" fontId="162" fillId="0" borderId="0" xfId="2" applyFont="1" applyAlignment="1">
      <alignment horizontal="left" vertical="center" wrapText="1"/>
    </xf>
    <xf numFmtId="0" fontId="196" fillId="0" borderId="0" xfId="2" applyFont="1" applyAlignment="1">
      <alignment horizontal="center" vertical="center" wrapText="1"/>
    </xf>
    <xf numFmtId="0" fontId="162" fillId="0" borderId="61" xfId="2" applyFont="1" applyBorder="1" applyAlignment="1">
      <alignment horizontal="center" vertical="center" wrapText="1"/>
    </xf>
    <xf numFmtId="0" fontId="162" fillId="0" borderId="66" xfId="2" applyFont="1" applyBorder="1" applyAlignment="1">
      <alignment horizontal="center" vertical="center" wrapText="1"/>
    </xf>
    <xf numFmtId="0" fontId="162" fillId="0" borderId="66" xfId="0" applyFont="1" applyBorder="1" applyAlignment="1">
      <alignment horizontal="center" vertical="center" wrapText="1"/>
    </xf>
    <xf numFmtId="0" fontId="162" fillId="0" borderId="62" xfId="0" applyFont="1" applyBorder="1" applyAlignment="1">
      <alignment horizontal="center" vertical="center" wrapText="1"/>
    </xf>
    <xf numFmtId="0" fontId="171" fillId="0" borderId="0" xfId="3" applyFont="1" applyAlignment="1">
      <alignment horizontal="left" wrapText="1"/>
    </xf>
    <xf numFmtId="0" fontId="156" fillId="0" borderId="0" xfId="3" applyFont="1" applyAlignment="1">
      <alignment horizontal="center" vertical="center" wrapText="1"/>
    </xf>
    <xf numFmtId="0" fontId="157" fillId="0" borderId="0" xfId="3" applyFont="1" applyAlignment="1" applyProtection="1">
      <alignment horizontal="center" vertical="center" wrapText="1"/>
      <protection locked="0"/>
    </xf>
    <xf numFmtId="0" fontId="47" fillId="39" borderId="55" xfId="3" applyFont="1" applyFill="1" applyBorder="1" applyAlignment="1">
      <alignment horizontal="center" vertical="center" wrapText="1"/>
    </xf>
    <xf numFmtId="0" fontId="47" fillId="39" borderId="59" xfId="3" applyFont="1" applyFill="1" applyBorder="1" applyAlignment="1">
      <alignment horizontal="center" vertical="center" wrapText="1"/>
    </xf>
    <xf numFmtId="0" fontId="47" fillId="39" borderId="57" xfId="3" applyFont="1" applyFill="1" applyBorder="1" applyAlignment="1">
      <alignment horizontal="center" vertical="center" wrapText="1"/>
    </xf>
    <xf numFmtId="0" fontId="47" fillId="39" borderId="201" xfId="3" applyFont="1" applyFill="1" applyBorder="1" applyAlignment="1">
      <alignment horizontal="center" vertical="center" wrapText="1"/>
    </xf>
    <xf numFmtId="0" fontId="47" fillId="39" borderId="202" xfId="3" applyFont="1" applyFill="1" applyBorder="1" applyAlignment="1">
      <alignment horizontal="center" vertical="center" wrapText="1"/>
    </xf>
    <xf numFmtId="0" fontId="47" fillId="39" borderId="179"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71" xfId="3" applyFont="1" applyFill="1" applyBorder="1" applyAlignment="1">
      <alignment horizontal="center" vertical="center" wrapText="1"/>
    </xf>
    <xf numFmtId="0" fontId="119" fillId="40" borderId="203" xfId="3" applyFont="1" applyFill="1" applyBorder="1" applyAlignment="1">
      <alignment horizontal="center" vertical="center" wrapText="1"/>
    </xf>
    <xf numFmtId="0" fontId="119" fillId="40" borderId="75" xfId="3" applyFont="1" applyFill="1" applyBorder="1" applyAlignment="1">
      <alignment horizontal="center" vertical="center" wrapText="1"/>
    </xf>
    <xf numFmtId="0" fontId="119" fillId="40" borderId="160" xfId="3" applyFont="1" applyFill="1" applyBorder="1" applyAlignment="1">
      <alignment horizontal="center" vertical="center" wrapText="1"/>
    </xf>
    <xf numFmtId="0" fontId="119" fillId="40" borderId="204" xfId="3" applyFont="1" applyFill="1" applyBorder="1" applyAlignment="1">
      <alignment horizontal="center" vertical="center" wrapText="1"/>
    </xf>
    <xf numFmtId="0" fontId="119" fillId="40" borderId="171" xfId="3" applyFont="1" applyFill="1" applyBorder="1" applyAlignment="1">
      <alignment horizontal="center" vertical="center" wrapText="1"/>
    </xf>
    <xf numFmtId="0" fontId="119" fillId="40" borderId="59" xfId="3" applyFont="1" applyFill="1" applyBorder="1" applyAlignment="1">
      <alignment horizontal="center" vertical="center" wrapText="1"/>
    </xf>
    <xf numFmtId="0" fontId="47" fillId="39" borderId="188" xfId="3" applyFont="1" applyFill="1" applyBorder="1" applyAlignment="1">
      <alignment horizontal="center" vertical="center" wrapText="1"/>
    </xf>
    <xf numFmtId="0" fontId="47" fillId="39" borderId="205" xfId="3" applyFont="1" applyFill="1" applyBorder="1" applyAlignment="1">
      <alignment horizontal="center" vertical="center" wrapText="1"/>
    </xf>
    <xf numFmtId="0" fontId="47" fillId="39" borderId="206" xfId="3" applyFont="1" applyFill="1" applyBorder="1" applyAlignment="1">
      <alignment horizontal="center" vertical="center" wrapText="1"/>
    </xf>
    <xf numFmtId="0" fontId="47" fillId="39" borderId="53" xfId="3" applyFont="1" applyFill="1" applyBorder="1" applyAlignment="1">
      <alignment horizontal="center" vertical="center" wrapText="1"/>
    </xf>
    <xf numFmtId="0" fontId="47" fillId="39" borderId="63" xfId="3" applyFont="1" applyFill="1" applyBorder="1" applyAlignment="1">
      <alignment horizontal="center" vertical="center" wrapText="1"/>
    </xf>
    <xf numFmtId="0" fontId="47" fillId="39" borderId="56" xfId="3" applyFont="1" applyFill="1" applyBorder="1" applyAlignment="1">
      <alignment horizontal="center" vertical="center" wrapText="1"/>
    </xf>
    <xf numFmtId="0" fontId="47" fillId="39" borderId="60" xfId="3" applyFont="1" applyFill="1" applyBorder="1" applyAlignment="1">
      <alignment horizontal="center" vertical="center" wrapText="1"/>
    </xf>
    <xf numFmtId="0" fontId="47" fillId="39" borderId="158" xfId="3" applyFont="1" applyFill="1" applyBorder="1" applyAlignment="1">
      <alignment horizontal="center" vertical="center" wrapText="1"/>
    </xf>
    <xf numFmtId="0" fontId="47" fillId="39" borderId="159" xfId="3" applyFont="1" applyFill="1" applyBorder="1" applyAlignment="1">
      <alignment horizontal="center" vertical="center" wrapText="1"/>
    </xf>
    <xf numFmtId="0" fontId="47" fillId="39" borderId="64" xfId="3" applyFont="1" applyFill="1" applyBorder="1" applyAlignment="1">
      <alignment horizontal="center" vertical="center" wrapText="1"/>
    </xf>
    <xf numFmtId="0" fontId="47" fillId="39" borderId="0" xfId="3" applyFont="1" applyFill="1" applyAlignment="1">
      <alignment horizontal="center" vertical="center" wrapText="1"/>
    </xf>
    <xf numFmtId="0" fontId="54" fillId="4" borderId="0" xfId="0" applyFont="1" applyFill="1" applyBorder="1" applyAlignment="1">
      <alignment horizontal="center"/>
    </xf>
    <xf numFmtId="0" fontId="171" fillId="0" borderId="0" xfId="16" applyFont="1" applyAlignment="1">
      <alignment horizontal="left" vertical="top" wrapText="1"/>
    </xf>
    <xf numFmtId="0" fontId="144" fillId="0" borderId="0" xfId="16" applyFont="1" applyAlignment="1">
      <alignment horizontal="center"/>
    </xf>
    <xf numFmtId="0" fontId="47" fillId="39" borderId="53" xfId="16" applyFont="1" applyFill="1" applyBorder="1" applyAlignment="1">
      <alignment horizontal="center" vertical="center" wrapText="1"/>
    </xf>
    <xf numFmtId="0" fontId="47" fillId="39" borderId="63" xfId="16" applyFont="1" applyFill="1" applyBorder="1" applyAlignment="1">
      <alignment horizontal="center" vertical="center" wrapText="1"/>
    </xf>
    <xf numFmtId="0" fontId="47" fillId="39" borderId="54" xfId="16" applyFont="1" applyFill="1" applyBorder="1" applyAlignment="1">
      <alignment horizontal="center" vertical="center" wrapText="1"/>
    </xf>
    <xf numFmtId="0" fontId="47" fillId="39" borderId="55" xfId="16" applyFont="1" applyFill="1" applyBorder="1" applyAlignment="1">
      <alignment horizontal="center" vertical="center" wrapText="1"/>
    </xf>
    <xf numFmtId="0" fontId="47" fillId="39" borderId="56" xfId="16" applyFont="1" applyFill="1" applyBorder="1" applyAlignment="1">
      <alignment horizontal="center" vertical="center" wrapText="1"/>
    </xf>
    <xf numFmtId="0" fontId="47" fillId="39" borderId="59" xfId="16" applyFont="1" applyFill="1" applyBorder="1" applyAlignment="1">
      <alignment horizontal="center" vertical="center" wrapText="1"/>
    </xf>
    <xf numFmtId="0" fontId="47" fillId="39" borderId="60" xfId="16" applyFont="1" applyFill="1" applyBorder="1" applyAlignment="1">
      <alignment horizontal="center" vertical="center" wrapText="1"/>
    </xf>
    <xf numFmtId="0" fontId="47" fillId="39" borderId="64" xfId="16" applyFont="1" applyFill="1" applyBorder="1" applyAlignment="1">
      <alignment horizontal="center" vertical="center" wrapText="1"/>
    </xf>
    <xf numFmtId="0" fontId="47" fillId="39" borderId="0" xfId="16" applyFont="1" applyFill="1" applyBorder="1" applyAlignment="1">
      <alignment horizontal="center" vertical="center" wrapText="1"/>
    </xf>
    <xf numFmtId="0" fontId="47" fillId="39" borderId="158" xfId="16" applyFont="1" applyFill="1" applyBorder="1" applyAlignment="1">
      <alignment horizontal="center" vertical="center" wrapText="1"/>
    </xf>
    <xf numFmtId="0" fontId="47" fillId="39" borderId="129" xfId="16" applyFont="1" applyFill="1" applyBorder="1" applyAlignment="1">
      <alignment horizontal="center" vertical="center" wrapText="1"/>
    </xf>
    <xf numFmtId="0" fontId="47" fillId="39" borderId="52" xfId="3" applyFont="1" applyFill="1" applyBorder="1" applyAlignment="1">
      <alignment horizontal="center" vertical="center" wrapText="1"/>
    </xf>
    <xf numFmtId="0" fontId="47" fillId="39" borderId="61" xfId="3" applyFont="1" applyFill="1" applyBorder="1" applyAlignment="1">
      <alignment horizontal="center" vertical="center" wrapText="1"/>
    </xf>
    <xf numFmtId="0" fontId="47" fillId="39" borderId="73" xfId="3" applyFont="1" applyFill="1" applyBorder="1" applyAlignment="1">
      <alignment horizontal="center" vertical="center" wrapText="1"/>
    </xf>
    <xf numFmtId="0" fontId="47" fillId="39" borderId="75" xfId="3" applyFont="1" applyFill="1" applyBorder="1" applyAlignment="1">
      <alignment horizontal="center" vertical="center" wrapText="1"/>
    </xf>
    <xf numFmtId="0" fontId="47" fillId="39" borderId="194" xfId="3" applyFont="1" applyFill="1" applyBorder="1" applyAlignment="1">
      <alignment horizontal="center" vertical="center" wrapText="1"/>
    </xf>
    <xf numFmtId="0" fontId="47" fillId="39" borderId="167" xfId="3" applyFont="1" applyFill="1" applyBorder="1" applyAlignment="1">
      <alignment horizontal="center" vertical="center" wrapText="1"/>
    </xf>
    <xf numFmtId="0" fontId="47" fillId="39" borderId="169" xfId="3" applyFont="1" applyFill="1" applyBorder="1" applyAlignment="1">
      <alignment horizontal="center" vertical="center" wrapText="1"/>
    </xf>
    <xf numFmtId="0" fontId="47" fillId="39" borderId="165" xfId="3" applyFont="1" applyFill="1" applyBorder="1" applyAlignment="1">
      <alignment horizontal="center" vertical="center" wrapText="1"/>
    </xf>
    <xf numFmtId="0" fontId="47" fillId="39" borderId="207" xfId="3" applyFont="1" applyFill="1" applyBorder="1" applyAlignment="1">
      <alignment horizontal="center" vertical="center" wrapText="1"/>
    </xf>
    <xf numFmtId="0" fontId="156" fillId="0" borderId="0" xfId="16" applyFont="1" applyAlignment="1">
      <alignment horizontal="center" vertical="center" wrapText="1"/>
    </xf>
  </cellXfs>
  <cellStyles count="111">
    <cellStyle name="20% - Énfasis1" xfId="40" builtinId="30" customBuiltin="1"/>
    <cellStyle name="20% - Énfasis1 2" xfId="70" xr:uid="{4BB36B7C-5E64-4827-A123-9F7E5E06BBEA}"/>
    <cellStyle name="20% - Énfasis1 3" xfId="93" xr:uid="{8FB5C83C-A913-43AD-9C1A-9731E7878885}"/>
    <cellStyle name="20% - Énfasis2" xfId="44" builtinId="34" customBuiltin="1"/>
    <cellStyle name="20% - Énfasis2 2" xfId="73" xr:uid="{B085E3BD-B77A-420E-9F1B-831A1D452DF1}"/>
    <cellStyle name="20% - Énfasis2 3" xfId="96" xr:uid="{237ED6AD-61C5-4A6A-A21D-63CDCC4C88E5}"/>
    <cellStyle name="20% - Énfasis3" xfId="48" builtinId="38" customBuiltin="1"/>
    <cellStyle name="20% - Énfasis3 2" xfId="76" xr:uid="{8C09CAE5-F221-436B-B5AD-DC8C456E11F7}"/>
    <cellStyle name="20% - Énfasis3 3" xfId="99" xr:uid="{0CE5173F-ADC6-4F3D-A8A5-90E5A7070D52}"/>
    <cellStyle name="20% - Énfasis4" xfId="52" builtinId="42" customBuiltin="1"/>
    <cellStyle name="20% - Énfasis4 2" xfId="79" xr:uid="{656ADCF0-BD2D-4603-B81E-E7CC15CC0BE8}"/>
    <cellStyle name="20% - Énfasis4 3" xfId="102" xr:uid="{B9DE2A4F-4674-478E-8233-A243B6265AFE}"/>
    <cellStyle name="20% - Énfasis5" xfId="56" builtinId="46" customBuiltin="1"/>
    <cellStyle name="20% - Énfasis5 2" xfId="82" xr:uid="{5071C98B-B345-45C5-A101-E0D7632E96FC}"/>
    <cellStyle name="20% - Énfasis5 3" xfId="105" xr:uid="{6683E75A-0A5E-481F-9675-F2B9499E26A5}"/>
    <cellStyle name="20% - Énfasis6" xfId="60" builtinId="50" customBuiltin="1"/>
    <cellStyle name="20% - Énfasis6 2" xfId="85" xr:uid="{574690AF-0DF5-455D-814C-11149AD07D9A}"/>
    <cellStyle name="20% - Énfasis6 3" xfId="108" xr:uid="{2C6EFE4F-D977-4559-B76D-88B882B701EF}"/>
    <cellStyle name="40% - Énfasis1" xfId="41" builtinId="31" customBuiltin="1"/>
    <cellStyle name="40% - Énfasis1 2" xfId="71" xr:uid="{0AE8F5D7-5854-4224-8FAE-884B965962E3}"/>
    <cellStyle name="40% - Énfasis1 3" xfId="94" xr:uid="{392C0B77-D9E5-48A9-BAE0-66EB61DF1414}"/>
    <cellStyle name="40% - Énfasis2" xfId="45" builtinId="35" customBuiltin="1"/>
    <cellStyle name="40% - Énfasis2 2" xfId="74" xr:uid="{DEA75A72-3285-499A-91D6-8F9D3B1E0C7C}"/>
    <cellStyle name="40% - Énfasis2 3" xfId="97" xr:uid="{8A0D7209-1A1A-4E18-9013-07EE3EA4A867}"/>
    <cellStyle name="40% - Énfasis3" xfId="49" builtinId="39" customBuiltin="1"/>
    <cellStyle name="40% - Énfasis3 2" xfId="77" xr:uid="{A9326EA9-EB56-4957-9705-F04AFD1D7836}"/>
    <cellStyle name="40% - Énfasis3 3" xfId="100" xr:uid="{51987593-E642-48ED-889D-8E738BA72C0A}"/>
    <cellStyle name="40% - Énfasis4" xfId="53" builtinId="43" customBuiltin="1"/>
    <cellStyle name="40% - Énfasis4 2" xfId="80" xr:uid="{9712C742-8AE0-4380-9F67-DEEE8887CF4F}"/>
    <cellStyle name="40% - Énfasis4 3" xfId="103" xr:uid="{61C75BBB-C6D2-4938-877A-BF312153CBF2}"/>
    <cellStyle name="40% - Énfasis5" xfId="57" builtinId="47" customBuiltin="1"/>
    <cellStyle name="40% - Énfasis5 2" xfId="83" xr:uid="{FF6F7359-420C-4574-B94D-5F33B1C8D2CC}"/>
    <cellStyle name="40% - Énfasis5 3" xfId="106" xr:uid="{AD69FFA3-6DBF-4B08-9366-A8B32CD6AB13}"/>
    <cellStyle name="40% - Énfasis6" xfId="61" builtinId="51" customBuiltin="1"/>
    <cellStyle name="40% - Énfasis6 2" xfId="86" xr:uid="{85A6FFBB-9AC3-47FE-BBE9-E9490C894CC6}"/>
    <cellStyle name="40% - Énfasis6 3" xfId="109" xr:uid="{BB99BC3C-FF11-4D7A-B500-A75E324896DB}"/>
    <cellStyle name="60% - Énfasis1" xfId="42" builtinId="32" customBuiltin="1"/>
    <cellStyle name="60% - Énfasis1 2" xfId="72" xr:uid="{51BE631B-E20C-4FBE-ABDB-EF7A104D109F}"/>
    <cellStyle name="60% - Énfasis1 3" xfId="95" xr:uid="{A12C013A-C271-4B19-9AF9-2EAD530A85D7}"/>
    <cellStyle name="60% - Énfasis2" xfId="46" builtinId="36" customBuiltin="1"/>
    <cellStyle name="60% - Énfasis2 2" xfId="75" xr:uid="{F6C5D0D3-AA18-47F7-BA88-E7D3E485B2A3}"/>
    <cellStyle name="60% - Énfasis2 3" xfId="98" xr:uid="{33114802-53EA-4DDF-AA67-93D54BC287D0}"/>
    <cellStyle name="60% - Énfasis3" xfId="50" builtinId="40" customBuiltin="1"/>
    <cellStyle name="60% - Énfasis3 2" xfId="78" xr:uid="{9D9858CF-2D3C-48B4-A911-A641FCC55D07}"/>
    <cellStyle name="60% - Énfasis3 3" xfId="101" xr:uid="{DC42A9E2-0622-4FC7-B636-5AC23F80BFC8}"/>
    <cellStyle name="60% - Énfasis4" xfId="54" builtinId="44" customBuiltin="1"/>
    <cellStyle name="60% - Énfasis4 2" xfId="81" xr:uid="{4F4A2018-1327-433C-9E93-A2F0BFA56472}"/>
    <cellStyle name="60% - Énfasis4 3" xfId="104" xr:uid="{4D8D33C4-7489-43B9-BC50-96D56F4D56F7}"/>
    <cellStyle name="60% - Énfasis5" xfId="58" builtinId="48" customBuiltin="1"/>
    <cellStyle name="60% - Énfasis5 2" xfId="84" xr:uid="{A1606EC0-3C93-44C7-ADB7-6AE23C334C9B}"/>
    <cellStyle name="60% - Énfasis5 3" xfId="107" xr:uid="{316EFACF-C144-4410-9148-56E9C0FACAF4}"/>
    <cellStyle name="60% - Énfasis6" xfId="62" builtinId="52" customBuiltin="1"/>
    <cellStyle name="60% - Énfasis6 2" xfId="87" xr:uid="{6C4E3033-13A2-43F1-912E-3794677ED2FA}"/>
    <cellStyle name="60% - Énfasis6 3" xfId="110" xr:uid="{DCFBFAAA-D45F-4316-A3C7-D9FA676FB397}"/>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12" xfId="91" xr:uid="{252C52A5-56F9-487F-A313-9EC2C2EC375F}"/>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Notas 4" xfId="92" xr:uid="{6FCC982B-4BCA-419F-B48A-E0A66B432F5E}"/>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1305044</c:v>
                </c:pt>
                <c:pt idx="1">
                  <c:v>786134</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21.121170519662222</c:v>
                </c:pt>
                <c:pt idx="1">
                  <c:v>24.64148698274624</c:v>
                </c:pt>
                <c:pt idx="2">
                  <c:v>19.312778785353657</c:v>
                </c:pt>
                <c:pt idx="3">
                  <c:v>20.115435985498952</c:v>
                </c:pt>
                <c:pt idx="4">
                  <c:v>28.574594205307186</c:v>
                </c:pt>
                <c:pt idx="5">
                  <c:v>23.474076642968615</c:v>
                </c:pt>
                <c:pt idx="6">
                  <c:v>22.912545823772977</c:v>
                </c:pt>
                <c:pt idx="7">
                  <c:v>24.492334083842607</c:v>
                </c:pt>
                <c:pt idx="8">
                  <c:v>14.722604996704812</c:v>
                </c:pt>
                <c:pt idx="9">
                  <c:v>24.684293606945541</c:v>
                </c:pt>
                <c:pt idx="10">
                  <c:v>23.240322437771283</c:v>
                </c:pt>
                <c:pt idx="11">
                  <c:v>31.352833638025594</c:v>
                </c:pt>
                <c:pt idx="12">
                  <c:v>25.503849774323573</c:v>
                </c:pt>
                <c:pt idx="13">
                  <c:v>26.628946557133272</c:v>
                </c:pt>
                <c:pt idx="14">
                  <c:v>15.71920165175499</c:v>
                </c:pt>
                <c:pt idx="15">
                  <c:v>17.189395857156573</c:v>
                </c:pt>
                <c:pt idx="16">
                  <c:v>17.324936682866728</c:v>
                </c:pt>
                <c:pt idx="17">
                  <c:v>24.108003857280618</c:v>
                </c:pt>
                <c:pt idx="18" formatCode="General">
                  <c:v>21.837975863840189</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36.586614307576404</c:v>
                </c:pt>
                <c:pt idx="1">
                  <c:v>30.12329975586238</c:v>
                </c:pt>
                <c:pt idx="2">
                  <c:v>26.57467771187687</c:v>
                </c:pt>
                <c:pt idx="3">
                  <c:v>26.85556191566495</c:v>
                </c:pt>
                <c:pt idx="4">
                  <c:v>30.91056820490093</c:v>
                </c:pt>
                <c:pt idx="5">
                  <c:v>34.324605514132131</c:v>
                </c:pt>
                <c:pt idx="6">
                  <c:v>26.914708442123587</c:v>
                </c:pt>
                <c:pt idx="7">
                  <c:v>26.803902648225581</c:v>
                </c:pt>
                <c:pt idx="8">
                  <c:v>29.349050386435803</c:v>
                </c:pt>
                <c:pt idx="9">
                  <c:v>32.041602625347899</c:v>
                </c:pt>
                <c:pt idx="10">
                  <c:v>23.867481619275402</c:v>
                </c:pt>
                <c:pt idx="11">
                  <c:v>31.363658231501972</c:v>
                </c:pt>
                <c:pt idx="12">
                  <c:v>29.141625031176332</c:v>
                </c:pt>
                <c:pt idx="13">
                  <c:v>33.656130424532577</c:v>
                </c:pt>
                <c:pt idx="14">
                  <c:v>29.277357192016517</c:v>
                </c:pt>
                <c:pt idx="15">
                  <c:v>23.186305746383958</c:v>
                </c:pt>
                <c:pt idx="16">
                  <c:v>29.680334040659869</c:v>
                </c:pt>
                <c:pt idx="17">
                  <c:v>26.788813886210221</c:v>
                </c:pt>
                <c:pt idx="18" formatCode="General">
                  <c:v>30.377650970868586</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24.052457088558086</c:v>
                </c:pt>
                <c:pt idx="1">
                  <c:v>28.953901072974581</c:v>
                </c:pt>
                <c:pt idx="2">
                  <c:v>33.091515121807753</c:v>
                </c:pt>
                <c:pt idx="3">
                  <c:v>34.623640526617059</c:v>
                </c:pt>
                <c:pt idx="4">
                  <c:v>28.397318708104812</c:v>
                </c:pt>
                <c:pt idx="5">
                  <c:v>23.075255765562684</c:v>
                </c:pt>
                <c:pt idx="6">
                  <c:v>32.180815992826439</c:v>
                </c:pt>
                <c:pt idx="7">
                  <c:v>30.598263107108394</c:v>
                </c:pt>
                <c:pt idx="8">
                  <c:v>32.273979989215746</c:v>
                </c:pt>
                <c:pt idx="9">
                  <c:v>28.957753499771528</c:v>
                </c:pt>
                <c:pt idx="10">
                  <c:v>25.408805031446541</c:v>
                </c:pt>
                <c:pt idx="11">
                  <c:v>28.520398345039929</c:v>
                </c:pt>
                <c:pt idx="12">
                  <c:v>23.69159968783439</c:v>
                </c:pt>
                <c:pt idx="13">
                  <c:v>27.383348747801172</c:v>
                </c:pt>
                <c:pt idx="14">
                  <c:v>32.534985088323012</c:v>
                </c:pt>
                <c:pt idx="15">
                  <c:v>32.048114945137442</c:v>
                </c:pt>
                <c:pt idx="16">
                  <c:v>25.408994455472655</c:v>
                </c:pt>
                <c:pt idx="17">
                  <c:v>23.278688524590162</c:v>
                </c:pt>
                <c:pt idx="18" formatCode="General">
                  <c:v>28.36516513207863</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18.239758084203288</c:v>
                </c:pt>
                <c:pt idx="1">
                  <c:v>16.281312188416798</c:v>
                </c:pt>
                <c:pt idx="2">
                  <c:v>21.021028380961717</c:v>
                </c:pt>
                <c:pt idx="3">
                  <c:v>18.405361572219043</c:v>
                </c:pt>
                <c:pt idx="4">
                  <c:v>12.117518881687072</c:v>
                </c:pt>
                <c:pt idx="5">
                  <c:v>19.12606207733657</c:v>
                </c:pt>
                <c:pt idx="6">
                  <c:v>17.991929741277001</c:v>
                </c:pt>
                <c:pt idx="7">
                  <c:v>18.105500160823414</c:v>
                </c:pt>
                <c:pt idx="8">
                  <c:v>23.654364627643641</c:v>
                </c:pt>
                <c:pt idx="9">
                  <c:v>14.316350267935031</c:v>
                </c:pt>
                <c:pt idx="10">
                  <c:v>27.483390911506778</c:v>
                </c:pt>
                <c:pt idx="11">
                  <c:v>8.7631097854325031</c:v>
                </c:pt>
                <c:pt idx="12">
                  <c:v>21.662925506665701</c:v>
                </c:pt>
                <c:pt idx="13">
                  <c:v>12.331574270532977</c:v>
                </c:pt>
                <c:pt idx="14">
                  <c:v>22.468456067905482</c:v>
                </c:pt>
                <c:pt idx="15">
                  <c:v>27.576183451322027</c:v>
                </c:pt>
                <c:pt idx="16">
                  <c:v>27.585734821000752</c:v>
                </c:pt>
                <c:pt idx="17">
                  <c:v>25.824493731918999</c:v>
                </c:pt>
                <c:pt idx="18" formatCode="General">
                  <c:v>19.419208033212595</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25.833057761025835</c:v>
                </c:pt>
                <c:pt idx="1">
                  <c:v>29.433675594873428</c:v>
                </c:pt>
                <c:pt idx="2">
                  <c:v>24.453064391000776</c:v>
                </c:pt>
                <c:pt idx="3">
                  <c:v>24.652889421531086</c:v>
                </c:pt>
                <c:pt idx="4">
                  <c:v>32.514551070580573</c:v>
                </c:pt>
                <c:pt idx="5">
                  <c:v>29.025514579759864</c:v>
                </c:pt>
                <c:pt idx="6">
                  <c:v>27.939379321434313</c:v>
                </c:pt>
                <c:pt idx="7">
                  <c:v>29.907178298836129</c:v>
                </c:pt>
                <c:pt idx="8">
                  <c:v>19.284147580800212</c:v>
                </c:pt>
                <c:pt idx="9">
                  <c:v>28.808639319326357</c:v>
                </c:pt>
                <c:pt idx="10">
                  <c:v>32.048275188116875</c:v>
                </c:pt>
                <c:pt idx="11">
                  <c:v>34.364206807456036</c:v>
                </c:pt>
                <c:pt idx="12">
                  <c:v>32.55655121061956</c:v>
                </c:pt>
                <c:pt idx="13">
                  <c:v>30.374614732225968</c:v>
                </c:pt>
                <c:pt idx="14">
                  <c:v>20.274588708722927</c:v>
                </c:pt>
                <c:pt idx="15">
                  <c:v>23.734451836852763</c:v>
                </c:pt>
                <c:pt idx="16">
                  <c:v>23.92475659325078</c:v>
                </c:pt>
                <c:pt idx="17">
                  <c:v>32.50130005200208</c:v>
                </c:pt>
                <c:pt idx="18" formatCode="General">
                  <c:v>27.100721314381026</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44.748662002806022</c:v>
                </c:pt>
                <c:pt idx="1">
                  <c:v>35.981571789153818</c:v>
                </c:pt>
                <c:pt idx="2">
                  <c:v>33.647788983708303</c:v>
                </c:pt>
                <c:pt idx="3">
                  <c:v>32.913390429978662</c:v>
                </c:pt>
                <c:pt idx="4">
                  <c:v>35.172616671219345</c:v>
                </c:pt>
                <c:pt idx="5">
                  <c:v>42.442109777015439</c:v>
                </c:pt>
                <c:pt idx="6">
                  <c:v>32.81958514230584</c:v>
                </c:pt>
                <c:pt idx="7">
                  <c:v>32.729795896992783</c:v>
                </c:pt>
                <c:pt idx="8">
                  <c:v>38.442342176200775</c:v>
                </c:pt>
                <c:pt idx="9">
                  <c:v>37.395235526897878</c:v>
                </c:pt>
                <c:pt idx="10">
                  <c:v>32.913124206000198</c:v>
                </c:pt>
                <c:pt idx="11">
                  <c:v>34.376071080176118</c:v>
                </c:pt>
                <c:pt idx="12">
                  <c:v>37.200297840655253</c:v>
                </c:pt>
                <c:pt idx="13">
                  <c:v>38.390252983885979</c:v>
                </c:pt>
                <c:pt idx="14">
                  <c:v>37.761865309504081</c:v>
                </c:pt>
                <c:pt idx="15">
                  <c:v>32.014752675730399</c:v>
                </c:pt>
                <c:pt idx="16">
                  <c:v>40.98686076188676</c:v>
                </c:pt>
                <c:pt idx="17">
                  <c:v>36.115444617784711</c:v>
                </c:pt>
                <c:pt idx="18" formatCode="General">
                  <c:v>37.698377280021269</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29.418280236168144</c:v>
                </c:pt>
                <c:pt idx="1">
                  <c:v>34.584752615972747</c:v>
                </c:pt>
                <c:pt idx="2">
                  <c:v>41.899146625290925</c:v>
                </c:pt>
                <c:pt idx="3">
                  <c:v>42.433720148490252</c:v>
                </c:pt>
                <c:pt idx="4">
                  <c:v>32.312832258200082</c:v>
                </c:pt>
                <c:pt idx="5">
                  <c:v>28.5323756432247</c:v>
                </c:pt>
                <c:pt idx="6">
                  <c:v>39.241035536259851</c:v>
                </c:pt>
                <c:pt idx="7">
                  <c:v>37.363025804171087</c:v>
                </c:pt>
                <c:pt idx="8">
                  <c:v>42.273510242999016</c:v>
                </c:pt>
                <c:pt idx="9">
                  <c:v>33.796125153775762</c:v>
                </c:pt>
                <c:pt idx="10">
                  <c:v>35.038600605882927</c:v>
                </c:pt>
                <c:pt idx="11">
                  <c:v>31.259722112367847</c:v>
                </c:pt>
                <c:pt idx="12">
                  <c:v>30.243150948725191</c:v>
                </c:pt>
                <c:pt idx="13">
                  <c:v>31.235132283888049</c:v>
                </c:pt>
                <c:pt idx="14">
                  <c:v>41.963545981772988</c:v>
                </c:pt>
                <c:pt idx="15">
                  <c:v>44.250795487416838</c:v>
                </c:pt>
                <c:pt idx="16">
                  <c:v>35.088382644862463</c:v>
                </c:pt>
                <c:pt idx="17">
                  <c:v>31.38325533021321</c:v>
                </c:pt>
                <c:pt idx="18" formatCode="General">
                  <c:v>35.200901405597705</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Castilla y León</c:v>
                </c:pt>
                <c:pt idx="3">
                  <c:v>País Vasco</c:v>
                </c:pt>
                <c:pt idx="4">
                  <c:v>Rioja, La</c:v>
                </c:pt>
                <c:pt idx="5">
                  <c:v>Balears, Illes</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37.558031431864272</c:v>
                </c:pt>
                <c:pt idx="1">
                  <c:v>37.495765160724609</c:v>
                </c:pt>
                <c:pt idx="2">
                  <c:v>37.022625914471163</c:v>
                </c:pt>
                <c:pt idx="3">
                  <c:v>34.885576381381611</c:v>
                </c:pt>
                <c:pt idx="4">
                  <c:v>34.660371539063796</c:v>
                </c:pt>
                <c:pt idx="5">
                  <c:v>34.234763864393493</c:v>
                </c:pt>
                <c:pt idx="6">
                  <c:v>33.066494604138008</c:v>
                </c:pt>
                <c:pt idx="7">
                  <c:v>32.082436735168528</c:v>
                </c:pt>
                <c:pt idx="8">
                  <c:v>30.985877871644316</c:v>
                </c:pt>
                <c:pt idx="9">
                  <c:v>30.963445880047882</c:v>
                </c:pt>
                <c:pt idx="10">
                  <c:v>29.863910977682394</c:v>
                </c:pt>
                <c:pt idx="11">
                  <c:v>28.402412580028741</c:v>
                </c:pt>
                <c:pt idx="12">
                  <c:v>26.791311723273225</c:v>
                </c:pt>
                <c:pt idx="13">
                  <c:v>26.131033114783978</c:v>
                </c:pt>
                <c:pt idx="14">
                  <c:v>25.689937075756824</c:v>
                </c:pt>
                <c:pt idx="15">
                  <c:v>23.086469175340273</c:v>
                </c:pt>
                <c:pt idx="16">
                  <c:v>22.191281646860467</c:v>
                </c:pt>
                <c:pt idx="17">
                  <c:v>21.356654112357777</c:v>
                </c:pt>
                <c:pt idx="18">
                  <c:v>17.706299127079284</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Castilla - La Mancha</c:v>
                </c:pt>
                <c:pt idx="5">
                  <c:v>Andalucía</c:v>
                </c:pt>
                <c:pt idx="6">
                  <c:v>Cataluña</c:v>
                </c:pt>
                <c:pt idx="7">
                  <c:v>TOTAL</c:v>
                </c:pt>
                <c:pt idx="8">
                  <c:v>Asturias, Principado de</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6.3627054209354101</c:v>
                </c:pt>
                <c:pt idx="1">
                  <c:v>5.3537587759151517</c:v>
                </c:pt>
                <c:pt idx="2">
                  <c:v>5.1689255345165055</c:v>
                </c:pt>
                <c:pt idx="3">
                  <c:v>4.5329866390304145</c:v>
                </c:pt>
                <c:pt idx="4">
                  <c:v>4.4753431480274806</c:v>
                </c:pt>
                <c:pt idx="5">
                  <c:v>4.4379365824000914</c:v>
                </c:pt>
                <c:pt idx="6">
                  <c:v>4.2245199072686113</c:v>
                </c:pt>
                <c:pt idx="7">
                  <c:v>4.0770433230188292</c:v>
                </c:pt>
                <c:pt idx="8">
                  <c:v>4.0556229250740516</c:v>
                </c:pt>
                <c:pt idx="9">
                  <c:v>3.9205488904411552</c:v>
                </c:pt>
                <c:pt idx="10">
                  <c:v>3.6920398873124949</c:v>
                </c:pt>
                <c:pt idx="11">
                  <c:v>3.6340415823882846</c:v>
                </c:pt>
                <c:pt idx="12">
                  <c:v>3.6174259153541604</c:v>
                </c:pt>
                <c:pt idx="13">
                  <c:v>3.5537336017714858</c:v>
                </c:pt>
                <c:pt idx="14">
                  <c:v>3.4653931793048387</c:v>
                </c:pt>
                <c:pt idx="15">
                  <c:v>3.2425556605247303</c:v>
                </c:pt>
                <c:pt idx="16">
                  <c:v>3.080064487831478</c:v>
                </c:pt>
                <c:pt idx="17">
                  <c:v>3.0763297635646265</c:v>
                </c:pt>
                <c:pt idx="18">
                  <c:v>2.447022524916223</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1.8825326654905061</c:v>
                </c:pt>
                <c:pt idx="1">
                  <c:v>1.7877336742021794</c:v>
                </c:pt>
                <c:pt idx="2">
                  <c:v>1.7609597807102382</c:v>
                </c:pt>
                <c:pt idx="3">
                  <c:v>1.6072730931840122</c:v>
                </c:pt>
                <c:pt idx="4">
                  <c:v>1.5964050245194705</c:v>
                </c:pt>
                <c:pt idx="5">
                  <c:v>1.5199851468253265</c:v>
                </c:pt>
                <c:pt idx="6">
                  <c:v>1.4039989871483338</c:v>
                </c:pt>
                <c:pt idx="7">
                  <c:v>1.3601691385595456</c:v>
                </c:pt>
                <c:pt idx="8">
                  <c:v>1.3452252270552953</c:v>
                </c:pt>
                <c:pt idx="9">
                  <c:v>1.3176470809765066</c:v>
                </c:pt>
                <c:pt idx="10">
                  <c:v>1.3068084376607787</c:v>
                </c:pt>
                <c:pt idx="11">
                  <c:v>1.294793558181764</c:v>
                </c:pt>
                <c:pt idx="12">
                  <c:v>1.252272612236879</c:v>
                </c:pt>
                <c:pt idx="13">
                  <c:v>1.204621241747603</c:v>
                </c:pt>
                <c:pt idx="14">
                  <c:v>1.1722028664185604</c:v>
                </c:pt>
                <c:pt idx="15">
                  <c:v>1.1021813126858435</c:v>
                </c:pt>
                <c:pt idx="16">
                  <c:v>1.0472467002594836</c:v>
                </c:pt>
                <c:pt idx="17">
                  <c:v>0.96929052720951669</c:v>
                </c:pt>
                <c:pt idx="18">
                  <c:v>0.94729271747176647</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Extremadura</c:v>
                </c:pt>
                <c:pt idx="1">
                  <c:v>Andalucía</c:v>
                </c:pt>
                <c:pt idx="2">
                  <c:v>Cataluña</c:v>
                </c:pt>
                <c:pt idx="3">
                  <c:v>Balears, Illes</c:v>
                </c:pt>
                <c:pt idx="4">
                  <c:v>Murcia, Región de</c:v>
                </c:pt>
                <c:pt idx="5">
                  <c:v>Castilla y León</c:v>
                </c:pt>
                <c:pt idx="6">
                  <c:v>Castilla - La Mancha</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Navarra, Comunidad Foral de</c:v>
                </c:pt>
                <c:pt idx="17">
                  <c:v>Canarias</c:v>
                </c:pt>
                <c:pt idx="18">
                  <c:v>Galicia</c:v>
                </c:pt>
              </c:strCache>
            </c:strRef>
          </c:cat>
          <c:val>
            <c:numRef>
              <c:f>'34bdictcasaad'!$AR$11:$AR$29</c:f>
              <c:numCache>
                <c:formatCode>0.00</c:formatCode>
                <c:ptCount val="19"/>
                <c:pt idx="0">
                  <c:v>7.7896799145081674</c:v>
                </c:pt>
                <c:pt idx="1">
                  <c:v>7.742303117672571</c:v>
                </c:pt>
                <c:pt idx="2">
                  <c:v>6.9521956404981333</c:v>
                </c:pt>
                <c:pt idx="3">
                  <c:v>6.6561930411599883</c:v>
                </c:pt>
                <c:pt idx="4">
                  <c:v>6.6144210941955865</c:v>
                </c:pt>
                <c:pt idx="5">
                  <c:v>6.6099323006421891</c:v>
                </c:pt>
                <c:pt idx="6">
                  <c:v>6.5885235709322316</c:v>
                </c:pt>
                <c:pt idx="7">
                  <c:v>6.3617442903165093</c:v>
                </c:pt>
                <c:pt idx="8">
                  <c:v>6.0587987949392614</c:v>
                </c:pt>
                <c:pt idx="9">
                  <c:v>6.0026678523788348</c:v>
                </c:pt>
                <c:pt idx="10">
                  <c:v>5.6817945572857109</c:v>
                </c:pt>
                <c:pt idx="11">
                  <c:v>5.4781298492206822</c:v>
                </c:pt>
                <c:pt idx="12">
                  <c:v>5.4322567608527264</c:v>
                </c:pt>
                <c:pt idx="13">
                  <c:v>5.0187189086619828</c:v>
                </c:pt>
                <c:pt idx="14">
                  <c:v>4.6225490439965569</c:v>
                </c:pt>
                <c:pt idx="15">
                  <c:v>4.5511454172961114</c:v>
                </c:pt>
                <c:pt idx="16">
                  <c:v>4.228884314360652</c:v>
                </c:pt>
                <c:pt idx="17">
                  <c:v>4.0510387857294052</c:v>
                </c:pt>
                <c:pt idx="18">
                  <c:v>3.1351182273922342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Extremadura</c:v>
                </c:pt>
                <c:pt idx="3">
                  <c:v>Castilla - La Mancha</c:v>
                </c:pt>
                <c:pt idx="4">
                  <c:v>Cataluña</c:v>
                </c:pt>
                <c:pt idx="5">
                  <c:v>Balears, Illes</c:v>
                </c:pt>
                <c:pt idx="6">
                  <c:v>País Vasco</c:v>
                </c:pt>
                <c:pt idx="7">
                  <c:v>Rioja, La</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42.989949170864094</c:v>
                </c:pt>
                <c:pt idx="1">
                  <c:v>42.518994809151621</c:v>
                </c:pt>
                <c:pt idx="2">
                  <c:v>42.491684802693712</c:v>
                </c:pt>
                <c:pt idx="3">
                  <c:v>40.843167488511973</c:v>
                </c:pt>
                <c:pt idx="4">
                  <c:v>38.639383998622471</c:v>
                </c:pt>
                <c:pt idx="5">
                  <c:v>38.626070409134158</c:v>
                </c:pt>
                <c:pt idx="6">
                  <c:v>38.540722843048421</c:v>
                </c:pt>
                <c:pt idx="7">
                  <c:v>38.256340579710148</c:v>
                </c:pt>
                <c:pt idx="8">
                  <c:v>37.656620926791362</c:v>
                </c:pt>
                <c:pt idx="9">
                  <c:v>35.898900153002209</c:v>
                </c:pt>
                <c:pt idx="10">
                  <c:v>33.876232643759963</c:v>
                </c:pt>
                <c:pt idx="11">
                  <c:v>32.747619515068223</c:v>
                </c:pt>
                <c:pt idx="12">
                  <c:v>30.773394963407142</c:v>
                </c:pt>
                <c:pt idx="13">
                  <c:v>30.106625134778962</c:v>
                </c:pt>
                <c:pt idx="14">
                  <c:v>29.919802590993214</c:v>
                </c:pt>
                <c:pt idx="15">
                  <c:v>29.141059049117459</c:v>
                </c:pt>
                <c:pt idx="16">
                  <c:v>26.796037810067585</c:v>
                </c:pt>
                <c:pt idx="17">
                  <c:v>22.71738467481245</c:v>
                </c:pt>
                <c:pt idx="18">
                  <c:v>18.723136552865576</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'35ResolGraAltaBaj'!$AB$11:$AB$48</c:f>
              <c:numCache>
                <c:formatCode>0</c:formatCode>
                <c:ptCount val="38"/>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'35ResolGraAltaBaj'!$AC$11:$AC$48</c:f>
              <c:numCache>
                <c:formatCode>0</c:formatCode>
                <c:ptCount val="38"/>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5548</c:v>
                </c:pt>
                <c:pt idx="1">
                  <c:v>126509</c:v>
                </c:pt>
                <c:pt idx="2">
                  <c:v>66350</c:v>
                </c:pt>
                <c:pt idx="3">
                  <c:v>82966</c:v>
                </c:pt>
                <c:pt idx="4">
                  <c:v>90966</c:v>
                </c:pt>
                <c:pt idx="5">
                  <c:v>144195</c:v>
                </c:pt>
                <c:pt idx="6">
                  <c:v>412963</c:v>
                </c:pt>
                <c:pt idx="7">
                  <c:v>1030964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413406</c:v>
                </c:pt>
                <c:pt idx="1">
                  <c:v>55580</c:v>
                </c:pt>
                <c:pt idx="2">
                  <c:v>47521</c:v>
                </c:pt>
                <c:pt idx="3">
                  <c:v>44482</c:v>
                </c:pt>
                <c:pt idx="4">
                  <c:v>66429</c:v>
                </c:pt>
                <c:pt idx="5">
                  <c:v>23979</c:v>
                </c:pt>
                <c:pt idx="6">
                  <c:v>159389</c:v>
                </c:pt>
                <c:pt idx="7">
                  <c:v>97526</c:v>
                </c:pt>
                <c:pt idx="8">
                  <c:v>363527</c:v>
                </c:pt>
                <c:pt idx="9">
                  <c:v>206158</c:v>
                </c:pt>
                <c:pt idx="10">
                  <c:v>59007</c:v>
                </c:pt>
                <c:pt idx="11">
                  <c:v>83666</c:v>
                </c:pt>
                <c:pt idx="12">
                  <c:v>249077</c:v>
                </c:pt>
                <c:pt idx="13">
                  <c:v>64774</c:v>
                </c:pt>
                <c:pt idx="14">
                  <c:v>21879</c:v>
                </c:pt>
                <c:pt idx="15">
                  <c:v>114752</c:v>
                </c:pt>
                <c:pt idx="16">
                  <c:v>14621</c:v>
                </c:pt>
                <c:pt idx="17">
                  <c:v>5405</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1229418</c:v>
                </c:pt>
                <c:pt idx="1">
                  <c:v>731043</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648</c:v>
                </c:pt>
                <c:pt idx="1">
                  <c:v>10219</c:v>
                </c:pt>
                <c:pt idx="2">
                  <c:v>6165</c:v>
                </c:pt>
                <c:pt idx="3">
                  <c:v>9136</c:v>
                </c:pt>
                <c:pt idx="4">
                  <c:v>8591</c:v>
                </c:pt>
                <c:pt idx="5">
                  <c:v>11687</c:v>
                </c:pt>
                <c:pt idx="6">
                  <c:v>39961</c:v>
                </c:pt>
                <c:pt idx="7">
                  <c:v>186884</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25%</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805</c:v>
                </c:pt>
                <c:pt idx="1">
                  <c:v>11967</c:v>
                </c:pt>
                <c:pt idx="2">
                  <c:v>7819</c:v>
                </c:pt>
                <c:pt idx="3">
                  <c:v>11698</c:v>
                </c:pt>
                <c:pt idx="4">
                  <c:v>13102</c:v>
                </c:pt>
                <c:pt idx="5">
                  <c:v>20968</c:v>
                </c:pt>
                <c:pt idx="6">
                  <c:v>68122</c:v>
                </c:pt>
                <c:pt idx="7">
                  <c:v>237588</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354</c:v>
                </c:pt>
                <c:pt idx="1">
                  <c:v>8653</c:v>
                </c:pt>
                <c:pt idx="2">
                  <c:v>6970</c:v>
                </c:pt>
                <c:pt idx="3">
                  <c:v>9766</c:v>
                </c:pt>
                <c:pt idx="4">
                  <c:v>13004</c:v>
                </c:pt>
                <c:pt idx="5">
                  <c:v>22818</c:v>
                </c:pt>
                <c:pt idx="6">
                  <c:v>82741</c:v>
                </c:pt>
                <c:pt idx="7">
                  <c:v>204792</c:v>
                </c:pt>
              </c:numCache>
            </c:numRef>
          </c:val>
          <c:extLst>
            <c:ext xmlns:c15="http://schemas.microsoft.com/office/drawing/2012/chart" uri="{02D57815-91ED-43cb-92C2-25804820EDAC}">
              <c15:datalabelsRange>
                <c15:f>'36aperfresol_graf'!$V$14:$AC$14</c15:f>
                <c15:dlblRangeCache>
                  <c:ptCount val="8"/>
                  <c:pt idx="0">
                    <c:v>15%</c:v>
                  </c:pt>
                  <c:pt idx="1">
                    <c:v>21%</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591</c:v>
                </c:pt>
                <c:pt idx="1">
                  <c:v>10516</c:v>
                </c:pt>
                <c:pt idx="2">
                  <c:v>4584</c:v>
                </c:pt>
                <c:pt idx="3">
                  <c:v>5346</c:v>
                </c:pt>
                <c:pt idx="4">
                  <c:v>8183</c:v>
                </c:pt>
                <c:pt idx="5">
                  <c:v>16294</c:v>
                </c:pt>
                <c:pt idx="6">
                  <c:v>68702</c:v>
                </c:pt>
                <c:pt idx="7">
                  <c:v>120744</c:v>
                </c:pt>
              </c:numCache>
            </c:numRef>
          </c:val>
          <c:extLst>
            <c:ext xmlns:c15="http://schemas.microsoft.com/office/drawing/2012/chart" uri="{02D57815-91ED-43cb-92C2-25804820EDAC}">
              <c15:datalabelsRange>
                <c15:f>'36aperfresol_graf'!$V$15:$AC$15</c15:f>
                <c15:dlblRangeCache>
                  <c:ptCount val="8"/>
                  <c:pt idx="0">
                    <c:v>25%</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805</c:v>
                </c:pt>
                <c:pt idx="1">
                  <c:v>21646</c:v>
                </c:pt>
                <c:pt idx="2">
                  <c:v>9476</c:v>
                </c:pt>
                <c:pt idx="3">
                  <c:v>11263</c:v>
                </c:pt>
                <c:pt idx="4">
                  <c:v>9737</c:v>
                </c:pt>
                <c:pt idx="5">
                  <c:v>12846</c:v>
                </c:pt>
                <c:pt idx="6">
                  <c:v>29638</c:v>
                </c:pt>
                <c:pt idx="7">
                  <c:v>59423</c:v>
                </c:pt>
              </c:numCache>
            </c:numRef>
          </c:val>
          <c:extLst>
            <c:ext xmlns:c15="http://schemas.microsoft.com/office/drawing/2012/chart" uri="{02D57815-91ED-43cb-92C2-25804820EDAC}">
              <c15:datalabelsRange>
                <c15:f>'36aperfresol_graf'!$V$17:$AC$17</c15:f>
                <c15:dlblRangeCache>
                  <c:ptCount val="8"/>
                  <c:pt idx="0">
                    <c:v>26%</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1144</c:v>
                </c:pt>
                <c:pt idx="1">
                  <c:v>29223</c:v>
                </c:pt>
                <c:pt idx="2">
                  <c:v>12284</c:v>
                </c:pt>
                <c:pt idx="3">
                  <c:v>15457</c:v>
                </c:pt>
                <c:pt idx="4">
                  <c:v>15703</c:v>
                </c:pt>
                <c:pt idx="5">
                  <c:v>22912</c:v>
                </c:pt>
                <c:pt idx="6">
                  <c:v>45380</c:v>
                </c:pt>
                <c:pt idx="7">
                  <c:v>81370</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438</c:v>
                </c:pt>
                <c:pt idx="1">
                  <c:v>19694</c:v>
                </c:pt>
                <c:pt idx="2">
                  <c:v>11866</c:v>
                </c:pt>
                <c:pt idx="3">
                  <c:v>13780</c:v>
                </c:pt>
                <c:pt idx="4">
                  <c:v>15031</c:v>
                </c:pt>
                <c:pt idx="5">
                  <c:v>22588</c:v>
                </c:pt>
                <c:pt idx="6">
                  <c:v>43809</c:v>
                </c:pt>
                <c:pt idx="7">
                  <c:v>79784</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29%</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763</c:v>
                </c:pt>
                <c:pt idx="1">
                  <c:v>14591</c:v>
                </c:pt>
                <c:pt idx="2">
                  <c:v>7186</c:v>
                </c:pt>
                <c:pt idx="3">
                  <c:v>6520</c:v>
                </c:pt>
                <c:pt idx="4">
                  <c:v>7615</c:v>
                </c:pt>
                <c:pt idx="5">
                  <c:v>14082</c:v>
                </c:pt>
                <c:pt idx="6">
                  <c:v>34610</c:v>
                </c:pt>
                <c:pt idx="7">
                  <c:v>60379</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19%</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648</c:v>
                </c:pt>
                <c:pt idx="1">
                  <c:v>10219</c:v>
                </c:pt>
                <c:pt idx="2">
                  <c:v>6165</c:v>
                </c:pt>
                <c:pt idx="3">
                  <c:v>9136</c:v>
                </c:pt>
                <c:pt idx="4">
                  <c:v>8591</c:v>
                </c:pt>
                <c:pt idx="5">
                  <c:v>11687</c:v>
                </c:pt>
                <c:pt idx="6">
                  <c:v>39961</c:v>
                </c:pt>
                <c:pt idx="7">
                  <c:v>186884</c:v>
                </c:pt>
              </c:numCache>
            </c:numRef>
          </c:val>
          <c:extLst>
            <c:ext xmlns:c15="http://schemas.microsoft.com/office/drawing/2012/chart" uri="{02D57815-91ED-43cb-92C2-25804820EDAC}">
              <c15:datalabelsRange>
                <c15:f>'36bperfresol_graf'!$V$12:$AC$12</c15:f>
                <c15:dlblRangeCache>
                  <c:ptCount val="8"/>
                  <c:pt idx="0">
                    <c:v>36%</c:v>
                  </c:pt>
                  <c:pt idx="1">
                    <c:v>33%</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805</c:v>
                </c:pt>
                <c:pt idx="1">
                  <c:v>11967</c:v>
                </c:pt>
                <c:pt idx="2">
                  <c:v>7819</c:v>
                </c:pt>
                <c:pt idx="3">
                  <c:v>11698</c:v>
                </c:pt>
                <c:pt idx="4">
                  <c:v>13102</c:v>
                </c:pt>
                <c:pt idx="5">
                  <c:v>20968</c:v>
                </c:pt>
                <c:pt idx="6">
                  <c:v>68122</c:v>
                </c:pt>
                <c:pt idx="7">
                  <c:v>237588</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354</c:v>
                </c:pt>
                <c:pt idx="1">
                  <c:v>8653</c:v>
                </c:pt>
                <c:pt idx="2">
                  <c:v>6970</c:v>
                </c:pt>
                <c:pt idx="3">
                  <c:v>9766</c:v>
                </c:pt>
                <c:pt idx="4">
                  <c:v>13004</c:v>
                </c:pt>
                <c:pt idx="5">
                  <c:v>22818</c:v>
                </c:pt>
                <c:pt idx="6">
                  <c:v>82741</c:v>
                </c:pt>
                <c:pt idx="7">
                  <c:v>204792</c:v>
                </c:pt>
              </c:numCache>
            </c:numRef>
          </c:val>
          <c:extLst>
            <c:ext xmlns:c15="http://schemas.microsoft.com/office/drawing/2012/chart" uri="{02D57815-91ED-43cb-92C2-25804820EDAC}">
              <c15:datalabelsRange>
                <c15:f>'36bperfresol_graf'!$V$14:$AC$14</c15:f>
                <c15:dlblRangeCache>
                  <c:ptCount val="8"/>
                  <c:pt idx="0">
                    <c:v>20%</c:v>
                  </c:pt>
                  <c:pt idx="1">
                    <c:v>28%</c:v>
                  </c:pt>
                  <c:pt idx="2">
                    <c:v>33%</c:v>
                  </c:pt>
                  <c:pt idx="3">
                    <c:v>32%</c:v>
                  </c:pt>
                  <c:pt idx="4">
                    <c:v>37%</c:v>
                  </c:pt>
                  <c:pt idx="5">
                    <c:v>41%</c:v>
                  </c:pt>
                  <c:pt idx="6">
                    <c:v>43%</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805</c:v>
                </c:pt>
                <c:pt idx="1">
                  <c:v>21646</c:v>
                </c:pt>
                <c:pt idx="2">
                  <c:v>9476</c:v>
                </c:pt>
                <c:pt idx="3">
                  <c:v>11263</c:v>
                </c:pt>
                <c:pt idx="4">
                  <c:v>9737</c:v>
                </c:pt>
                <c:pt idx="5">
                  <c:v>12846</c:v>
                </c:pt>
                <c:pt idx="6">
                  <c:v>29638</c:v>
                </c:pt>
                <c:pt idx="7">
                  <c:v>59423</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1144</c:v>
                </c:pt>
                <c:pt idx="1">
                  <c:v>29223</c:v>
                </c:pt>
                <c:pt idx="2">
                  <c:v>12284</c:v>
                </c:pt>
                <c:pt idx="3">
                  <c:v>15457</c:v>
                </c:pt>
                <c:pt idx="4">
                  <c:v>15703</c:v>
                </c:pt>
                <c:pt idx="5">
                  <c:v>22912</c:v>
                </c:pt>
                <c:pt idx="6">
                  <c:v>45380</c:v>
                </c:pt>
                <c:pt idx="7">
                  <c:v>81370</c:v>
                </c:pt>
              </c:numCache>
            </c:numRef>
          </c:val>
          <c:extLst>
            <c:ext xmlns:c15="http://schemas.microsoft.com/office/drawing/2012/chart" uri="{02D57815-91ED-43cb-92C2-25804820EDAC}">
              <c15:datalabelsRange>
                <c15:f>'36bperfresol_graf'!$V$18:$AC$18</c15:f>
                <c15:dlblRangeCache>
                  <c:ptCount val="8"/>
                  <c:pt idx="0">
                    <c:v>48%</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438</c:v>
                </c:pt>
                <c:pt idx="1">
                  <c:v>19694</c:v>
                </c:pt>
                <c:pt idx="2">
                  <c:v>11866</c:v>
                </c:pt>
                <c:pt idx="3">
                  <c:v>13780</c:v>
                </c:pt>
                <c:pt idx="4">
                  <c:v>15031</c:v>
                </c:pt>
                <c:pt idx="5">
                  <c:v>22588</c:v>
                </c:pt>
                <c:pt idx="6">
                  <c:v>43809</c:v>
                </c:pt>
                <c:pt idx="7">
                  <c:v>79784</c:v>
                </c:pt>
              </c:numCache>
            </c:numRef>
          </c:val>
          <c:extLst>
            <c:ext xmlns:c15="http://schemas.microsoft.com/office/drawing/2012/chart" uri="{02D57815-91ED-43cb-92C2-25804820EDAC}">
              <c15:datalabelsRange>
                <c15:f>'36bperfresol_graf'!$V$19:$AC$19</c15:f>
                <c15:dlblRangeCache>
                  <c:ptCount val="8"/>
                  <c:pt idx="0">
                    <c:v>18%</c:v>
                  </c:pt>
                  <c:pt idx="1">
                    <c:v>28%</c:v>
                  </c:pt>
                  <c:pt idx="2">
                    <c:v>35%</c:v>
                  </c:pt>
                  <c:pt idx="3">
                    <c:v>34%</c:v>
                  </c:pt>
                  <c:pt idx="4">
                    <c:v>37%</c:v>
                  </c:pt>
                  <c:pt idx="5">
                    <c:v>39%</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79.138578195467389</c:v>
                </c:pt>
                <c:pt idx="1">
                  <c:v>42.330594259854713</c:v>
                </c:pt>
                <c:pt idx="2">
                  <c:v>60.801523956499722</c:v>
                </c:pt>
                <c:pt idx="3">
                  <c:v>53.526316866951909</c:v>
                </c:pt>
                <c:pt idx="4">
                  <c:v>32.580672882739655</c:v>
                </c:pt>
                <c:pt idx="5">
                  <c:v>66.398272517659109</c:v>
                </c:pt>
                <c:pt idx="6">
                  <c:v>46.759687562212356</c:v>
                </c:pt>
                <c:pt idx="7">
                  <c:v>71.083844162223571</c:v>
                </c:pt>
                <c:pt idx="8">
                  <c:v>45.2265435787752</c:v>
                </c:pt>
                <c:pt idx="9">
                  <c:v>47.971743824274469</c:v>
                </c:pt>
                <c:pt idx="10">
                  <c:v>39.332282561971631</c:v>
                </c:pt>
                <c:pt idx="11">
                  <c:v>63.77548811636867</c:v>
                </c:pt>
                <c:pt idx="12">
                  <c:v>70.034790258727554</c:v>
                </c:pt>
                <c:pt idx="13">
                  <c:v>50.610265841832472</c:v>
                </c:pt>
                <c:pt idx="14">
                  <c:v>43.68323474883023</c:v>
                </c:pt>
                <c:pt idx="15">
                  <c:v>54.538557472458947</c:v>
                </c:pt>
                <c:pt idx="16">
                  <c:v>84.418455394708687</c:v>
                </c:pt>
                <c:pt idx="17">
                  <c:v>61.204301075268816</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1.1494606068055253</c:v>
                </c:pt>
                <c:pt idx="1">
                  <c:v>17.004088761859393</c:v>
                </c:pt>
                <c:pt idx="2">
                  <c:v>11.270526391936533</c:v>
                </c:pt>
                <c:pt idx="3">
                  <c:v>1.457612545294491</c:v>
                </c:pt>
                <c:pt idx="4">
                  <c:v>29.865079706097195</c:v>
                </c:pt>
                <c:pt idx="5">
                  <c:v>0.57094755334333713</c:v>
                </c:pt>
                <c:pt idx="6">
                  <c:v>31.946412469406159</c:v>
                </c:pt>
                <c:pt idx="7">
                  <c:v>10.821044444671859</c:v>
                </c:pt>
                <c:pt idx="8">
                  <c:v>9.2709086905922682</c:v>
                </c:pt>
                <c:pt idx="9">
                  <c:v>9.7689522093201173</c:v>
                </c:pt>
                <c:pt idx="10">
                  <c:v>45.187944786741177</c:v>
                </c:pt>
                <c:pt idx="11">
                  <c:v>16.732326074721851</c:v>
                </c:pt>
                <c:pt idx="12">
                  <c:v>10.992921981845083</c:v>
                </c:pt>
                <c:pt idx="13">
                  <c:v>2.7215813037581973</c:v>
                </c:pt>
                <c:pt idx="14">
                  <c:v>12.421647391189193</c:v>
                </c:pt>
                <c:pt idx="15">
                  <c:v>1.3916025774267304</c:v>
                </c:pt>
                <c:pt idx="16">
                  <c:v>6.9029451615203596</c:v>
                </c:pt>
                <c:pt idx="17">
                  <c:v>6.4516129032258063E-2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19.709124774267966</c:v>
                </c:pt>
                <c:pt idx="1">
                  <c:v>40.665316978285894</c:v>
                </c:pt>
                <c:pt idx="2">
                  <c:v>27.87731185647802</c:v>
                </c:pt>
                <c:pt idx="3">
                  <c:v>45.016070587753596</c:v>
                </c:pt>
                <c:pt idx="4">
                  <c:v>37.554247411163153</c:v>
                </c:pt>
                <c:pt idx="5">
                  <c:v>33.030779928997546</c:v>
                </c:pt>
                <c:pt idx="6">
                  <c:v>19.888047029616011</c:v>
                </c:pt>
                <c:pt idx="7">
                  <c:v>18.074644125382481</c:v>
                </c:pt>
                <c:pt idx="8">
                  <c:v>45.464410404806088</c:v>
                </c:pt>
                <c:pt idx="9">
                  <c:v>41.997483806253079</c:v>
                </c:pt>
                <c:pt idx="10">
                  <c:v>15.479772651287195</c:v>
                </c:pt>
                <c:pt idx="11">
                  <c:v>19.346075587687778</c:v>
                </c:pt>
                <c:pt idx="12">
                  <c:v>18.939496940856561</c:v>
                </c:pt>
                <c:pt idx="13">
                  <c:v>46.662579650374333</c:v>
                </c:pt>
                <c:pt idx="14">
                  <c:v>43.731791295135515</c:v>
                </c:pt>
                <c:pt idx="15">
                  <c:v>36.889420078985658</c:v>
                </c:pt>
                <c:pt idx="16">
                  <c:v>8.6785994437709473</c:v>
                </c:pt>
                <c:pt idx="17">
                  <c:v>38.731182795698928</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2.8364234591129558E-3</c:v>
                </c:pt>
                <c:pt idx="1">
                  <c:v>0</c:v>
                </c:pt>
                <c:pt idx="2">
                  <c:v>5.0637795085722553E-2</c:v>
                </c:pt>
                <c:pt idx="3">
                  <c:v>0</c:v>
                </c:pt>
                <c:pt idx="4">
                  <c:v>0</c:v>
                </c:pt>
                <c:pt idx="5">
                  <c:v>0</c:v>
                </c:pt>
                <c:pt idx="6">
                  <c:v>1.4058529387654726</c:v>
                </c:pt>
                <c:pt idx="7">
                  <c:v>2.046726772209544E-2</c:v>
                </c:pt>
                <c:pt idx="8">
                  <c:v>3.8137325826439784E-2</c:v>
                </c:pt>
                <c:pt idx="9">
                  <c:v>0.26182016015233173</c:v>
                </c:pt>
                <c:pt idx="10">
                  <c:v>0</c:v>
                </c:pt>
                <c:pt idx="11">
                  <c:v>0.14611022122169792</c:v>
                </c:pt>
                <c:pt idx="12">
                  <c:v>3.2790818570800177E-2</c:v>
                </c:pt>
                <c:pt idx="13">
                  <c:v>5.573204034999721E-3</c:v>
                </c:pt>
                <c:pt idx="14">
                  <c:v>0.16332656484506047</c:v>
                </c:pt>
                <c:pt idx="15">
                  <c:v>7.1804198711286631</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72.845047434458834</c:v>
                </c:pt>
                <c:pt idx="1">
                  <c:v>45.877463466952676</c:v>
                </c:pt>
                <c:pt idx="2">
                  <c:v>57.37767584097859</c:v>
                </c:pt>
                <c:pt idx="3">
                  <c:v>55.710565476190474</c:v>
                </c:pt>
                <c:pt idx="4">
                  <c:v>36.551090097189388</c:v>
                </c:pt>
                <c:pt idx="5">
                  <c:v>73.037141513869301</c:v>
                </c:pt>
                <c:pt idx="6">
                  <c:v>43.149061559157005</c:v>
                </c:pt>
                <c:pt idx="7">
                  <c:v>62.041292041292039</c:v>
                </c:pt>
                <c:pt idx="8">
                  <c:v>51.698486569680092</c:v>
                </c:pt>
                <c:pt idx="9">
                  <c:v>46.529830002633346</c:v>
                </c:pt>
                <c:pt idx="10">
                  <c:v>41.617548310079833</c:v>
                </c:pt>
                <c:pt idx="11">
                  <c:v>63.642001501452491</c:v>
                </c:pt>
                <c:pt idx="12">
                  <c:v>65.263867488443765</c:v>
                </c:pt>
                <c:pt idx="13">
                  <c:v>48.998156115550096</c:v>
                </c:pt>
                <c:pt idx="14">
                  <c:v>47.624675017726304</c:v>
                </c:pt>
                <c:pt idx="15">
                  <c:v>57.916596744420204</c:v>
                </c:pt>
                <c:pt idx="16">
                  <c:v>73.304512293974597</c:v>
                </c:pt>
                <c:pt idx="17">
                  <c:v>55.650459921156376</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2.4686320514128326</c:v>
                </c:pt>
                <c:pt idx="1">
                  <c:v>23.649282745676363</c:v>
                </c:pt>
                <c:pt idx="2">
                  <c:v>16.007262996941897</c:v>
                </c:pt>
                <c:pt idx="3">
                  <c:v>3.1715029761904763</c:v>
                </c:pt>
                <c:pt idx="4">
                  <c:v>25.111636459154191</c:v>
                </c:pt>
                <c:pt idx="5">
                  <c:v>0.92853784673248707</c:v>
                </c:pt>
                <c:pt idx="6">
                  <c:v>35.850788973587001</c:v>
                </c:pt>
                <c:pt idx="7">
                  <c:v>12.231102231102231</c:v>
                </c:pt>
                <c:pt idx="8">
                  <c:v>11.185825790611602</c:v>
                </c:pt>
                <c:pt idx="9">
                  <c:v>11.087866108786612</c:v>
                </c:pt>
                <c:pt idx="10">
                  <c:v>43.900619264343803</c:v>
                </c:pt>
                <c:pt idx="11">
                  <c:v>19.437281718183897</c:v>
                </c:pt>
                <c:pt idx="12">
                  <c:v>15.998170261941448</c:v>
                </c:pt>
                <c:pt idx="13">
                  <c:v>4.6404425322679783</c:v>
                </c:pt>
                <c:pt idx="14">
                  <c:v>17.253604348853699</c:v>
                </c:pt>
                <c:pt idx="15">
                  <c:v>2.8528276556469208</c:v>
                </c:pt>
                <c:pt idx="16">
                  <c:v>13.13158605782221</c:v>
                </c:pt>
                <c:pt idx="17">
                  <c:v>6.5703022339027597E-2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24.678901634935503</c:v>
                </c:pt>
                <c:pt idx="1">
                  <c:v>30.473253787370961</c:v>
                </c:pt>
                <c:pt idx="2">
                  <c:v>26.529051987767584</c:v>
                </c:pt>
                <c:pt idx="3">
                  <c:v>41.117931547619051</c:v>
                </c:pt>
                <c:pt idx="4">
                  <c:v>38.337273443656422</c:v>
                </c:pt>
                <c:pt idx="5">
                  <c:v>26.034320639398214</c:v>
                </c:pt>
                <c:pt idx="6">
                  <c:v>19.744624516900476</c:v>
                </c:pt>
                <c:pt idx="7">
                  <c:v>25.684315684315685</c:v>
                </c:pt>
                <c:pt idx="8">
                  <c:v>36.989263073033094</c:v>
                </c:pt>
                <c:pt idx="9">
                  <c:v>42.05020920502092</c:v>
                </c:pt>
                <c:pt idx="10">
                  <c:v>14.481832425576364</c:v>
                </c:pt>
                <c:pt idx="11">
                  <c:v>16.643274472043608</c:v>
                </c:pt>
                <c:pt idx="12">
                  <c:v>18.658513097072419</c:v>
                </c:pt>
                <c:pt idx="13">
                  <c:v>46.349108789182544</c:v>
                </c:pt>
                <c:pt idx="14">
                  <c:v>34.861734814464668</c:v>
                </c:pt>
                <c:pt idx="15">
                  <c:v>30.583990602450076</c:v>
                </c:pt>
                <c:pt idx="16">
                  <c:v>13.563901648203188</c:v>
                </c:pt>
                <c:pt idx="17">
                  <c:v>44.283837056504602</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7.4188791928259442E-3</c:v>
                </c:pt>
                <c:pt idx="1">
                  <c:v>0</c:v>
                </c:pt>
                <c:pt idx="2">
                  <c:v>8.6009174311926603E-2</c:v>
                </c:pt>
                <c:pt idx="3">
                  <c:v>0</c:v>
                </c:pt>
                <c:pt idx="4">
                  <c:v>0</c:v>
                </c:pt>
                <c:pt idx="5">
                  <c:v>0</c:v>
                </c:pt>
                <c:pt idx="6">
                  <c:v>1.2555249503555186</c:v>
                </c:pt>
                <c:pt idx="7">
                  <c:v>4.3290043290043288E-2</c:v>
                </c:pt>
                <c:pt idx="8">
                  <c:v>0.12642456667521712</c:v>
                </c:pt>
                <c:pt idx="9">
                  <c:v>0.3320946835591187</c:v>
                </c:pt>
                <c:pt idx="10">
                  <c:v>0</c:v>
                </c:pt>
                <c:pt idx="11">
                  <c:v>0.27744230832000522</c:v>
                </c:pt>
                <c:pt idx="12">
                  <c:v>7.9449152542372878E-2</c:v>
                </c:pt>
                <c:pt idx="13">
                  <c:v>1.2292562999385371E-2</c:v>
                </c:pt>
                <c:pt idx="14">
                  <c:v>0.25998581895532968</c:v>
                </c:pt>
                <c:pt idx="15">
                  <c:v>8.6465849974827993</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78.91263016338371</c:v>
                </c:pt>
                <c:pt idx="1">
                  <c:v>37.516069532167009</c:v>
                </c:pt>
                <c:pt idx="2">
                  <c:v>59.905108987141581</c:v>
                </c:pt>
                <c:pt idx="3">
                  <c:v>51.531267192371175</c:v>
                </c:pt>
                <c:pt idx="4">
                  <c:v>32.885499878963934</c:v>
                </c:pt>
                <c:pt idx="5">
                  <c:v>70.521319256894998</c:v>
                </c:pt>
                <c:pt idx="6">
                  <c:v>45.755991750231139</c:v>
                </c:pt>
                <c:pt idx="7">
                  <c:v>65.231269950553923</c:v>
                </c:pt>
                <c:pt idx="8">
                  <c:v>48.134802480608393</c:v>
                </c:pt>
                <c:pt idx="9">
                  <c:v>48.482538093016373</c:v>
                </c:pt>
                <c:pt idx="10">
                  <c:v>38.171129055106952</c:v>
                </c:pt>
                <c:pt idx="11">
                  <c:v>65.089121081745546</c:v>
                </c:pt>
                <c:pt idx="12">
                  <c:v>70.017238117261243</c:v>
                </c:pt>
                <c:pt idx="13">
                  <c:v>52.064498089290709</c:v>
                </c:pt>
                <c:pt idx="14">
                  <c:v>45.133715960434728</c:v>
                </c:pt>
                <c:pt idx="15">
                  <c:v>54.420962148383083</c:v>
                </c:pt>
                <c:pt idx="16">
                  <c:v>81.247989707301386</c:v>
                </c:pt>
                <c:pt idx="17">
                  <c:v>60.11904761904762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1.082011304441914</c:v>
                </c:pt>
                <c:pt idx="1">
                  <c:v>20.423676708959814</c:v>
                </c:pt>
                <c:pt idx="2">
                  <c:v>11.462559306883037</c:v>
                </c:pt>
                <c:pt idx="3">
                  <c:v>2.0600281190781833</c:v>
                </c:pt>
                <c:pt idx="4">
                  <c:v>27.29363350278383</c:v>
                </c:pt>
                <c:pt idx="5">
                  <c:v>0.63016613470824123</c:v>
                </c:pt>
                <c:pt idx="6">
                  <c:v>30.584595690206957</c:v>
                </c:pt>
                <c:pt idx="7">
                  <c:v>12.230080741065281</c:v>
                </c:pt>
                <c:pt idx="8">
                  <c:v>10.440175235638833</c:v>
                </c:pt>
                <c:pt idx="9">
                  <c:v>9.7169907939506359</c:v>
                </c:pt>
                <c:pt idx="10">
                  <c:v>43.830570902394108</c:v>
                </c:pt>
                <c:pt idx="11">
                  <c:v>15.165949600491702</c:v>
                </c:pt>
                <c:pt idx="12">
                  <c:v>9.9571149277891067</c:v>
                </c:pt>
                <c:pt idx="13">
                  <c:v>2.3441140833255663</c:v>
                </c:pt>
                <c:pt idx="14">
                  <c:v>16.375625839540849</c:v>
                </c:pt>
                <c:pt idx="15">
                  <c:v>1.8555295373032576</c:v>
                </c:pt>
                <c:pt idx="16">
                  <c:v>7.3657124477323901</c:v>
                </c:pt>
                <c:pt idx="17">
                  <c:v>5.9523809523809521E-2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20.003297558261156</c:v>
                </c:pt>
                <c:pt idx="1">
                  <c:v>42.060253758873174</c:v>
                </c:pt>
                <c:pt idx="2">
                  <c:v>28.604827064567147</c:v>
                </c:pt>
                <c:pt idx="3">
                  <c:v>46.408704688550642</c:v>
                </c:pt>
                <c:pt idx="4">
                  <c:v>39.820866618252239</c:v>
                </c:pt>
                <c:pt idx="5">
                  <c:v>28.848514608396759</c:v>
                </c:pt>
                <c:pt idx="6">
                  <c:v>22.237038617452527</c:v>
                </c:pt>
                <c:pt idx="7">
                  <c:v>22.526131313763536</c:v>
                </c:pt>
                <c:pt idx="8">
                  <c:v>41.404160898177473</c:v>
                </c:pt>
                <c:pt idx="9">
                  <c:v>41.488671666078723</c:v>
                </c:pt>
                <c:pt idx="10">
                  <c:v>17.998300042498936</c:v>
                </c:pt>
                <c:pt idx="11">
                  <c:v>19.603564843269822</c:v>
                </c:pt>
                <c:pt idx="12">
                  <c:v>20.008829279572829</c:v>
                </c:pt>
                <c:pt idx="13">
                  <c:v>45.591387827383727</c:v>
                </c:pt>
                <c:pt idx="14">
                  <c:v>38.29527414824765</c:v>
                </c:pt>
                <c:pt idx="15">
                  <c:v>36.485164656015648</c:v>
                </c:pt>
                <c:pt idx="16">
                  <c:v>11.386297844966228</c:v>
                </c:pt>
                <c:pt idx="17">
                  <c:v>39.821428571428569</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2.0609739132226934E-3</c:v>
                </c:pt>
                <c:pt idx="1">
                  <c:v>0</c:v>
                </c:pt>
                <c:pt idx="2">
                  <c:v>2.7504641408237641E-2</c:v>
                </c:pt>
                <c:pt idx="3">
                  <c:v>0</c:v>
                </c:pt>
                <c:pt idx="4">
                  <c:v>0</c:v>
                </c:pt>
                <c:pt idx="5">
                  <c:v>0</c:v>
                </c:pt>
                <c:pt idx="6">
                  <c:v>1.4223739421093806</c:v>
                </c:pt>
                <c:pt idx="7">
                  <c:v>1.2517994617262315E-2</c:v>
                </c:pt>
                <c:pt idx="8">
                  <c:v>2.086138557530012E-2</c:v>
                </c:pt>
                <c:pt idx="9">
                  <c:v>0.31179944695426565</c:v>
                </c:pt>
                <c:pt idx="10">
                  <c:v>0</c:v>
                </c:pt>
                <c:pt idx="11">
                  <c:v>0.14136447449293177</c:v>
                </c:pt>
                <c:pt idx="12">
                  <c:v>1.681767537682104E-2</c:v>
                </c:pt>
                <c:pt idx="13">
                  <c:v>0</c:v>
                </c:pt>
                <c:pt idx="14">
                  <c:v>0.19538405177677373</c:v>
                </c:pt>
                <c:pt idx="15">
                  <c:v>7.2383436582980112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85.102185684099311</c:v>
                </c:pt>
                <c:pt idx="1">
                  <c:v>44.221248506231149</c:v>
                </c:pt>
                <c:pt idx="2">
                  <c:v>63.769436345966959</c:v>
                </c:pt>
                <c:pt idx="3">
                  <c:v>53.94736842105263</c:v>
                </c:pt>
                <c:pt idx="4">
                  <c:v>28.153305394078682</c:v>
                </c:pt>
                <c:pt idx="5">
                  <c:v>50.197089144936328</c:v>
                </c:pt>
                <c:pt idx="6">
                  <c:v>50.09082987490585</c:v>
                </c:pt>
                <c:pt idx="7">
                  <c:v>83.916827582346855</c:v>
                </c:pt>
                <c:pt idx="8">
                  <c:v>38.228994358909105</c:v>
                </c:pt>
                <c:pt idx="9">
                  <c:v>48.650768549560375</c:v>
                </c:pt>
                <c:pt idx="10">
                  <c:v>38.340416637636729</c:v>
                </c:pt>
                <c:pt idx="11">
                  <c:v>62.452513775283208</c:v>
                </c:pt>
                <c:pt idx="12">
                  <c:v>75.57333704425271</c:v>
                </c:pt>
                <c:pt idx="13">
                  <c:v>50.301223526489039</c:v>
                </c:pt>
                <c:pt idx="14">
                  <c:v>40.893101426617157</c:v>
                </c:pt>
                <c:pt idx="15">
                  <c:v>52.557766450177247</c:v>
                </c:pt>
                <c:pt idx="16">
                  <c:v>99.244639376218331</c:v>
                </c:pt>
                <c:pt idx="17">
                  <c:v>68.301104972375697</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8.3366349709455889E-2</c:v>
                </c:pt>
                <c:pt idx="1">
                  <c:v>7.8814089796847435</c:v>
                </c:pt>
                <c:pt idx="2">
                  <c:v>8.0903790087463552</c:v>
                </c:pt>
                <c:pt idx="3">
                  <c:v>0.15642252484357747</c:v>
                </c:pt>
                <c:pt idx="4">
                  <c:v>37.63012031904826</c:v>
                </c:pt>
                <c:pt idx="5">
                  <c:v>0</c:v>
                </c:pt>
                <c:pt idx="6">
                  <c:v>30.377054748999395</c:v>
                </c:pt>
                <c:pt idx="7">
                  <c:v>8.3760109702515884</c:v>
                </c:pt>
                <c:pt idx="8">
                  <c:v>6.8551978623234504</c:v>
                </c:pt>
                <c:pt idx="9">
                  <c:v>8.6861914099563542</c:v>
                </c:pt>
                <c:pt idx="10">
                  <c:v>47.72521424092524</c:v>
                </c:pt>
                <c:pt idx="11">
                  <c:v>15.640507888702556</c:v>
                </c:pt>
                <c:pt idx="12">
                  <c:v>6.5780684664625664</c:v>
                </c:pt>
                <c:pt idx="13">
                  <c:v>1.2856344326439351</c:v>
                </c:pt>
                <c:pt idx="14">
                  <c:v>7.2601133476646469</c:v>
                </c:pt>
                <c:pt idx="15">
                  <c:v>8.5388257820788155E-2</c:v>
                </c:pt>
                <c:pt idx="16">
                  <c:v>0.58479532163742687</c:v>
                </c:pt>
                <c:pt idx="17">
                  <c:v>6.9060773480662987E-2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14.814447966191231</c:v>
                </c:pt>
                <c:pt idx="1">
                  <c:v>47.897342514084109</c:v>
                </c:pt>
                <c:pt idx="2">
                  <c:v>28.091593780369291</c:v>
                </c:pt>
                <c:pt idx="3">
                  <c:v>45.896209054103792</c:v>
                </c:pt>
                <c:pt idx="4">
                  <c:v>34.216574286873055</c:v>
                </c:pt>
                <c:pt idx="5">
                  <c:v>49.802910855063672</c:v>
                </c:pt>
                <c:pt idx="6">
                  <c:v>18.036007030084626</c:v>
                </c:pt>
                <c:pt idx="7">
                  <c:v>7.6987658466963307</c:v>
                </c:pt>
                <c:pt idx="8">
                  <c:v>54.9094456461806</c:v>
                </c:pt>
                <c:pt idx="9">
                  <c:v>42.51755329242836</c:v>
                </c:pt>
                <c:pt idx="10">
                  <c:v>13.934369121438026</c:v>
                </c:pt>
                <c:pt idx="11">
                  <c:v>21.893288613573361</c:v>
                </c:pt>
                <c:pt idx="12">
                  <c:v>17.848594489284721</c:v>
                </c:pt>
                <c:pt idx="13">
                  <c:v>48.406931246506431</c:v>
                </c:pt>
                <c:pt idx="14">
                  <c:v>51.749071721711942</c:v>
                </c:pt>
                <c:pt idx="15">
                  <c:v>41.131265039977229</c:v>
                </c:pt>
                <c:pt idx="16">
                  <c:v>0.1705653021442495</c:v>
                </c:pt>
                <c:pt idx="17">
                  <c:v>31.629834254143645</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4.8590864917395532E-2</c:v>
                </c:pt>
                <c:pt idx="3">
                  <c:v>0</c:v>
                </c:pt>
                <c:pt idx="4">
                  <c:v>0</c:v>
                </c:pt>
                <c:pt idx="5">
                  <c:v>0</c:v>
                </c:pt>
                <c:pt idx="6">
                  <c:v>1.4961083460101317</c:v>
                </c:pt>
                <c:pt idx="7">
                  <c:v>8.3956007052304587E-3</c:v>
                </c:pt>
                <c:pt idx="8">
                  <c:v>6.3621325868431101E-3</c:v>
                </c:pt>
                <c:pt idx="9">
                  <c:v>0.14548674805490544</c:v>
                </c:pt>
                <c:pt idx="10">
                  <c:v>0</c:v>
                </c:pt>
                <c:pt idx="11">
                  <c:v>1.3689722440877511E-2</c:v>
                </c:pt>
                <c:pt idx="12">
                  <c:v>0</c:v>
                </c:pt>
                <c:pt idx="13">
                  <c:v>6.2107943605987205E-3</c:v>
                </c:pt>
                <c:pt idx="14">
                  <c:v>9.7713504006253671E-2</c:v>
                </c:pt>
                <c:pt idx="15">
                  <c:v>6.225580252024737</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'42pbpcasaadpot'!$Q$11:$Q$29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Rioja, La</c:v>
                </c:pt>
                <c:pt idx="9">
                  <c:v>Aragón</c:v>
                </c:pt>
                <c:pt idx="10">
                  <c:v>Murcia, Región de</c:v>
                </c:pt>
                <c:pt idx="11">
                  <c:v>País Vasco</c:v>
                </c:pt>
                <c:pt idx="12">
                  <c:v>Navarra, Comunidad Foral de</c:v>
                </c:pt>
                <c:pt idx="13">
                  <c:v>Cataluña</c:v>
                </c:pt>
                <c:pt idx="14">
                  <c:v>Cantabria</c:v>
                </c:pt>
                <c:pt idx="15">
                  <c:v>Ceuta y Melilla</c:v>
                </c:pt>
                <c:pt idx="16">
                  <c:v>Asturias, Principado de</c:v>
                </c:pt>
                <c:pt idx="17">
                  <c:v>Canarias</c:v>
                </c:pt>
                <c:pt idx="18">
                  <c:v>Galicia</c:v>
                </c:pt>
              </c:strCache>
            </c:strRef>
          </c:cat>
          <c:val>
            <c:numRef>
              <c:f>'42pbpcasaadpot'!$R$11:$R$29</c:f>
              <c:numCache>
                <c:formatCode>#,##0.00</c:formatCode>
                <c:ptCount val="19"/>
                <c:pt idx="0">
                  <c:v>30.322240475708082</c:v>
                </c:pt>
                <c:pt idx="1">
                  <c:v>28.276452917764693</c:v>
                </c:pt>
                <c:pt idx="2">
                  <c:v>25.679623353233971</c:v>
                </c:pt>
                <c:pt idx="3">
                  <c:v>23.937716375987982</c:v>
                </c:pt>
                <c:pt idx="4">
                  <c:v>23.656787703606298</c:v>
                </c:pt>
                <c:pt idx="5">
                  <c:v>23.525777715777515</c:v>
                </c:pt>
                <c:pt idx="6">
                  <c:v>22.683473079445861</c:v>
                </c:pt>
                <c:pt idx="7">
                  <c:v>22.595869398146821</c:v>
                </c:pt>
                <c:pt idx="8">
                  <c:v>21.877150110322901</c:v>
                </c:pt>
                <c:pt idx="9">
                  <c:v>21.820267727426245</c:v>
                </c:pt>
                <c:pt idx="10">
                  <c:v>21.777088730820143</c:v>
                </c:pt>
                <c:pt idx="11">
                  <c:v>20.853571265435388</c:v>
                </c:pt>
                <c:pt idx="12">
                  <c:v>20.041548352202184</c:v>
                </c:pt>
                <c:pt idx="13">
                  <c:v>20.023796091712981</c:v>
                </c:pt>
                <c:pt idx="14">
                  <c:v>17.409927942353882</c:v>
                </c:pt>
                <c:pt idx="15">
                  <c:v>17.306644205519497</c:v>
                </c:pt>
                <c:pt idx="16">
                  <c:v>17.135398254153863</c:v>
                </c:pt>
                <c:pt idx="17">
                  <c:v>16.181255299430127</c:v>
                </c:pt>
                <c:pt idx="18">
                  <c:v>15.811812007930609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País Vasco</c:v>
                </c:pt>
                <c:pt idx="5">
                  <c:v>Cataluña</c:v>
                </c:pt>
                <c:pt idx="6">
                  <c:v>Rioja, La</c:v>
                </c:pt>
                <c:pt idx="7">
                  <c:v>Castilla - La Mancha</c:v>
                </c:pt>
                <c:pt idx="8">
                  <c:v>Murcia, Región de</c:v>
                </c:pt>
                <c:pt idx="9">
                  <c:v>TOTAL</c:v>
                </c:pt>
                <c:pt idx="10">
                  <c:v>Comunitat Valenciana</c:v>
                </c:pt>
                <c:pt idx="11">
                  <c:v>Madrid, Comunidad de</c:v>
                </c:pt>
                <c:pt idx="12">
                  <c:v>Aragón</c:v>
                </c:pt>
                <c:pt idx="13">
                  <c:v>Navarra, Comunidad Foral de</c:v>
                </c:pt>
                <c:pt idx="14">
                  <c:v>Ceuta y Melilla</c:v>
                </c:pt>
                <c:pt idx="15">
                  <c:v>Canarias</c:v>
                </c:pt>
                <c:pt idx="16">
                  <c:v>Asturias, Principado de</c:v>
                </c:pt>
                <c:pt idx="17">
                  <c:v>Cantabria</c:v>
                </c:pt>
                <c:pt idx="18">
                  <c:v>Galicia</c:v>
                </c:pt>
              </c:strCache>
            </c:strRef>
          </c:cat>
          <c:val>
            <c:numRef>
              <c:f>'22solcasaadpot'!$R$10:$R$28</c:f>
              <c:numCache>
                <c:formatCode>0.00</c:formatCode>
                <c:ptCount val="19"/>
                <c:pt idx="0">
                  <c:v>40.756920146580818</c:v>
                </c:pt>
                <c:pt idx="1">
                  <c:v>39.197672333047691</c:v>
                </c:pt>
                <c:pt idx="2">
                  <c:v>38.907345793981882</c:v>
                </c:pt>
                <c:pt idx="3">
                  <c:v>36.320138480632309</c:v>
                </c:pt>
                <c:pt idx="4">
                  <c:v>34.944348858809022</c:v>
                </c:pt>
                <c:pt idx="5">
                  <c:v>34.937487205756426</c:v>
                </c:pt>
                <c:pt idx="6">
                  <c:v>34.688841965408429</c:v>
                </c:pt>
                <c:pt idx="7">
                  <c:v>34.575350624672062</c:v>
                </c:pt>
                <c:pt idx="8">
                  <c:v>33.363035606673222</c:v>
                </c:pt>
                <c:pt idx="9">
                  <c:v>33.051912849003074</c:v>
                </c:pt>
                <c:pt idx="10">
                  <c:v>31.968824821049758</c:v>
                </c:pt>
                <c:pt idx="11">
                  <c:v>31.024603998071839</c:v>
                </c:pt>
                <c:pt idx="12">
                  <c:v>29.796336305104191</c:v>
                </c:pt>
                <c:pt idx="13">
                  <c:v>26.894567983183979</c:v>
                </c:pt>
                <c:pt idx="14">
                  <c:v>26.779963335480353</c:v>
                </c:pt>
                <c:pt idx="15">
                  <c:v>26.198016287736873</c:v>
                </c:pt>
                <c:pt idx="16">
                  <c:v>25.845593234166373</c:v>
                </c:pt>
                <c:pt idx="17">
                  <c:v>23.998198558847079</c:v>
                </c:pt>
                <c:pt idx="18">
                  <c:v>17.81746395129192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Asturias, Principado de</c:v>
                </c:pt>
                <c:pt idx="5">
                  <c:v>País Vasco</c:v>
                </c:pt>
                <c:pt idx="6">
                  <c:v>Aragón</c:v>
                </c:pt>
                <c:pt idx="7">
                  <c:v>TOTAL</c:v>
                </c:pt>
                <c:pt idx="8">
                  <c:v>Cantabria</c:v>
                </c:pt>
                <c:pt idx="9">
                  <c:v>Comunitat Valenciana</c:v>
                </c:pt>
                <c:pt idx="10">
                  <c:v>Rioja, La</c:v>
                </c:pt>
                <c:pt idx="11">
                  <c:v>Galicia</c:v>
                </c:pt>
                <c:pt idx="12">
                  <c:v>Murcia, Región de</c:v>
                </c:pt>
                <c:pt idx="13">
                  <c:v>Madrid, Comunidad de</c:v>
                </c:pt>
                <c:pt idx="14">
                  <c:v>Cataluña</c:v>
                </c:pt>
                <c:pt idx="15">
                  <c:v>Navarra, Comunidad Foral de</c:v>
                </c:pt>
                <c:pt idx="16">
                  <c:v>Balears, Illes</c:v>
                </c:pt>
                <c:pt idx="17">
                  <c:v>Ceuta y Melilla</c:v>
                </c:pt>
                <c:pt idx="18">
                  <c:v>Canarias</c:v>
                </c:pt>
              </c:strCache>
            </c:strRef>
          </c:cat>
          <c:val>
            <c:numRef>
              <c:f>'44bpbpcasaad'!$AF$11:$AF$29</c:f>
              <c:numCache>
                <c:formatCode>0.00</c:formatCode>
                <c:ptCount val="19"/>
                <c:pt idx="0">
                  <c:v>5.2111777348100832</c:v>
                </c:pt>
                <c:pt idx="1">
                  <c:v>3.4755763437785197</c:v>
                </c:pt>
                <c:pt idx="2">
                  <c:v>3.3590817087259297</c:v>
                </c:pt>
                <c:pt idx="3">
                  <c:v>3.3412055967820682</c:v>
                </c:pt>
                <c:pt idx="4">
                  <c:v>3.1316223684472098</c:v>
                </c:pt>
                <c:pt idx="5">
                  <c:v>3.089831620419961</c:v>
                </c:pt>
                <c:pt idx="6">
                  <c:v>3.03454363675539</c:v>
                </c:pt>
                <c:pt idx="7">
                  <c:v>2.9846339304804221</c:v>
                </c:pt>
                <c:pt idx="8">
                  <c:v>2.9565575038197647</c:v>
                </c:pt>
                <c:pt idx="9">
                  <c:v>2.9246606003034779</c:v>
                </c:pt>
                <c:pt idx="10">
                  <c:v>2.8611588608733967</c:v>
                </c:pt>
                <c:pt idx="11">
                  <c:v>2.7505127019690128</c:v>
                </c:pt>
                <c:pt idx="12">
                  <c:v>2.7247675440744685</c:v>
                </c:pt>
                <c:pt idx="13">
                  <c:v>2.6398509990609589</c:v>
                </c:pt>
                <c:pt idx="14">
                  <c:v>2.6366739505107781</c:v>
                </c:pt>
                <c:pt idx="15">
                  <c:v>2.4256309928513513</c:v>
                </c:pt>
                <c:pt idx="16">
                  <c:v>2.4230808013184495</c:v>
                </c:pt>
                <c:pt idx="17">
                  <c:v>2.0724435610667773</c:v>
                </c:pt>
                <c:pt idx="18">
                  <c:v>1.8540308791260434</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1.4602580101074596</c:v>
                </c:pt>
                <c:pt idx="1">
                  <c:v>1.3262222943240118</c:v>
                </c:pt>
                <c:pt idx="2">
                  <c:v>1.2386498666568226</c:v>
                </c:pt>
                <c:pt idx="3">
                  <c:v>1.2059730100559383</c:v>
                </c:pt>
                <c:pt idx="4">
                  <c:v>1.0679106207351836</c:v>
                </c:pt>
                <c:pt idx="5">
                  <c:v>1.0494254844795061</c:v>
                </c:pt>
                <c:pt idx="6">
                  <c:v>1.0478923023873266</c:v>
                </c:pt>
                <c:pt idx="7">
                  <c:v>1.0310378536583065</c:v>
                </c:pt>
                <c:pt idx="8">
                  <c:v>1.0108526167555874</c:v>
                </c:pt>
                <c:pt idx="9">
                  <c:v>1.0101807183967428</c:v>
                </c:pt>
                <c:pt idx="10">
                  <c:v>0.99461197273241453</c:v>
                </c:pt>
                <c:pt idx="11">
                  <c:v>0.97055145525145847</c:v>
                </c:pt>
                <c:pt idx="12">
                  <c:v>0.89648387133863205</c:v>
                </c:pt>
                <c:pt idx="13">
                  <c:v>0.87283468378651197</c:v>
                </c:pt>
                <c:pt idx="14">
                  <c:v>0.85585862829628401</c:v>
                </c:pt>
                <c:pt idx="15">
                  <c:v>0.80096606236694856</c:v>
                </c:pt>
                <c:pt idx="16">
                  <c:v>0.78866101829123447</c:v>
                </c:pt>
                <c:pt idx="17">
                  <c:v>0.63247936774504832</c:v>
                </c:pt>
                <c:pt idx="18">
                  <c:v>0.62950960131058586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TOTAL</c:v>
                </c:pt>
                <c:pt idx="8">
                  <c:v>Cataluña</c:v>
                </c:pt>
                <c:pt idx="9">
                  <c:v>Cantabria</c:v>
                </c:pt>
                <c:pt idx="10">
                  <c:v>Aragón</c:v>
                </c:pt>
                <c:pt idx="11">
                  <c:v>Madrid, Comunidad de</c:v>
                </c:pt>
                <c:pt idx="12">
                  <c:v>País Vasco</c:v>
                </c:pt>
                <c:pt idx="13">
                  <c:v>Rioja, La</c:v>
                </c:pt>
                <c:pt idx="14">
                  <c:v>Ceuta y Melilla</c:v>
                </c:pt>
                <c:pt idx="15">
                  <c:v>Asturias, Principado de</c:v>
                </c:pt>
                <c:pt idx="16">
                  <c:v>Navarra, Comunidad Foral de</c:v>
                </c:pt>
                <c:pt idx="17">
                  <c:v>Canarias</c:v>
                </c:pt>
                <c:pt idx="18">
                  <c:v>Galicia</c:v>
                </c:pt>
              </c:strCache>
            </c:strRef>
          </c:cat>
          <c:val>
            <c:numRef>
              <c:f>'44bpbpcasaad'!$AR$11:$AR$29</c:f>
              <c:numCache>
                <c:formatCode>0.00</c:formatCode>
                <c:ptCount val="19"/>
                <c:pt idx="0">
                  <c:v>5.1744932216048207</c:v>
                </c:pt>
                <c:pt idx="1">
                  <c:v>5.1697672937150019</c:v>
                </c:pt>
                <c:pt idx="2">
                  <c:v>4.6099550159090077</c:v>
                </c:pt>
                <c:pt idx="3">
                  <c:v>4.5293511165708766</c:v>
                </c:pt>
                <c:pt idx="4">
                  <c:v>4.290785929976332</c:v>
                </c:pt>
                <c:pt idx="5">
                  <c:v>4.2205231285939648</c:v>
                </c:pt>
                <c:pt idx="6">
                  <c:v>4.0759934116799688</c:v>
                </c:pt>
                <c:pt idx="7">
                  <c:v>4.0398936490176967</c:v>
                </c:pt>
                <c:pt idx="8">
                  <c:v>3.878168853107943</c:v>
                </c:pt>
                <c:pt idx="9">
                  <c:v>3.7407046515205908</c:v>
                </c:pt>
                <c:pt idx="10">
                  <c:v>3.6583363599727354</c:v>
                </c:pt>
                <c:pt idx="11">
                  <c:v>3.6149934327956084</c:v>
                </c:pt>
                <c:pt idx="12">
                  <c:v>3.4471210796089848</c:v>
                </c:pt>
                <c:pt idx="13">
                  <c:v>3.4115714850003118</c:v>
                </c:pt>
                <c:pt idx="14">
                  <c:v>3.3856317093311312</c:v>
                </c:pt>
                <c:pt idx="15">
                  <c:v>3.3431285309273018</c:v>
                </c:pt>
                <c:pt idx="16">
                  <c:v>2.8537393285196293</c:v>
                </c:pt>
                <c:pt idx="17">
                  <c:v>2.8382256491760156</c:v>
                </c:pt>
                <c:pt idx="18">
                  <c:v>2.7838598686268377</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Comunitat Valenciana</c:v>
                </c:pt>
                <c:pt idx="5">
                  <c:v>Extremadura</c:v>
                </c:pt>
                <c:pt idx="6">
                  <c:v>Rioja, La</c:v>
                </c:pt>
                <c:pt idx="7">
                  <c:v>Madrid, Comunidad de</c:v>
                </c:pt>
                <c:pt idx="8">
                  <c:v>TOTAL</c:v>
                </c:pt>
                <c:pt idx="9">
                  <c:v>Aragón</c:v>
                </c:pt>
                <c:pt idx="10">
                  <c:v>Murcia, Región de</c:v>
                </c:pt>
                <c:pt idx="11">
                  <c:v>Cataluña</c:v>
                </c:pt>
                <c:pt idx="12">
                  <c:v>Navarra, Comunidad Foral de</c:v>
                </c:pt>
                <c:pt idx="13">
                  <c:v>País Vasco</c:v>
                </c:pt>
                <c:pt idx="14">
                  <c:v>Cantabria</c:v>
                </c:pt>
                <c:pt idx="15">
                  <c:v>Asturias, Principado de</c:v>
                </c:pt>
                <c:pt idx="16">
                  <c:v>Ceuta y Melilla</c:v>
                </c:pt>
                <c:pt idx="17">
                  <c:v>Galicia</c:v>
                </c:pt>
                <c:pt idx="18">
                  <c:v>Canarias</c:v>
                </c:pt>
              </c:strCache>
            </c:strRef>
          </c:cat>
          <c:val>
            <c:numRef>
              <c:f>'44bpbpcasaad'!$AX$11:$AX$29</c:f>
              <c:numCache>
                <c:formatCode>0.00</c:formatCode>
                <c:ptCount val="19"/>
                <c:pt idx="0">
                  <c:v>35.519676165505189</c:v>
                </c:pt>
                <c:pt idx="1">
                  <c:v>33.326146855284073</c:v>
                </c:pt>
                <c:pt idx="2">
                  <c:v>32.916812970398304</c:v>
                </c:pt>
                <c:pt idx="3">
                  <c:v>28.620361560418647</c:v>
                </c:pt>
                <c:pt idx="4">
                  <c:v>27.821992896687174</c:v>
                </c:pt>
                <c:pt idx="5">
                  <c:v>27.347760029565148</c:v>
                </c:pt>
                <c:pt idx="6">
                  <c:v>27.142210144927535</c:v>
                </c:pt>
                <c:pt idx="7">
                  <c:v>26.941460766258238</c:v>
                </c:pt>
                <c:pt idx="8">
                  <c:v>26.879186755315555</c:v>
                </c:pt>
                <c:pt idx="9">
                  <c:v>26.010597874178874</c:v>
                </c:pt>
                <c:pt idx="10">
                  <c:v>25.756917079190565</c:v>
                </c:pt>
                <c:pt idx="11">
                  <c:v>24.501640227291794</c:v>
                </c:pt>
                <c:pt idx="12">
                  <c:v>24.41835389960465</c:v>
                </c:pt>
                <c:pt idx="13">
                  <c:v>24.248716399879189</c:v>
                </c:pt>
                <c:pt idx="14">
                  <c:v>22.611731156890702</c:v>
                </c:pt>
                <c:pt idx="15">
                  <c:v>20.734745449560751</c:v>
                </c:pt>
                <c:pt idx="16">
                  <c:v>20.522311330454453</c:v>
                </c:pt>
                <c:pt idx="17">
                  <c:v>16.985298463980815</c:v>
                </c:pt>
                <c:pt idx="18">
                  <c:v>16.749344338951349</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'45ResolPIAAltaBaj'!$AD$11:$AD$48</c:f>
              <c:numCache>
                <c:formatCode>0</c:formatCode>
                <c:ptCount val="38"/>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'45ResolPIAAltaBaj'!$AE$11:$AE$48</c:f>
              <c:numCache>
                <c:formatCode>0</c:formatCode>
                <c:ptCount val="38"/>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3381</c:v>
                </c:pt>
                <c:pt idx="1">
                  <c:v>94818</c:v>
                </c:pt>
                <c:pt idx="2">
                  <c:v>51898</c:v>
                </c:pt>
                <c:pt idx="3">
                  <c:v>66354</c:v>
                </c:pt>
                <c:pt idx="4">
                  <c:v>68713</c:v>
                </c:pt>
                <c:pt idx="5">
                  <c:v>102721</c:v>
                </c:pt>
                <c:pt idx="6">
                  <c:v>275356</c:v>
                </c:pt>
                <c:pt idx="7">
                  <c:v>771931</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907712</c:v>
                </c:pt>
                <c:pt idx="1">
                  <c:v>527460</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513</c:v>
                </c:pt>
                <c:pt idx="1">
                  <c:v>9840</c:v>
                </c:pt>
                <c:pt idx="2">
                  <c:v>6056</c:v>
                </c:pt>
                <c:pt idx="3">
                  <c:v>8932</c:v>
                </c:pt>
                <c:pt idx="4">
                  <c:v>8326</c:v>
                </c:pt>
                <c:pt idx="5">
                  <c:v>11185</c:v>
                </c:pt>
                <c:pt idx="6">
                  <c:v>37599</c:v>
                </c:pt>
                <c:pt idx="7">
                  <c:v>177380</c:v>
                </c:pt>
              </c:numCache>
            </c:numRef>
          </c:val>
          <c:extLst>
            <c:ext xmlns:c15="http://schemas.microsoft.com/office/drawing/2012/chart" uri="{02D57815-91ED-43cb-92C2-25804820EDAC}">
              <c15:datalabelsRange>
                <c15:f>'46aperfpb_graf'!$V$12:$AC$12</c15:f>
                <c15:dlblRangeCache>
                  <c:ptCount val="8"/>
                  <c:pt idx="0">
                    <c:v>35%</c:v>
                  </c:pt>
                  <c:pt idx="1">
                    <c:v>34%</c:v>
                  </c:pt>
                  <c:pt idx="2">
                    <c:v>30%</c:v>
                  </c:pt>
                  <c:pt idx="3">
                    <c:v>31%</c:v>
                  </c:pt>
                  <c:pt idx="4">
                    <c:v>26%</c:v>
                  </c:pt>
                  <c:pt idx="5">
                    <c:v>22%</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669</c:v>
                </c:pt>
                <c:pt idx="1">
                  <c:v>11210</c:v>
                </c:pt>
                <c:pt idx="2">
                  <c:v>7560</c:v>
                </c:pt>
                <c:pt idx="3">
                  <c:v>11155</c:v>
                </c:pt>
                <c:pt idx="4">
                  <c:v>12336</c:v>
                </c:pt>
                <c:pt idx="5">
                  <c:v>19624</c:v>
                </c:pt>
                <c:pt idx="6">
                  <c:v>62813</c:v>
                </c:pt>
                <c:pt idx="7">
                  <c:v>221006</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298</c:v>
                </c:pt>
                <c:pt idx="1">
                  <c:v>7886</c:v>
                </c:pt>
                <c:pt idx="2">
                  <c:v>6362</c:v>
                </c:pt>
                <c:pt idx="3">
                  <c:v>8545</c:v>
                </c:pt>
                <c:pt idx="4">
                  <c:v>11151</c:v>
                </c:pt>
                <c:pt idx="5">
                  <c:v>19542</c:v>
                </c:pt>
                <c:pt idx="6">
                  <c:v>69908</c:v>
                </c:pt>
                <c:pt idx="7">
                  <c:v>177816</c:v>
                </c:pt>
              </c:numCache>
            </c:numRef>
          </c:val>
          <c:extLst>
            <c:ext xmlns:c15="http://schemas.microsoft.com/office/drawing/2012/chart" uri="{02D57815-91ED-43cb-92C2-25804820EDAC}">
              <c15:datalabelsRange>
                <c15:f>'46aperfpb_graf'!$V$14:$AC$14</c15:f>
                <c15:dlblRangeCache>
                  <c:ptCount val="8"/>
                  <c:pt idx="0">
                    <c:v>20%</c:v>
                  </c:pt>
                  <c:pt idx="1">
                    <c:v>27%</c:v>
                  </c:pt>
                  <c:pt idx="2">
                    <c:v>32%</c:v>
                  </c:pt>
                  <c:pt idx="3">
                    <c:v>30%</c:v>
                  </c:pt>
                  <c:pt idx="4">
                    <c:v>35%</c:v>
                  </c:pt>
                  <c:pt idx="5">
                    <c:v>39%</c:v>
                  </c:pt>
                  <c:pt idx="6">
                    <c:v>41%</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622</c:v>
                </c:pt>
                <c:pt idx="1">
                  <c:v>20682</c:v>
                </c:pt>
                <c:pt idx="2">
                  <c:v>9298</c:v>
                </c:pt>
                <c:pt idx="3">
                  <c:v>10979</c:v>
                </c:pt>
                <c:pt idx="4">
                  <c:v>9388</c:v>
                </c:pt>
                <c:pt idx="5">
                  <c:v>12167</c:v>
                </c:pt>
                <c:pt idx="6">
                  <c:v>27698</c:v>
                </c:pt>
                <c:pt idx="7">
                  <c:v>55150</c:v>
                </c:pt>
              </c:numCache>
            </c:numRef>
          </c:val>
          <c:extLst>
            <c:ext xmlns:c15="http://schemas.microsoft.com/office/drawing/2012/chart" uri="{02D57815-91ED-43cb-92C2-25804820EDAC}">
              <c15:datalabelsRange>
                <c15:f>'46aperfpb_graf'!$V$16:$AC$16</c15:f>
                <c15:dlblRangeCache>
                  <c:ptCount val="8"/>
                  <c:pt idx="0">
                    <c:v>33%</c:v>
                  </c:pt>
                  <c:pt idx="1">
                    <c:v>31%</c:v>
                  </c:pt>
                  <c:pt idx="2">
                    <c:v>29%</c:v>
                  </c:pt>
                  <c:pt idx="3">
                    <c:v>29%</c:v>
                  </c:pt>
                  <c:pt idx="4">
                    <c:v>25%</c:v>
                  </c:pt>
                  <c:pt idx="5">
                    <c:v>23%</c:v>
                  </c:pt>
                  <c:pt idx="6">
                    <c:v>26%</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909</c:v>
                </c:pt>
                <c:pt idx="1">
                  <c:v>27224</c:v>
                </c:pt>
                <c:pt idx="2">
                  <c:v>11855</c:v>
                </c:pt>
                <c:pt idx="3">
                  <c:v>14652</c:v>
                </c:pt>
                <c:pt idx="4">
                  <c:v>14706</c:v>
                </c:pt>
                <c:pt idx="5">
                  <c:v>21196</c:v>
                </c:pt>
                <c:pt idx="6">
                  <c:v>41176</c:v>
                </c:pt>
                <c:pt idx="7">
                  <c:v>73679</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40%</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370</c:v>
                </c:pt>
                <c:pt idx="1">
                  <c:v>17976</c:v>
                </c:pt>
                <c:pt idx="2">
                  <c:v>10767</c:v>
                </c:pt>
                <c:pt idx="3">
                  <c:v>12091</c:v>
                </c:pt>
                <c:pt idx="4">
                  <c:v>12806</c:v>
                </c:pt>
                <c:pt idx="5">
                  <c:v>19007</c:v>
                </c:pt>
                <c:pt idx="6">
                  <c:v>36162</c:v>
                </c:pt>
                <c:pt idx="7">
                  <c:v>66900</c:v>
                </c:pt>
              </c:numCache>
            </c:numRef>
          </c:val>
          <c:extLst>
            <c:ext xmlns:c15="http://schemas.microsoft.com/office/drawing/2012/chart" uri="{02D57815-91ED-43cb-92C2-25804820EDAC}">
              <c15:datalabelsRange>
                <c15:f>'46aperfpb_graf'!$V$18:$AC$18</c15:f>
                <c15:dlblRangeCache>
                  <c:ptCount val="8"/>
                  <c:pt idx="0">
                    <c:v>19%</c:v>
                  </c:pt>
                  <c:pt idx="1">
                    <c:v>27%</c:v>
                  </c:pt>
                  <c:pt idx="2">
                    <c:v>34%</c:v>
                  </c:pt>
                  <c:pt idx="3">
                    <c:v>32%</c:v>
                  </c:pt>
                  <c:pt idx="4">
                    <c:v>35%</c:v>
                  </c:pt>
                  <c:pt idx="5">
                    <c:v>36%</c:v>
                  </c:pt>
                  <c:pt idx="6">
                    <c:v>34%</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0.34556116685494054</c:v>
                </c:pt>
                <c:pt idx="1">
                  <c:v>0.24317894876735996</c:v>
                </c:pt>
                <c:pt idx="2">
                  <c:v>0.20051332314439499</c:v>
                </c:pt>
                <c:pt idx="3">
                  <c:v>4.4183998936806433E-2</c:v>
                </c:pt>
                <c:pt idx="4">
                  <c:v>3.3214831550269122E-2</c:v>
                </c:pt>
                <c:pt idx="5">
                  <c:v>1.7016080802711143E-2</c:v>
                </c:pt>
                <c:pt idx="6">
                  <c:v>1.7389859791348262E-2</c:v>
                </c:pt>
                <c:pt idx="7">
                  <c:v>1.4135490730281081E-2</c:v>
                </c:pt>
                <c:pt idx="8">
                  <c:v>8.4806299421888498E-2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Cataluña</c:v>
                </c:pt>
                <c:pt idx="7">
                  <c:v>Rioja, La</c:v>
                </c:pt>
                <c:pt idx="8">
                  <c:v>TOTAL</c:v>
                </c:pt>
                <c:pt idx="9">
                  <c:v>Murcia, Región de</c:v>
                </c:pt>
                <c:pt idx="10">
                  <c:v>Aragón</c:v>
                </c:pt>
                <c:pt idx="11">
                  <c:v>Cantabria</c:v>
                </c:pt>
                <c:pt idx="12">
                  <c:v>Comunitat Valenciana</c:v>
                </c:pt>
                <c:pt idx="13">
                  <c:v>Balears, Illes</c:v>
                </c:pt>
                <c:pt idx="14">
                  <c:v>Madrid, Comunidad de</c:v>
                </c:pt>
                <c:pt idx="15">
                  <c:v>Navarra, Comunidad Foral de</c:v>
                </c:pt>
                <c:pt idx="16">
                  <c:v>Ceuta y Melilla</c:v>
                </c:pt>
                <c:pt idx="17">
                  <c:v>Galicia</c:v>
                </c:pt>
                <c:pt idx="18">
                  <c:v>Canarias</c:v>
                </c:pt>
              </c:strCache>
            </c:strRef>
          </c:cat>
          <c:val>
            <c:numRef>
              <c:f>'24asolcasaad_pobl'!$AF$11:$AF$29</c:f>
              <c:numCache>
                <c:formatCode>0.00</c:formatCode>
                <c:ptCount val="19"/>
                <c:pt idx="0">
                  <c:v>6.6866132232077566</c:v>
                </c:pt>
                <c:pt idx="1">
                  <c:v>5.5967622303202296</c:v>
                </c:pt>
                <c:pt idx="2">
                  <c:v>5.1776337340308318</c:v>
                </c:pt>
                <c:pt idx="3">
                  <c:v>4.8159240516267952</c:v>
                </c:pt>
                <c:pt idx="4">
                  <c:v>4.7234757370335769</c:v>
                </c:pt>
                <c:pt idx="5">
                  <c:v>4.6795573695135424</c:v>
                </c:pt>
                <c:pt idx="6">
                  <c:v>4.6004644668672832</c:v>
                </c:pt>
                <c:pt idx="7">
                  <c:v>4.536710086197802</c:v>
                </c:pt>
                <c:pt idx="8">
                  <c:v>4.3488869720661967</c:v>
                </c:pt>
                <c:pt idx="9">
                  <c:v>4.1744109011324415</c:v>
                </c:pt>
                <c:pt idx="10">
                  <c:v>4.1437751297445962</c:v>
                </c:pt>
                <c:pt idx="11">
                  <c:v>4.075378959766276</c:v>
                </c:pt>
                <c:pt idx="12">
                  <c:v>3.952267888757993</c:v>
                </c:pt>
                <c:pt idx="13">
                  <c:v>3.6764839582579141</c:v>
                </c:pt>
                <c:pt idx="14">
                  <c:v>3.6245709521802039</c:v>
                </c:pt>
                <c:pt idx="15">
                  <c:v>3.2550527780050733</c:v>
                </c:pt>
                <c:pt idx="16">
                  <c:v>3.206858702423685</c:v>
                </c:pt>
                <c:pt idx="17">
                  <c:v>3.099401946489325</c:v>
                </c:pt>
                <c:pt idx="18">
                  <c:v>3.0017406110032643</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0.28294889836661524</c:v>
                </c:pt>
                <c:pt idx="1">
                  <c:v>0.47041847281596466</c:v>
                </c:pt>
                <c:pt idx="2">
                  <c:v>0.17558346445049586</c:v>
                </c:pt>
                <c:pt idx="3">
                  <c:v>6.232648090396907E-2</c:v>
                </c:pt>
                <c:pt idx="4">
                  <c:v>8.7226834629551778E-3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0.26925316676206357</c:v>
                </c:pt>
                <c:pt idx="1">
                  <c:v>0.73074683323793643</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0.18055949678395763</c:v>
                </c:pt>
                <c:pt idx="1">
                  <c:v>0.30028625954198473</c:v>
                </c:pt>
                <c:pt idx="2">
                  <c:v>0.25865754595981189</c:v>
                </c:pt>
                <c:pt idx="3">
                  <c:v>0.2933293372152766</c:v>
                </c:pt>
                <c:pt idx="4">
                  <c:v>0.23611576712481841</c:v>
                </c:pt>
                <c:pt idx="5">
                  <c:v>0.27960134329975084</c:v>
                </c:pt>
                <c:pt idx="6">
                  <c:v>0.24465173763352263</c:v>
                </c:pt>
                <c:pt idx="7">
                  <c:v>0.22605502689284238</c:v>
                </c:pt>
                <c:pt idx="8">
                  <c:v>0.35037287271336603</c:v>
                </c:pt>
                <c:pt idx="9">
                  <c:v>0.26159156461298405</c:v>
                </c:pt>
                <c:pt idx="10">
                  <c:v>0.18492840994724943</c:v>
                </c:pt>
                <c:pt idx="11">
                  <c:v>0.15283289241622575</c:v>
                </c:pt>
                <c:pt idx="12">
                  <c:v>0.25080712298726876</c:v>
                </c:pt>
                <c:pt idx="13">
                  <c:v>0.28714913118197444</c:v>
                </c:pt>
                <c:pt idx="14">
                  <c:v>0.27979375425625058</c:v>
                </c:pt>
                <c:pt idx="15">
                  <c:v>0.33500406393931181</c:v>
                </c:pt>
                <c:pt idx="16">
                  <c:v>0.29392446633825942</c:v>
                </c:pt>
                <c:pt idx="17">
                  <c:v>0.16863207547169812</c:v>
                </c:pt>
                <c:pt idx="18">
                  <c:v>0.10862944162436548</c:v>
                </c:pt>
                <c:pt idx="19">
                  <c:v>0.26925316676206357</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0.81944050321604234</c:v>
                </c:pt>
                <c:pt idx="1">
                  <c:v>0.69971374045801527</c:v>
                </c:pt>
                <c:pt idx="2">
                  <c:v>0.74134245404018806</c:v>
                </c:pt>
                <c:pt idx="3">
                  <c:v>0.70667066278472346</c:v>
                </c:pt>
                <c:pt idx="4">
                  <c:v>0.76388423287518159</c:v>
                </c:pt>
                <c:pt idx="5">
                  <c:v>0.72039865670024916</c:v>
                </c:pt>
                <c:pt idx="6">
                  <c:v>0.75534826236647734</c:v>
                </c:pt>
                <c:pt idx="7">
                  <c:v>0.7739449731071576</c:v>
                </c:pt>
                <c:pt idx="8">
                  <c:v>0.64962712728663397</c:v>
                </c:pt>
                <c:pt idx="9">
                  <c:v>0.73840843538701595</c:v>
                </c:pt>
                <c:pt idx="10">
                  <c:v>0.81507159005275054</c:v>
                </c:pt>
                <c:pt idx="11">
                  <c:v>0.84716710758377423</c:v>
                </c:pt>
                <c:pt idx="12">
                  <c:v>0.74919287701273118</c:v>
                </c:pt>
                <c:pt idx="13">
                  <c:v>0.71285086881802562</c:v>
                </c:pt>
                <c:pt idx="14">
                  <c:v>0.72020624574374936</c:v>
                </c:pt>
                <c:pt idx="15">
                  <c:v>0.66499593606068819</c:v>
                </c:pt>
                <c:pt idx="16">
                  <c:v>0.70607553366174058</c:v>
                </c:pt>
                <c:pt idx="17">
                  <c:v>0.83136792452830188</c:v>
                </c:pt>
                <c:pt idx="18">
                  <c:v>0.8913705583756345</c:v>
                </c:pt>
                <c:pt idx="19">
                  <c:v>0.73074683323793643</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0.26925316676206357</c:v>
                </c:pt>
                <c:pt idx="1">
                  <c:v>0.26925316676206357</c:v>
                </c:pt>
                <c:pt idx="2">
                  <c:v>0.26925316676206357</c:v>
                </c:pt>
                <c:pt idx="3">
                  <c:v>0.26925316676206357</c:v>
                </c:pt>
                <c:pt idx="4">
                  <c:v>0.26925316676206357</c:v>
                </c:pt>
                <c:pt idx="5">
                  <c:v>0.26925316676206357</c:v>
                </c:pt>
                <c:pt idx="6">
                  <c:v>0.26925316676206357</c:v>
                </c:pt>
                <c:pt idx="7">
                  <c:v>0.26925316676206357</c:v>
                </c:pt>
                <c:pt idx="8">
                  <c:v>0.26925316676206357</c:v>
                </c:pt>
                <c:pt idx="9">
                  <c:v>0.26925316676206357</c:v>
                </c:pt>
                <c:pt idx="10">
                  <c:v>0.26925316676206357</c:v>
                </c:pt>
                <c:pt idx="11">
                  <c:v>0.26925316676206357</c:v>
                </c:pt>
                <c:pt idx="12">
                  <c:v>0.26925316676206357</c:v>
                </c:pt>
                <c:pt idx="13">
                  <c:v>0.26925316676206357</c:v>
                </c:pt>
                <c:pt idx="14">
                  <c:v>0.26925316676206357</c:v>
                </c:pt>
                <c:pt idx="15">
                  <c:v>0.26925316676206357</c:v>
                </c:pt>
                <c:pt idx="16">
                  <c:v>0.26925316676206357</c:v>
                </c:pt>
                <c:pt idx="17">
                  <c:v>0.26925316676206357</c:v>
                </c:pt>
                <c:pt idx="18">
                  <c:v>0.26925316676206357</c:v>
                </c:pt>
                <c:pt idx="19">
                  <c:v>0.26925316676206357</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'7Intensidad'!$C$10:$C$19</c:f>
              <c:numCache>
                <c:formatCode>0.0%</c:formatCode>
                <c:ptCount val="10"/>
                <c:pt idx="0">
                  <c:v>2.8269803032450048E-3</c:v>
                </c:pt>
                <c:pt idx="1">
                  <c:v>0.37443672948845119</c:v>
                </c:pt>
                <c:pt idx="2">
                  <c:v>7.7518775683718288E-2</c:v>
                </c:pt>
                <c:pt idx="3">
                  <c:v>0.43742383449057676</c:v>
                </c:pt>
                <c:pt idx="4">
                  <c:v>9.2022105710641913E-2</c:v>
                </c:pt>
                <c:pt idx="5">
                  <c:v>1.4113646025223183E-2</c:v>
                </c:pt>
                <c:pt idx="6">
                  <c:v>6.5183505738982566E-4</c:v>
                </c:pt>
                <c:pt idx="7">
                  <c:v>4.109394927022814E-4</c:v>
                </c:pt>
                <c:pt idx="8">
                  <c:v>2.3381040102026356E-4</c:v>
                </c:pt>
                <c:pt idx="9">
                  <c:v>3.6134334703131642E-4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'7Intensidad'!$I$10:$I$19</c:f>
              <c:numCache>
                <c:formatCode>0.0%</c:formatCode>
                <c:ptCount val="10"/>
                <c:pt idx="0">
                  <c:v>5.1445900574027944E-4</c:v>
                </c:pt>
                <c:pt idx="1">
                  <c:v>1.9224520740820969E-2</c:v>
                </c:pt>
                <c:pt idx="2">
                  <c:v>7.7087620491714498E-2</c:v>
                </c:pt>
                <c:pt idx="3">
                  <c:v>0.65672045922235456</c:v>
                </c:pt>
                <c:pt idx="4">
                  <c:v>0.21174049604678868</c:v>
                </c:pt>
                <c:pt idx="5">
                  <c:v>2.0822051337593416E-2</c:v>
                </c:pt>
                <c:pt idx="6">
                  <c:v>1.6246073865482509E-4</c:v>
                </c:pt>
                <c:pt idx="7">
                  <c:v>4.3322863641286685E-3</c:v>
                </c:pt>
                <c:pt idx="8">
                  <c:v>1.6246073865482509E-4</c:v>
                </c:pt>
                <c:pt idx="9">
                  <c:v>9.2331853135492262E-3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'7Intensidad'!$O$10:$O$19</c:f>
              <c:numCache>
                <c:formatCode>0.0%</c:formatCode>
                <c:ptCount val="10"/>
                <c:pt idx="0">
                  <c:v>2.347114677327883E-3</c:v>
                </c:pt>
                <c:pt idx="1">
                  <c:v>0.30073389446968124</c:v>
                </c:pt>
                <c:pt idx="2">
                  <c:v>7.7421093710518779E-2</c:v>
                </c:pt>
                <c:pt idx="3">
                  <c:v>0.482854271131051</c:v>
                </c:pt>
                <c:pt idx="4">
                  <c:v>0.11683914403310668</c:v>
                </c:pt>
                <c:pt idx="5">
                  <c:v>1.5503310105507859E-2</c:v>
                </c:pt>
                <c:pt idx="6">
                  <c:v>5.5028047458883383E-4</c:v>
                </c:pt>
                <c:pt idx="7">
                  <c:v>1.2240933006159773E-3</c:v>
                </c:pt>
                <c:pt idx="8">
                  <c:v>2.1898916845882163E-4</c:v>
                </c:pt>
                <c:pt idx="9">
                  <c:v>2.3078089291429663E-3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'7Intensidad'!$D$10:$D$19</c:f>
              <c:numCache>
                <c:formatCode>0.0%</c:formatCode>
                <c:ptCount val="10"/>
                <c:pt idx="0">
                  <c:v>1.7710052527262177E-3</c:v>
                </c:pt>
                <c:pt idx="1">
                  <c:v>1.697150565591252E-2</c:v>
                </c:pt>
                <c:pt idx="2">
                  <c:v>5.5051886685808599E-2</c:v>
                </c:pt>
                <c:pt idx="3">
                  <c:v>1.4220795369763289E-2</c:v>
                </c:pt>
                <c:pt idx="4">
                  <c:v>0.15660208149638641</c:v>
                </c:pt>
                <c:pt idx="5">
                  <c:v>0.63546682944842603</c:v>
                </c:pt>
                <c:pt idx="6">
                  <c:v>7.6409456414430296E-2</c:v>
                </c:pt>
                <c:pt idx="7">
                  <c:v>4.1750506808949983E-2</c:v>
                </c:pt>
                <c:pt idx="8">
                  <c:v>5.1999728697067662E-4</c:v>
                </c:pt>
                <c:pt idx="9">
                  <c:v>1.2359355806259562E-3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'7Intensidad'!$J$10:$J$19</c:f>
              <c:numCache>
                <c:formatCode>0.0%</c:formatCode>
                <c:ptCount val="10"/>
                <c:pt idx="0">
                  <c:v>0</c:v>
                </c:pt>
                <c:pt idx="1">
                  <c:v>3.0924646943614062E-4</c:v>
                </c:pt>
                <c:pt idx="2">
                  <c:v>7.2157509535099469E-4</c:v>
                </c:pt>
                <c:pt idx="3">
                  <c:v>2.1389547469333057E-2</c:v>
                </c:pt>
                <c:pt idx="4">
                  <c:v>6.535408720750438E-2</c:v>
                </c:pt>
                <c:pt idx="5">
                  <c:v>0.68678486753942891</c:v>
                </c:pt>
                <c:pt idx="6">
                  <c:v>0.16281826615812803</c:v>
                </c:pt>
                <c:pt idx="7">
                  <c:v>3.0099989691784353E-2</c:v>
                </c:pt>
                <c:pt idx="8">
                  <c:v>2.5770539119678384E-4</c:v>
                </c:pt>
                <c:pt idx="9">
                  <c:v>3.2264714977837339E-2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'7Intensidad'!$P$10:$P$19</c:f>
              <c:numCache>
                <c:formatCode>0.0%</c:formatCode>
                <c:ptCount val="10"/>
                <c:pt idx="0">
                  <c:v>1.5449142736930683E-3</c:v>
                </c:pt>
                <c:pt idx="1">
                  <c:v>1.4844325234038077E-2</c:v>
                </c:pt>
                <c:pt idx="2">
                  <c:v>4.8115861996423689E-2</c:v>
                </c:pt>
                <c:pt idx="3">
                  <c:v>1.5133585778899759E-2</c:v>
                </c:pt>
                <c:pt idx="4">
                  <c:v>0.14494582938887135</c:v>
                </c:pt>
                <c:pt idx="5">
                  <c:v>0.64194146418428522</c:v>
                </c:pt>
                <c:pt idx="6">
                  <c:v>8.7422425581150737E-2</c:v>
                </c:pt>
                <c:pt idx="7">
                  <c:v>4.0259808562112129E-2</c:v>
                </c:pt>
                <c:pt idx="8">
                  <c:v>4.8648364363100874E-4</c:v>
                </c:pt>
                <c:pt idx="9">
                  <c:v>5.3053013568949191E-3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'7Intensidad'!$E$10:$E$19</c:f>
              <c:numCache>
                <c:formatCode>0.0%</c:formatCode>
                <c:ptCount val="10"/>
                <c:pt idx="0">
                  <c:v>1.2138175275250975E-3</c:v>
                </c:pt>
                <c:pt idx="1">
                  <c:v>6.6974167106973025E-3</c:v>
                </c:pt>
                <c:pt idx="2">
                  <c:v>1.3766118782755223E-2</c:v>
                </c:pt>
                <c:pt idx="3">
                  <c:v>2.6104216944892684E-2</c:v>
                </c:pt>
                <c:pt idx="4">
                  <c:v>0.15845316806374685</c:v>
                </c:pt>
                <c:pt idx="5">
                  <c:v>2.3548060033986892E-2</c:v>
                </c:pt>
                <c:pt idx="6">
                  <c:v>8.9722535593413963E-2</c:v>
                </c:pt>
                <c:pt idx="7">
                  <c:v>8.3624887543376131E-2</c:v>
                </c:pt>
                <c:pt idx="8">
                  <c:v>0.45766632870178647</c:v>
                </c:pt>
                <c:pt idx="9">
                  <c:v>0.13920345009781943</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'7Intensidad'!$K$10:$K$19</c:f>
              <c:numCache>
                <c:formatCode>0.0%</c:formatCode>
                <c:ptCount val="10"/>
                <c:pt idx="0">
                  <c:v>0</c:v>
                </c:pt>
                <c:pt idx="1">
                  <c:v>0</c:v>
                </c:pt>
                <c:pt idx="2">
                  <c:v>2.5020850708924101E-4</c:v>
                </c:pt>
                <c:pt idx="3">
                  <c:v>1.2093411175979984E-2</c:v>
                </c:pt>
                <c:pt idx="4">
                  <c:v>5.8381984987489572E-3</c:v>
                </c:pt>
                <c:pt idx="5">
                  <c:v>1.4678899082568808E-2</c:v>
                </c:pt>
                <c:pt idx="6">
                  <c:v>2.9774812343619683E-2</c:v>
                </c:pt>
                <c:pt idx="7">
                  <c:v>0.16738949124270225</c:v>
                </c:pt>
                <c:pt idx="8">
                  <c:v>0.54503753127606336</c:v>
                </c:pt>
                <c:pt idx="9">
                  <c:v>0.2249374478732277</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'7Intensidad'!$Q$10:$Q$19</c:f>
              <c:numCache>
                <c:formatCode>0.0%</c:formatCode>
                <c:ptCount val="10"/>
                <c:pt idx="0">
                  <c:v>1.0361431096483208E-3</c:v>
                </c:pt>
                <c:pt idx="1">
                  <c:v>5.7170719814713233E-3</c:v>
                </c:pt>
                <c:pt idx="2">
                  <c:v>1.1787651612116779E-2</c:v>
                </c:pt>
                <c:pt idx="3">
                  <c:v>2.4050710062778081E-2</c:v>
                </c:pt>
                <c:pt idx="4">
                  <c:v>0.13611263485097824</c:v>
                </c:pt>
                <c:pt idx="5">
                  <c:v>2.22466020600963E-2</c:v>
                </c:pt>
                <c:pt idx="6">
                  <c:v>8.0941061741939421E-2</c:v>
                </c:pt>
                <c:pt idx="7">
                  <c:v>9.5849332601938203E-2</c:v>
                </c:pt>
                <c:pt idx="8">
                  <c:v>0.47033583226671544</c:v>
                </c:pt>
                <c:pt idx="9">
                  <c:v>0.15192295971231792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8.1101443989615172E-4</c:v>
                </c:pt>
                <c:pt idx="1">
                  <c:v>7.0063969363809561E-4</c:v>
                </c:pt>
                <c:pt idx="2">
                  <c:v>8.3260949894664107E-3</c:v>
                </c:pt>
                <c:pt idx="3">
                  <c:v>0.9683368445299716</c:v>
                </c:pt>
                <c:pt idx="4">
                  <c:v>2.956123638911417E-3</c:v>
                </c:pt>
                <c:pt idx="5">
                  <c:v>2.4570378297445543E-3</c:v>
                </c:pt>
                <c:pt idx="6">
                  <c:v>1.6229886601945475E-2</c:v>
                </c:pt>
                <c:pt idx="7">
                  <c:v>9.5978040224396657E-5</c:v>
                </c:pt>
                <c:pt idx="8">
                  <c:v>8.6380236201956997E-5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1.6787912702853946E-3</c:v>
                </c:pt>
                <c:pt idx="2">
                  <c:v>4.756575265808618E-3</c:v>
                </c:pt>
                <c:pt idx="3">
                  <c:v>0.12758813654168999</c:v>
                </c:pt>
                <c:pt idx="4">
                  <c:v>0.20005595970900952</c:v>
                </c:pt>
                <c:pt idx="5">
                  <c:v>0.58030218242865139</c:v>
                </c:pt>
                <c:pt idx="6">
                  <c:v>7.5825405707890314E-2</c:v>
                </c:pt>
                <c:pt idx="7">
                  <c:v>3.6373810856183547E-3</c:v>
                </c:pt>
                <c:pt idx="8">
                  <c:v>6.155567991046447E-3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1.8951655800240125E-2</c:v>
                </c:pt>
                <c:pt idx="1">
                  <c:v>7.2341524947187649E-3</c:v>
                </c:pt>
                <c:pt idx="2">
                  <c:v>1.9711545768172769E-2</c:v>
                </c:pt>
                <c:pt idx="3">
                  <c:v>0.27916837641909453</c:v>
                </c:pt>
                <c:pt idx="4">
                  <c:v>0.2867520782990623</c:v>
                </c:pt>
                <c:pt idx="5">
                  <c:v>0.33772549734798402</c:v>
                </c:pt>
                <c:pt idx="6">
                  <c:v>3.7918509399838901E-2</c:v>
                </c:pt>
                <c:pt idx="7">
                  <c:v>2.0365051140594842E-3</c:v>
                </c:pt>
                <c:pt idx="8">
                  <c:v>1.050167935682913E-2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1.0230179028132991E-3</c:v>
                </c:pt>
                <c:pt idx="1">
                  <c:v>4.2177053887916722E-4</c:v>
                </c:pt>
                <c:pt idx="2">
                  <c:v>4.6843451339345808E-3</c:v>
                </c:pt>
                <c:pt idx="3">
                  <c:v>0.15068874231614843</c:v>
                </c:pt>
                <c:pt idx="4">
                  <c:v>0.3138331762911114</c:v>
                </c:pt>
                <c:pt idx="5">
                  <c:v>0.51026607439314398</c:v>
                </c:pt>
                <c:pt idx="6">
                  <c:v>1.8692511329474581E-2</c:v>
                </c:pt>
                <c:pt idx="7">
                  <c:v>3.3651904697805894E-4</c:v>
                </c:pt>
                <c:pt idx="8">
                  <c:v>5.3843047516489434E-5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8.8028169014084509E-4</c:v>
                </c:pt>
                <c:pt idx="1">
                  <c:v>5.8685446009389673E-4</c:v>
                </c:pt>
                <c:pt idx="2">
                  <c:v>1.4671361502347417E-3</c:v>
                </c:pt>
                <c:pt idx="3">
                  <c:v>5.8392018779342726E-2</c:v>
                </c:pt>
                <c:pt idx="4">
                  <c:v>5.6631455399061031E-2</c:v>
                </c:pt>
                <c:pt idx="5">
                  <c:v>0.12705399061032863</c:v>
                </c:pt>
                <c:pt idx="6">
                  <c:v>0.13673708920187794</c:v>
                </c:pt>
                <c:pt idx="7">
                  <c:v>0.42253521126760563</c:v>
                </c:pt>
                <c:pt idx="8">
                  <c:v>0.19571596244131456</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1.1920792079207921E-2</c:v>
                </c:pt>
                <c:pt idx="1">
                  <c:v>2.6798679867986799E-3</c:v>
                </c:pt>
                <c:pt idx="2">
                  <c:v>1.067986798679868E-2</c:v>
                </c:pt>
                <c:pt idx="3">
                  <c:v>0.14337953795379538</c:v>
                </c:pt>
                <c:pt idx="4">
                  <c:v>9.7544554455445548E-2</c:v>
                </c:pt>
                <c:pt idx="5">
                  <c:v>0.19848184818481848</c:v>
                </c:pt>
                <c:pt idx="6">
                  <c:v>0.2286072607260726</c:v>
                </c:pt>
                <c:pt idx="7">
                  <c:v>0.10657425742574257</c:v>
                </c:pt>
                <c:pt idx="8">
                  <c:v>0.20013201320132012</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1.0142410559221952E-3</c:v>
                </c:pt>
                <c:pt idx="1">
                  <c:v>2.9176797499131643E-4</c:v>
                </c:pt>
                <c:pt idx="2">
                  <c:v>1.8478638416116707E-3</c:v>
                </c:pt>
                <c:pt idx="3">
                  <c:v>1.2657172629385203E-2</c:v>
                </c:pt>
                <c:pt idx="4">
                  <c:v>0.18746092393192079</c:v>
                </c:pt>
                <c:pt idx="5">
                  <c:v>0.28366099340048628</c:v>
                </c:pt>
                <c:pt idx="6">
                  <c:v>0.48284821118443905</c:v>
                </c:pt>
                <c:pt idx="7">
                  <c:v>3.0142410559221951E-2</c:v>
                </c:pt>
                <c:pt idx="8">
                  <c:v>7.6415422021535251E-5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1.0249402118209772E-3</c:v>
                </c:pt>
                <c:pt idx="1">
                  <c:v>3.4164673727365904E-4</c:v>
                </c:pt>
                <c:pt idx="2">
                  <c:v>1.0249402118209772E-3</c:v>
                </c:pt>
                <c:pt idx="3">
                  <c:v>2.0498804236419544E-3</c:v>
                </c:pt>
                <c:pt idx="4">
                  <c:v>5.6030064912880082E-2</c:v>
                </c:pt>
                <c:pt idx="5">
                  <c:v>3.5872907413734202E-2</c:v>
                </c:pt>
                <c:pt idx="6">
                  <c:v>5.1247010591048858E-2</c:v>
                </c:pt>
                <c:pt idx="7">
                  <c:v>0.1574991458831568</c:v>
                </c:pt>
                <c:pt idx="8">
                  <c:v>0.69490946361462247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8.67654030138049E-3</c:v>
                </c:pt>
                <c:pt idx="1">
                  <c:v>6.3206584976943962E-4</c:v>
                </c:pt>
                <c:pt idx="2">
                  <c:v>8.5759843707353504E-3</c:v>
                </c:pt>
                <c:pt idx="3">
                  <c:v>1.8789593897691522E-2</c:v>
                </c:pt>
                <c:pt idx="4">
                  <c:v>0.16244092339074598</c:v>
                </c:pt>
                <c:pt idx="5">
                  <c:v>7.4397023544452906E-2</c:v>
                </c:pt>
                <c:pt idx="6">
                  <c:v>0.14731443839512734</c:v>
                </c:pt>
                <c:pt idx="7">
                  <c:v>0.21332222429718586</c:v>
                </c:pt>
                <c:pt idx="8">
                  <c:v>0.3658512059529111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Canarias</c:v>
                </c:pt>
                <c:pt idx="1">
                  <c:v>Andalucía</c:v>
                </c:pt>
                <c:pt idx="2">
                  <c:v>Murcia, Región de</c:v>
                </c:pt>
                <c:pt idx="3">
                  <c:v>Galicia</c:v>
                </c:pt>
                <c:pt idx="4">
                  <c:v>TOTAL</c:v>
                </c:pt>
                <c:pt idx="5">
                  <c:v>Asturias, Principado de</c:v>
                </c:pt>
                <c:pt idx="6">
                  <c:v>Comunitat Valenciana</c:v>
                </c:pt>
                <c:pt idx="7">
                  <c:v>Extremadura</c:v>
                </c:pt>
                <c:pt idx="8">
                  <c:v>Madrid, Comunidad de*</c:v>
                </c:pt>
                <c:pt idx="9">
                  <c:v>Cataluña</c:v>
                </c:pt>
                <c:pt idx="10">
                  <c:v>Melilla</c:v>
                </c:pt>
                <c:pt idx="11">
                  <c:v>Balears, Illes</c:v>
                </c:pt>
                <c:pt idx="12">
                  <c:v>Cantabria</c:v>
                </c:pt>
                <c:pt idx="13">
                  <c:v>Aragón</c:v>
                </c:pt>
                <c:pt idx="14">
                  <c:v>Rioja, La</c:v>
                </c:pt>
                <c:pt idx="15">
                  <c:v>Castilla - La Mancha</c:v>
                </c:pt>
                <c:pt idx="16">
                  <c:v>Navarra, Comunidad Foral de</c:v>
                </c:pt>
                <c:pt idx="17">
                  <c:v>País Vasco*</c:v>
                </c:pt>
                <c:pt idx="18">
                  <c:v>Castilla y León*</c:v>
                </c:pt>
                <c:pt idx="19">
                  <c:v>Ceuta</c:v>
                </c:pt>
              </c:strCache>
            </c:strRef>
          </c:cat>
          <c:val>
            <c:numRef>
              <c:f>'9TiempoEspera'!$Q$13:$Q$32</c:f>
              <c:numCache>
                <c:formatCode>#,##0</c:formatCode>
                <c:ptCount val="20"/>
                <c:pt idx="0">
                  <c:v>594.95000000000005</c:v>
                </c:pt>
                <c:pt idx="1">
                  <c:v>574.26</c:v>
                </c:pt>
                <c:pt idx="2">
                  <c:v>510.46</c:v>
                </c:pt>
                <c:pt idx="3">
                  <c:v>373.29</c:v>
                </c:pt>
                <c:pt idx="4">
                  <c:v>326.89</c:v>
                </c:pt>
                <c:pt idx="5">
                  <c:v>308.93</c:v>
                </c:pt>
                <c:pt idx="6">
                  <c:v>306.24</c:v>
                </c:pt>
                <c:pt idx="7">
                  <c:v>293.08</c:v>
                </c:pt>
                <c:pt idx="8">
                  <c:v>288.14999999999998</c:v>
                </c:pt>
                <c:pt idx="9">
                  <c:v>277.5</c:v>
                </c:pt>
                <c:pt idx="10">
                  <c:v>273.27999999999997</c:v>
                </c:pt>
                <c:pt idx="11">
                  <c:v>232.24</c:v>
                </c:pt>
                <c:pt idx="12">
                  <c:v>209.44</c:v>
                </c:pt>
                <c:pt idx="13">
                  <c:v>206.3</c:v>
                </c:pt>
                <c:pt idx="14">
                  <c:v>196.03</c:v>
                </c:pt>
                <c:pt idx="15">
                  <c:v>192.47</c:v>
                </c:pt>
                <c:pt idx="16">
                  <c:v>186.02</c:v>
                </c:pt>
                <c:pt idx="17">
                  <c:v>134.85</c:v>
                </c:pt>
                <c:pt idx="18">
                  <c:v>126.8</c:v>
                </c:pt>
                <c:pt idx="19">
                  <c:v>61.78</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Asturias, Principado de</c:v>
                </c:pt>
                <c:pt idx="8">
                  <c:v>Cataluña</c:v>
                </c:pt>
                <c:pt idx="9">
                  <c:v>TOTAL</c:v>
                </c:pt>
                <c:pt idx="10">
                  <c:v>Rioja, La</c:v>
                </c:pt>
                <c:pt idx="11">
                  <c:v>Comunitat Valenciana</c:v>
                </c:pt>
                <c:pt idx="12">
                  <c:v>Castilla - La Mancha</c:v>
                </c:pt>
                <c:pt idx="13">
                  <c:v>Canarias</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1.9481002305004089</c:v>
                </c:pt>
                <c:pt idx="1">
                  <c:v>1.8140247990519049</c:v>
                </c:pt>
                <c:pt idx="2">
                  <c:v>1.7921556927888078</c:v>
                </c:pt>
                <c:pt idx="3">
                  <c:v>1.7114277768233466</c:v>
                </c:pt>
                <c:pt idx="4">
                  <c:v>1.7028674163606683</c:v>
                </c:pt>
                <c:pt idx="5">
                  <c:v>1.6533198064654706</c:v>
                </c:pt>
                <c:pt idx="6">
                  <c:v>1.4806292118859032</c:v>
                </c:pt>
                <c:pt idx="7">
                  <c:v>1.4263076659235123</c:v>
                </c:pt>
                <c:pt idx="8">
                  <c:v>1.4187643451488114</c:v>
                </c:pt>
                <c:pt idx="9">
                  <c:v>1.4166151334777954</c:v>
                </c:pt>
                <c:pt idx="10">
                  <c:v>1.3613591378058794</c:v>
                </c:pt>
                <c:pt idx="11">
                  <c:v>1.3396148067688882</c:v>
                </c:pt>
                <c:pt idx="12">
                  <c:v>1.3384931384514631</c:v>
                </c:pt>
                <c:pt idx="13">
                  <c:v>1.2550993200541591</c:v>
                </c:pt>
                <c:pt idx="14">
                  <c:v>1.2516826352046877</c:v>
                </c:pt>
                <c:pt idx="15">
                  <c:v>1.2146241471140864</c:v>
                </c:pt>
                <c:pt idx="16">
                  <c:v>1.0487095844784415</c:v>
                </c:pt>
                <c:pt idx="17">
                  <c:v>1.0149975245130665</c:v>
                </c:pt>
                <c:pt idx="18">
                  <c:v>0.97433988940026672</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ACEC4671-2837-444D-B275-DBCFEC76B8A8}" type="CELLRANGE">
                      <a:rPr lang="en-US" baseline="0"/>
                      <a:pPr/>
                      <a:t>[CELLRANGE]</a:t>
                    </a:fld>
                    <a:r>
                      <a:rPr lang="en-US" baseline="0"/>
                      <a:t>
</a:t>
                    </a:r>
                    <a:fld id="{C504DB47-6A0B-4335-AE39-13460BEEA3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0CCBB2C0-22D7-4E73-9C9B-914D6E78F017}" type="CELLRANGE">
                      <a:rPr lang="en-US" baseline="0"/>
                      <a:pPr/>
                      <a:t>[CELLRANGE]</a:t>
                    </a:fld>
                    <a:r>
                      <a:rPr lang="en-US" baseline="0"/>
                      <a:t>
</a:t>
                    </a:r>
                    <a:fld id="{CD007BDF-6076-4DA5-8F8A-7F1A31F967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C9A98C71-CB55-44B5-902D-2EDC6FB3BBCE}" type="CELLRANGE">
                      <a:rPr lang="en-US" baseline="0"/>
                      <a:pPr/>
                      <a:t>[CELLRANGE]</a:t>
                    </a:fld>
                    <a:r>
                      <a:rPr lang="en-US" baseline="0"/>
                      <a:t>
</a:t>
                    </a:r>
                    <a:fld id="{5C96749D-DD75-4944-9DA4-BBC659F480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77BE9ABB-D455-4EA6-BF46-A3A61EC6A828}" type="CELLRANGE">
                      <a:rPr lang="en-US" baseline="0"/>
                      <a:pPr/>
                      <a:t>[CELLRANGE]</a:t>
                    </a:fld>
                    <a:r>
                      <a:rPr lang="en-US" baseline="0"/>
                      <a:t>
</a:t>
                    </a:r>
                    <a:fld id="{8EEB3D08-420E-40BB-BF68-59A3C7ED97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1F43BBB0-5005-4E14-AB8F-9E48B2C3176C}" type="CELLRANGE">
                      <a:rPr lang="en-US" baseline="0"/>
                      <a:pPr/>
                      <a:t>[CELLRANGE]</a:t>
                    </a:fld>
                    <a:r>
                      <a:rPr lang="en-US" baseline="0"/>
                      <a:t>
</a:t>
                    </a:r>
                    <a:fld id="{97E18A9D-4D82-4BF9-A875-7B01D541D9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D148CC25-5DBD-4D63-AC83-0D5F5F2CD5A3}" type="CELLRANGE">
                      <a:rPr lang="en-US" baseline="0"/>
                      <a:pPr/>
                      <a:t>[CELLRANGE]</a:t>
                    </a:fld>
                    <a:r>
                      <a:rPr lang="en-US" baseline="0"/>
                      <a:t>
</a:t>
                    </a:r>
                    <a:fld id="{F599524F-1413-4AE2-A694-92E3FE213E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CE74386C-1415-48FA-B880-42760DF4CF36}" type="CELLRANGE">
                      <a:rPr lang="en-US" baseline="0"/>
                      <a:pPr/>
                      <a:t>[CELLRANGE]</a:t>
                    </a:fld>
                    <a:r>
                      <a:rPr lang="en-US" baseline="0"/>
                      <a:t>
</a:t>
                    </a:r>
                    <a:fld id="{54C2EA1D-8E2B-4E05-9669-AC13FC3D9A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43338CA9-FB39-4018-8A7A-83B4A0E68695}" type="CELLRANGE">
                      <a:rPr lang="en-US" baseline="0"/>
                      <a:pPr/>
                      <a:t>[CELLRANGE]</a:t>
                    </a:fld>
                    <a:r>
                      <a:rPr lang="en-US" baseline="0"/>
                      <a:t>
</a:t>
                    </a:r>
                    <a:fld id="{B342744D-6522-4911-8A60-9C50222AD6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86CAB310-8D8C-4D8C-83D6-3DB9AB4ADB94}" type="CELLRANGE">
                      <a:rPr lang="en-US" baseline="0"/>
                      <a:pPr/>
                      <a:t>[CELLRANGE]</a:t>
                    </a:fld>
                    <a:r>
                      <a:rPr lang="en-US" baseline="0"/>
                      <a:t>
</a:t>
                    </a:r>
                    <a:fld id="{B464CC35-9552-4D51-9E74-826E273A4E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A1CA9AD3-3D23-4E69-B742-CD59419313B7}" type="CELLRANGE">
                      <a:rPr lang="en-US" baseline="0"/>
                      <a:pPr/>
                      <a:t>[CELLRANGE]</a:t>
                    </a:fld>
                    <a:r>
                      <a:rPr lang="en-US" baseline="0"/>
                      <a:t>
</a:t>
                    </a:r>
                    <a:fld id="{B0CD1E57-9ACF-4AEA-8BCF-A16EB5D088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5A53995C-E762-4204-BEAA-DB1D320F1BB1}" type="CELLRANGE">
                      <a:rPr lang="en-US" baseline="0">
                        <a:solidFill>
                          <a:sysClr val="windowText" lastClr="000000"/>
                        </a:solidFill>
                      </a:rPr>
                      <a:pPr/>
                      <a:t>[CELLRANGE]</a:t>
                    </a:fld>
                    <a:r>
                      <a:rPr lang="en-US" baseline="0">
                        <a:solidFill>
                          <a:sysClr val="windowText" lastClr="000000"/>
                        </a:solidFill>
                      </a:rPr>
                      <a:t>
</a:t>
                    </a:r>
                    <a:fld id="{26A7698E-206D-48FC-BEAE-923994D3B337}"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D20B7CC-902E-47DA-B138-4AAE3839975F}" type="CELLRANGE">
                      <a:rPr lang="en-US" baseline="0">
                        <a:solidFill>
                          <a:schemeClr val="bg1"/>
                        </a:solidFill>
                      </a:rPr>
                      <a:pPr>
                        <a:defRPr b="1">
                          <a:solidFill>
                            <a:schemeClr val="bg1"/>
                          </a:solidFill>
                        </a:defRPr>
                      </a:pPr>
                      <a:t>[CELLRANGE]</a:t>
                    </a:fld>
                    <a:r>
                      <a:rPr lang="en-US" baseline="0">
                        <a:solidFill>
                          <a:schemeClr val="bg1"/>
                        </a:solidFill>
                      </a:rPr>
                      <a:t>
</a:t>
                    </a:r>
                    <a:fld id="{68757DBF-1EBC-4795-BC0F-CD8DDC76D6A1}"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8E71BF53-3496-44DF-8AD8-8C62E8C87B45}" type="CELLRANGE">
                      <a:rPr lang="en-US" baseline="0"/>
                      <a:pPr/>
                      <a:t>[CELLRANGE]</a:t>
                    </a:fld>
                    <a:r>
                      <a:rPr lang="en-US" baseline="0"/>
                      <a:t>
</a:t>
                    </a:r>
                    <a:fld id="{68250DA9-BCBB-438D-B5F6-27E0FF9424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7B96F252-9E53-47DF-99EB-31FE8D30B3BE}" type="CELLRANGE">
                      <a:rPr lang="en-US" baseline="0"/>
                      <a:pPr/>
                      <a:t>[CELLRANGE]</a:t>
                    </a:fld>
                    <a:r>
                      <a:rPr lang="en-US" baseline="0"/>
                      <a:t>
</a:t>
                    </a:r>
                    <a:fld id="{3D3100BE-1E6D-4379-A66F-F64361E1CB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22AF5C26-6168-4CED-90D3-0CEF05EE5D1C}" type="CELLRANGE">
                      <a:rPr lang="en-US" baseline="0"/>
                      <a:pPr/>
                      <a:t>[CELLRANGE]</a:t>
                    </a:fld>
                    <a:r>
                      <a:rPr lang="en-US" baseline="0"/>
                      <a:t>
</a:t>
                    </a:r>
                    <a:fld id="{094CDB40-1D9F-439C-B345-9E01EA20D7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1ABD4591-74F2-41E7-BA09-BCE35ABE7F9A}" type="CELLRANGE">
                      <a:rPr lang="en-US" baseline="0"/>
                      <a:pPr/>
                      <a:t>[CELLRANGE]</a:t>
                    </a:fld>
                    <a:r>
                      <a:rPr lang="en-US" baseline="0"/>
                      <a:t>
</a:t>
                    </a:r>
                    <a:fld id="{0D1599A2-49AD-4510-A481-8E2CDC4564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8B441190-80CD-45D4-BE08-FB7A8952AABF}" type="CELLRANGE">
                      <a:rPr lang="en-US" baseline="0"/>
                      <a:pPr/>
                      <a:t>[CELLRANGE]</a:t>
                    </a:fld>
                    <a:r>
                      <a:rPr lang="en-US" baseline="0"/>
                      <a:t>
</a:t>
                    </a:r>
                    <a:fld id="{949C6F91-6077-4697-AE77-B0BE8FF98D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E72FD71A-16BD-4B00-B992-5820CEBE960A}" type="CELLRANGE">
                      <a:rPr lang="en-US" baseline="0"/>
                      <a:pPr/>
                      <a:t>[CELLRANGE]</a:t>
                    </a:fld>
                    <a:r>
                      <a:rPr lang="en-US" baseline="0"/>
                      <a:t>
</a:t>
                    </a:r>
                    <a:fld id="{45CC0D0D-387E-4FFD-BA56-26F5303742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30657216-DAD6-4545-8982-A2FFAB6A4967}" type="CELLRANGE">
                      <a:rPr lang="en-US" baseline="0"/>
                      <a:pPr/>
                      <a:t>[CELLRANGE]</a:t>
                    </a:fld>
                    <a:r>
                      <a:rPr lang="en-US" baseline="0"/>
                      <a:t>
</a:t>
                    </a:r>
                    <a:fld id="{9B16EDB2-A91E-4EAC-8568-162E23CCEC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685F0D76-AE7C-4F99-BA6E-5B2AC7D17781}" type="CELLRANGE">
                      <a:rPr lang="en-US" baseline="0"/>
                      <a:pPr/>
                      <a:t>[CELLRANGE]</a:t>
                    </a:fld>
                    <a:r>
                      <a:rPr lang="en-US" baseline="0"/>
                      <a:t>
</a:t>
                    </a:r>
                    <a:fld id="{D6E8A4CB-AC2E-49B6-ABED-F5688EE6FB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Ceuta</c:v>
                </c:pt>
                <c:pt idx="5">
                  <c:v>Navarra, Comunidad Foral de</c:v>
                </c:pt>
                <c:pt idx="6">
                  <c:v>Castilla - La Mancha</c:v>
                </c:pt>
                <c:pt idx="7">
                  <c:v>Cantabria</c:v>
                </c:pt>
                <c:pt idx="8">
                  <c:v>Madrid, Comunidad de</c:v>
                </c:pt>
                <c:pt idx="9">
                  <c:v>Comunitat Valenciana</c:v>
                </c:pt>
                <c:pt idx="10">
                  <c:v>Andalucía</c:v>
                </c:pt>
                <c:pt idx="11">
                  <c:v>Media Nacional</c:v>
                </c:pt>
                <c:pt idx="12">
                  <c:v>Murcia, Región de</c:v>
                </c:pt>
                <c:pt idx="13">
                  <c:v>Rioja, La</c:v>
                </c:pt>
                <c:pt idx="14">
                  <c:v>Melilla</c:v>
                </c:pt>
                <c:pt idx="15">
                  <c:v>Extremadura</c:v>
                </c:pt>
                <c:pt idx="16">
                  <c:v>Canarias</c:v>
                </c:pt>
                <c:pt idx="17">
                  <c:v>Balears, Illes</c:v>
                </c:pt>
                <c:pt idx="18">
                  <c:v>País Vasco</c:v>
                </c:pt>
                <c:pt idx="19">
                  <c:v>Cataluña</c:v>
                </c:pt>
              </c:strCache>
            </c:strRef>
          </c:cat>
          <c:val>
            <c:numRef>
              <c:f>'11ListaEspera'!$O$13:$O$32</c:f>
              <c:numCache>
                <c:formatCode>0.00%</c:formatCode>
                <c:ptCount val="20"/>
                <c:pt idx="0">
                  <c:v>0.99870557967518891</c:v>
                </c:pt>
                <c:pt idx="1">
                  <c:v>0.99742691204940326</c:v>
                </c:pt>
                <c:pt idx="2">
                  <c:v>0.97877613435629729</c:v>
                </c:pt>
                <c:pt idx="3">
                  <c:v>0.97768813033359192</c:v>
                </c:pt>
                <c:pt idx="4">
                  <c:v>0.967741935483871</c:v>
                </c:pt>
                <c:pt idx="5">
                  <c:v>0.96484791099538403</c:v>
                </c:pt>
                <c:pt idx="6">
                  <c:v>0.94830001440111023</c:v>
                </c:pt>
                <c:pt idx="7">
                  <c:v>0.93246140651801024</c:v>
                </c:pt>
                <c:pt idx="8">
                  <c:v>0.93156340668087401</c:v>
                </c:pt>
                <c:pt idx="9">
                  <c:v>0.92450897808051491</c:v>
                </c:pt>
                <c:pt idx="10">
                  <c:v>0.92083101906104226</c:v>
                </c:pt>
                <c:pt idx="11">
                  <c:v>0.90847758038430004</c:v>
                </c:pt>
                <c:pt idx="12">
                  <c:v>0.87458370394886542</c:v>
                </c:pt>
                <c:pt idx="13">
                  <c:v>0.87163247944040079</c:v>
                </c:pt>
                <c:pt idx="14">
                  <c:v>0.86526410026857659</c:v>
                </c:pt>
                <c:pt idx="15">
                  <c:v>0.86521547933157428</c:v>
                </c:pt>
                <c:pt idx="16">
                  <c:v>0.86213779916370747</c:v>
                </c:pt>
                <c:pt idx="17">
                  <c:v>0.85694659612405366</c:v>
                </c:pt>
                <c:pt idx="18">
                  <c:v>0.82537845916497932</c:v>
                </c:pt>
                <c:pt idx="19">
                  <c:v>0.81751335062407549</c:v>
                </c:pt>
              </c:numCache>
            </c:numRef>
          </c:val>
          <c:extLst>
            <c:ext xmlns:c15="http://schemas.microsoft.com/office/drawing/2012/chart" uri="{02D57815-91ED-43cb-92C2-25804820EDAC}">
              <c15:datalabelsRange>
                <c15:f>'11ListaEspera'!$M$13:$M$32</c15:f>
                <c15:dlblRangeCache>
                  <c:ptCount val="20"/>
                  <c:pt idx="0">
                    <c:v>124.219</c:v>
                  </c:pt>
                  <c:pt idx="1">
                    <c:v>40.702</c:v>
                  </c:pt>
                  <c:pt idx="2">
                    <c:v>74.248</c:v>
                  </c:pt>
                  <c:pt idx="3">
                    <c:v>31.506</c:v>
                  </c:pt>
                  <c:pt idx="4">
                    <c:v>1.560</c:v>
                  </c:pt>
                  <c:pt idx="5">
                    <c:v>16.304</c:v>
                  </c:pt>
                  <c:pt idx="6">
                    <c:v>72.434</c:v>
                  </c:pt>
                  <c:pt idx="7">
                    <c:v>17.396</c:v>
                  </c:pt>
                  <c:pt idx="8">
                    <c:v>181.408</c:v>
                  </c:pt>
                  <c:pt idx="9">
                    <c:v>152.556</c:v>
                  </c:pt>
                  <c:pt idx="10">
                    <c:v>286.814</c:v>
                  </c:pt>
                  <c:pt idx="11">
                    <c:v>1.435.172</c:v>
                  </c:pt>
                  <c:pt idx="12">
                    <c:v>42.280</c:v>
                  </c:pt>
                  <c:pt idx="13">
                    <c:v>9.221</c:v>
                  </c:pt>
                  <c:pt idx="14">
                    <c:v>1.933</c:v>
                  </c:pt>
                  <c:pt idx="15">
                    <c:v>35.415</c:v>
                  </c:pt>
                  <c:pt idx="16">
                    <c:v>41.030</c:v>
                  </c:pt>
                  <c:pt idx="17">
                    <c:v>29.317</c:v>
                  </c:pt>
                  <c:pt idx="18">
                    <c:v>68.480</c:v>
                  </c:pt>
                  <c:pt idx="19">
                    <c:v>208.349</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DFE12436-942E-429A-AECB-D11F8748444B}" type="CELLRANGE">
                      <a:rPr lang="en-US" baseline="0"/>
                      <a:pPr/>
                      <a:t>[CELLRANGE]</a:t>
                    </a:fld>
                    <a:r>
                      <a:rPr lang="en-US" baseline="0"/>
                      <a:t>
</a:t>
                    </a:r>
                    <a:fld id="{B89CB916-2332-43CC-AC31-F83AFA4E83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9E9823C9-FE89-4555-A436-BD8BC4EDF26E}" type="CELLRANGE">
                      <a:rPr lang="en-US" baseline="0"/>
                      <a:pPr/>
                      <a:t>[CELLRANGE]</a:t>
                    </a:fld>
                    <a:r>
                      <a:rPr lang="en-US" baseline="0"/>
                      <a:t>
</a:t>
                    </a:r>
                    <a:fld id="{BAEE4793-BE8F-47BC-AE64-BAF1DA8EAA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468629E2-B3CB-4437-A012-AF4752B52091}" type="CELLRANGE">
                      <a:rPr lang="en-US" baseline="0"/>
                      <a:pPr/>
                      <a:t>[CELLRANGE]</a:t>
                    </a:fld>
                    <a:r>
                      <a:rPr lang="en-US" baseline="0"/>
                      <a:t>
</a:t>
                    </a:r>
                    <a:fld id="{C8C0AEDC-09F8-46C2-A702-89036EBE2D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157AD3DD-C739-40B7-A9BC-94D4AFC8C39F}" type="CELLRANGE">
                      <a:rPr lang="en-US" baseline="0"/>
                      <a:pPr/>
                      <a:t>[CELLRANGE]</a:t>
                    </a:fld>
                    <a:r>
                      <a:rPr lang="en-US" baseline="0"/>
                      <a:t>
</a:t>
                    </a:r>
                    <a:fld id="{17079CA4-A4E8-4A76-ADBF-F29FEE3CD3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3227EAE7-9A97-4659-9967-056610CE2068}" type="CELLRANGE">
                      <a:rPr lang="en-US" baseline="0"/>
                      <a:pPr/>
                      <a:t>[CELLRANGE]</a:t>
                    </a:fld>
                    <a:r>
                      <a:rPr lang="en-US" baseline="0"/>
                      <a:t>
</a:t>
                    </a:r>
                    <a:fld id="{2BAE71EB-D40E-48DC-AB0B-980403C104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C54329A8-D488-4618-82BB-DA61B2D8F154}" type="CELLRANGE">
                      <a:rPr lang="en-US" baseline="0"/>
                      <a:pPr/>
                      <a:t>[CELLRANGE]</a:t>
                    </a:fld>
                    <a:r>
                      <a:rPr lang="en-US" baseline="0"/>
                      <a:t>
</a:t>
                    </a:r>
                    <a:fld id="{FECAA9A0-ED47-43BF-BBB7-371999936E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4B3E58A9-F13B-4093-9094-17562411578D}" type="CELLRANGE">
                      <a:rPr lang="en-US" baseline="0"/>
                      <a:pPr/>
                      <a:t>[CELLRANGE]</a:t>
                    </a:fld>
                    <a:r>
                      <a:rPr lang="en-US" baseline="0"/>
                      <a:t>
</a:t>
                    </a:r>
                    <a:fld id="{38315C71-9561-4DBB-B8B8-2693DD427C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712135CC-6E5E-46DA-9953-EB1CE812DE75}" type="CELLRANGE">
                      <a:rPr lang="en-US" baseline="0"/>
                      <a:pPr/>
                      <a:t>[CELLRANGE]</a:t>
                    </a:fld>
                    <a:r>
                      <a:rPr lang="en-US" baseline="0"/>
                      <a:t>
</a:t>
                    </a:r>
                    <a:fld id="{62C95FE5-83C4-4E9B-9E4F-A0D30AEE75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734E7766-78D9-4ABC-ADE9-14876BD40A7E}" type="CELLRANGE">
                      <a:rPr lang="en-US" baseline="0"/>
                      <a:pPr/>
                      <a:t>[CELLRANGE]</a:t>
                    </a:fld>
                    <a:r>
                      <a:rPr lang="en-US" baseline="0"/>
                      <a:t>
</a:t>
                    </a:r>
                    <a:fld id="{B238F3C1-8CED-4ACB-BCB9-0109CBA6D1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99C7F61D-6400-4A5C-8B77-CC163B89199D}" type="CELLRANGE">
                      <a:rPr lang="en-US" baseline="0"/>
                      <a:pPr/>
                      <a:t>[CELLRANGE]</a:t>
                    </a:fld>
                    <a:r>
                      <a:rPr lang="en-US" baseline="0"/>
                      <a:t>
</a:t>
                    </a:r>
                    <a:fld id="{D2AA5516-F969-4C91-A525-6B982910BA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F8F85C77-2281-45A0-B160-AC6DB6C17B33}"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1DEB5A2A-8360-4394-A5C0-68F8D7AF9D30}"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0"/>
                  <c:y val="-1.9317912363758364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46867B3-B71A-44BD-AD10-F7F6E38F7971}" type="CELLRANGE">
                      <a:rPr lang="en-US" baseline="0">
                        <a:solidFill>
                          <a:schemeClr val="bg1"/>
                        </a:solidFill>
                      </a:rPr>
                      <a:pPr>
                        <a:defRPr b="1">
                          <a:solidFill>
                            <a:schemeClr val="bg1"/>
                          </a:solidFill>
                        </a:defRPr>
                      </a:pPr>
                      <a:t>[CELLRANGE]</a:t>
                    </a:fld>
                    <a:r>
                      <a:rPr lang="en-US" baseline="0">
                        <a:solidFill>
                          <a:schemeClr val="bg1"/>
                        </a:solidFill>
                      </a:rPr>
                      <a:t>
</a:t>
                    </a:r>
                    <a:fld id="{0D2B7A83-62B3-4735-A306-1B6CE5BF40D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4649E692-A76B-471D-89B8-3BF13B808753}" type="CELLRANGE">
                      <a:rPr lang="en-US" baseline="0"/>
                      <a:pPr/>
                      <a:t>[CELLRANGE]</a:t>
                    </a:fld>
                    <a:r>
                      <a:rPr lang="en-US" baseline="0"/>
                      <a:t>
</a:t>
                    </a:r>
                    <a:fld id="{93C846E0-B704-40F4-8BBA-726042B789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05352ECF-5AF1-4245-8F65-556DED093296}" type="CELLRANGE">
                      <a:rPr lang="en-US" baseline="0"/>
                      <a:pPr/>
                      <a:t>[CELLRANGE]</a:t>
                    </a:fld>
                    <a:r>
                      <a:rPr lang="en-US" baseline="0"/>
                      <a:t>
</a:t>
                    </a:r>
                    <a:fld id="{D0C5476D-2766-498F-AF2B-8218C6D1B3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D1C9F2E3-5A40-4C77-AA13-73EDC60F74BB}" type="CELLRANGE">
                      <a:rPr lang="en-US" baseline="0"/>
                      <a:pPr/>
                      <a:t>[CELLRANGE]</a:t>
                    </a:fld>
                    <a:r>
                      <a:rPr lang="en-US" baseline="0"/>
                      <a:t>
</a:t>
                    </a:r>
                    <a:fld id="{1FEF72F7-08C7-4DE0-9864-ABF854FC3C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4179537A-C651-4817-BDB0-5AF705A4F458}" type="CELLRANGE">
                      <a:rPr lang="en-US" baseline="0"/>
                      <a:pPr/>
                      <a:t>[CELLRANGE]</a:t>
                    </a:fld>
                    <a:r>
                      <a:rPr lang="en-US" baseline="0"/>
                      <a:t>
</a:t>
                    </a:r>
                    <a:fld id="{7BAFC309-E84D-47C3-A1F7-281C1852E6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97203908-B75C-4A05-AE0D-E482B4140977}" type="CELLRANGE">
                      <a:rPr lang="en-US" baseline="0"/>
                      <a:pPr/>
                      <a:t>[CELLRANGE]</a:t>
                    </a:fld>
                    <a:r>
                      <a:rPr lang="en-US" baseline="0"/>
                      <a:t>
</a:t>
                    </a:r>
                    <a:fld id="{7D3E834A-158F-47D6-9C5A-1735A59B32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7CAC746F-8759-41E7-BFF1-A602BE423BDB}" type="CELLRANGE">
                      <a:rPr lang="en-US" baseline="0"/>
                      <a:pPr/>
                      <a:t>[CELLRANGE]</a:t>
                    </a:fld>
                    <a:r>
                      <a:rPr lang="en-US" baseline="0"/>
                      <a:t>
</a:t>
                    </a:r>
                    <a:fld id="{17F08D7F-6048-4A4A-88FB-3924AA1098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379BFC90-55C4-4484-9BC3-1AF71E1038E0}" type="CELLRANGE">
                      <a:rPr lang="en-US" baseline="0"/>
                      <a:pPr/>
                      <a:t>[CELLRANGE]</a:t>
                    </a:fld>
                    <a:r>
                      <a:rPr lang="en-US" baseline="0"/>
                      <a:t>
</a:t>
                    </a:r>
                    <a:fld id="{63245A9C-5E3A-48F8-AAA6-53B287B53A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3440543C-D629-41B2-85CB-67FC6A01020A}" type="CELLRANGE">
                      <a:rPr lang="en-US" baseline="0"/>
                      <a:pPr/>
                      <a:t>[CELLRANGE]</a:t>
                    </a:fld>
                    <a:r>
                      <a:rPr lang="en-US" baseline="0"/>
                      <a:t>
</a:t>
                    </a:r>
                    <a:fld id="{E79B2D18-16A8-4D8C-90FD-1861A44FFD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Ceuta</c:v>
                </c:pt>
                <c:pt idx="5">
                  <c:v>Navarra, Comunidad Foral de</c:v>
                </c:pt>
                <c:pt idx="6">
                  <c:v>Castilla - La Mancha</c:v>
                </c:pt>
                <c:pt idx="7">
                  <c:v>Cantabria</c:v>
                </c:pt>
                <c:pt idx="8">
                  <c:v>Madrid, Comunidad de</c:v>
                </c:pt>
                <c:pt idx="9">
                  <c:v>Comunitat Valenciana</c:v>
                </c:pt>
                <c:pt idx="10">
                  <c:v>Andalucía</c:v>
                </c:pt>
                <c:pt idx="11">
                  <c:v>Media Nacional</c:v>
                </c:pt>
                <c:pt idx="12">
                  <c:v>Murcia, Región de</c:v>
                </c:pt>
                <c:pt idx="13">
                  <c:v>Rioja, La</c:v>
                </c:pt>
                <c:pt idx="14">
                  <c:v>Melilla</c:v>
                </c:pt>
                <c:pt idx="15">
                  <c:v>Extremadura</c:v>
                </c:pt>
                <c:pt idx="16">
                  <c:v>Canarias</c:v>
                </c:pt>
                <c:pt idx="17">
                  <c:v>Balears, Illes</c:v>
                </c:pt>
                <c:pt idx="18">
                  <c:v>País Vasco</c:v>
                </c:pt>
                <c:pt idx="19">
                  <c:v>Cataluña</c:v>
                </c:pt>
              </c:strCache>
            </c:strRef>
          </c:cat>
          <c:val>
            <c:numRef>
              <c:f>'11ListaEspera'!$P$13:$P$32</c:f>
              <c:numCache>
                <c:formatCode>0.00%</c:formatCode>
                <c:ptCount val="20"/>
                <c:pt idx="0">
                  <c:v>1.2944203248110629E-3</c:v>
                </c:pt>
                <c:pt idx="1">
                  <c:v>2.5730879505967115E-3</c:v>
                </c:pt>
                <c:pt idx="2">
                  <c:v>2.1223865643702707E-2</c:v>
                </c:pt>
                <c:pt idx="3">
                  <c:v>2.2311869666408069E-2</c:v>
                </c:pt>
                <c:pt idx="4">
                  <c:v>3.2258064516129031E-2</c:v>
                </c:pt>
                <c:pt idx="5">
                  <c:v>3.515208900461593E-2</c:v>
                </c:pt>
                <c:pt idx="6">
                  <c:v>5.1699985598889803E-2</c:v>
                </c:pt>
                <c:pt idx="7">
                  <c:v>6.7538593481989706E-2</c:v>
                </c:pt>
                <c:pt idx="8">
                  <c:v>6.8436593319125993E-2</c:v>
                </c:pt>
                <c:pt idx="9">
                  <c:v>7.5491021919485132E-2</c:v>
                </c:pt>
                <c:pt idx="10">
                  <c:v>7.9168980938957786E-2</c:v>
                </c:pt>
                <c:pt idx="11">
                  <c:v>9.1522419615699901E-2</c:v>
                </c:pt>
                <c:pt idx="12">
                  <c:v>0.12541629605113461</c:v>
                </c:pt>
                <c:pt idx="13">
                  <c:v>0.12836752055959921</c:v>
                </c:pt>
                <c:pt idx="14">
                  <c:v>0.13473589973142344</c:v>
                </c:pt>
                <c:pt idx="15">
                  <c:v>0.13478452066842569</c:v>
                </c:pt>
                <c:pt idx="16">
                  <c:v>0.13786220083629258</c:v>
                </c:pt>
                <c:pt idx="17">
                  <c:v>0.14305340387594634</c:v>
                </c:pt>
                <c:pt idx="18">
                  <c:v>0.17462154083502074</c:v>
                </c:pt>
                <c:pt idx="19">
                  <c:v>0.18248664937592454</c:v>
                </c:pt>
              </c:numCache>
            </c:numRef>
          </c:val>
          <c:extLst>
            <c:ext xmlns:c15="http://schemas.microsoft.com/office/drawing/2012/chart" uri="{02D57815-91ED-43cb-92C2-25804820EDAC}">
              <c15:datalabelsRange>
                <c15:f>'11ListaEspera'!$N$13:$N$32</c15:f>
                <c15:dlblRangeCache>
                  <c:ptCount val="20"/>
                  <c:pt idx="0">
                    <c:v>161</c:v>
                  </c:pt>
                  <c:pt idx="1">
                    <c:v>105</c:v>
                  </c:pt>
                  <c:pt idx="2">
                    <c:v>1.610</c:v>
                  </c:pt>
                  <c:pt idx="3">
                    <c:v>719</c:v>
                  </c:pt>
                  <c:pt idx="4">
                    <c:v>52</c:v>
                  </c:pt>
                  <c:pt idx="5">
                    <c:v>594</c:v>
                  </c:pt>
                  <c:pt idx="6">
                    <c:v>3.949</c:v>
                  </c:pt>
                  <c:pt idx="7">
                    <c:v>1.260</c:v>
                  </c:pt>
                  <c:pt idx="8">
                    <c:v>13.327</c:v>
                  </c:pt>
                  <c:pt idx="9">
                    <c:v>12.457</c:v>
                  </c:pt>
                  <c:pt idx="10">
                    <c:v>24.659</c:v>
                  </c:pt>
                  <c:pt idx="11">
                    <c:v>144.583</c:v>
                  </c:pt>
                  <c:pt idx="12">
                    <c:v>6.063</c:v>
                  </c:pt>
                  <c:pt idx="13">
                    <c:v>1.358</c:v>
                  </c:pt>
                  <c:pt idx="14">
                    <c:v>301</c:v>
                  </c:pt>
                  <c:pt idx="15">
                    <c:v>5.517</c:v>
                  </c:pt>
                  <c:pt idx="16">
                    <c:v>6.561</c:v>
                  </c:pt>
                  <c:pt idx="17">
                    <c:v>4.894</c:v>
                  </c:pt>
                  <c:pt idx="18">
                    <c:v>14.488</c:v>
                  </c:pt>
                  <c:pt idx="19">
                    <c:v>46.508</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Ceuta</c:v>
                </c:pt>
                <c:pt idx="5">
                  <c:v>Navarra, Comunidad Foral de</c:v>
                </c:pt>
                <c:pt idx="6">
                  <c:v>Castilla - La Mancha</c:v>
                </c:pt>
                <c:pt idx="7">
                  <c:v>Cantabria</c:v>
                </c:pt>
                <c:pt idx="8">
                  <c:v>Madrid, Comunidad de</c:v>
                </c:pt>
                <c:pt idx="9">
                  <c:v>Comunitat Valenciana</c:v>
                </c:pt>
                <c:pt idx="10">
                  <c:v>Andalucía</c:v>
                </c:pt>
                <c:pt idx="11">
                  <c:v>Media Nacional</c:v>
                </c:pt>
                <c:pt idx="12">
                  <c:v>Murcia, Región de</c:v>
                </c:pt>
                <c:pt idx="13">
                  <c:v>Rioja, La</c:v>
                </c:pt>
                <c:pt idx="14">
                  <c:v>Melilla</c:v>
                </c:pt>
                <c:pt idx="15">
                  <c:v>Extremadura</c:v>
                </c:pt>
                <c:pt idx="16">
                  <c:v>Canarias</c:v>
                </c:pt>
                <c:pt idx="17">
                  <c:v>Balears, Illes</c:v>
                </c:pt>
                <c:pt idx="18">
                  <c:v>País Vasco</c:v>
                </c:pt>
                <c:pt idx="19">
                  <c:v>Cataluña</c:v>
                </c:pt>
              </c:strCache>
            </c:strRef>
          </c:cat>
          <c:val>
            <c:numRef>
              <c:f>'11ListaEspera'!$Q$13:$Q$32</c:f>
              <c:numCache>
                <c:formatCode>0.00%</c:formatCode>
                <c:ptCount val="20"/>
                <c:pt idx="0">
                  <c:v>0.90847758038430004</c:v>
                </c:pt>
                <c:pt idx="1">
                  <c:v>0.90847758038430004</c:v>
                </c:pt>
                <c:pt idx="2">
                  <c:v>0.90847758038430004</c:v>
                </c:pt>
                <c:pt idx="3">
                  <c:v>0.90847758038430004</c:v>
                </c:pt>
                <c:pt idx="4">
                  <c:v>0.90847758038430004</c:v>
                </c:pt>
                <c:pt idx="5">
                  <c:v>0.90847758038430004</c:v>
                </c:pt>
                <c:pt idx="6">
                  <c:v>0.90847758038430004</c:v>
                </c:pt>
                <c:pt idx="7">
                  <c:v>0.90847758038430004</c:v>
                </c:pt>
                <c:pt idx="8">
                  <c:v>0.90847758038430004</c:v>
                </c:pt>
                <c:pt idx="9">
                  <c:v>0.90847758038430004</c:v>
                </c:pt>
                <c:pt idx="10">
                  <c:v>0.90847758038430004</c:v>
                </c:pt>
                <c:pt idx="11">
                  <c:v>0.90847758038430004</c:v>
                </c:pt>
                <c:pt idx="12">
                  <c:v>0.90847758038430004</c:v>
                </c:pt>
                <c:pt idx="13">
                  <c:v>0.90847758038430004</c:v>
                </c:pt>
                <c:pt idx="14">
                  <c:v>0.90847758038430004</c:v>
                </c:pt>
                <c:pt idx="15">
                  <c:v>0.90847758038430004</c:v>
                </c:pt>
                <c:pt idx="16">
                  <c:v>0.90847758038430004</c:v>
                </c:pt>
                <c:pt idx="17">
                  <c:v>0.90847758038430004</c:v>
                </c:pt>
                <c:pt idx="18">
                  <c:v>0.90847758038430004</c:v>
                </c:pt>
                <c:pt idx="19">
                  <c:v>0.90847758038430004</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8AB5CD59-4094-4F44-90E7-F27F65F765EA}" type="CELLRANGE">
                      <a:rPr lang="en-US" baseline="0"/>
                      <a:pPr/>
                      <a:t>[CELLRANGE]</a:t>
                    </a:fld>
                    <a:r>
                      <a:rPr lang="en-US" baseline="0"/>
                      <a:t>
</a:t>
                    </a:r>
                    <a:fld id="{763E8EC2-E461-4707-861A-CFBD8A45C6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03F0FE42-ABF1-4116-9E99-F65D05A16F1C}" type="CELLRANGE">
                      <a:rPr lang="en-US" baseline="0"/>
                      <a:pPr/>
                      <a:t>[CELLRANGE]</a:t>
                    </a:fld>
                    <a:r>
                      <a:rPr lang="en-US" baseline="0"/>
                      <a:t>
</a:t>
                    </a:r>
                    <a:fld id="{03B819C4-BC96-4340-8068-577C498426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359E03E2-E928-4055-98B5-68128D000D5D}" type="CELLRANGE">
                      <a:rPr lang="en-US" baseline="0"/>
                      <a:pPr/>
                      <a:t>[CELLRANGE]</a:t>
                    </a:fld>
                    <a:r>
                      <a:rPr lang="en-US" baseline="0"/>
                      <a:t>
</a:t>
                    </a:r>
                    <a:fld id="{921A6DA3-5678-46CF-8B79-B8218EA57F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86970D32-5407-4294-BA84-A7A8FF53FB19}" type="CELLRANGE">
                      <a:rPr lang="en-US" baseline="0"/>
                      <a:pPr/>
                      <a:t>[CELLRANGE]</a:t>
                    </a:fld>
                    <a:r>
                      <a:rPr lang="en-US" baseline="0"/>
                      <a:t>
</a:t>
                    </a:r>
                    <a:fld id="{C71D83CB-012C-4100-9E0F-EA8DDE1F8C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A7AD6576-9972-4D8D-9AC4-5FE1B973D6DF}" type="CELLRANGE">
                      <a:rPr lang="en-US" baseline="0"/>
                      <a:pPr/>
                      <a:t>[CELLRANGE]</a:t>
                    </a:fld>
                    <a:r>
                      <a:rPr lang="en-US" baseline="0"/>
                      <a:t>
</a:t>
                    </a:r>
                    <a:fld id="{060BFD63-8ABB-488D-8BBF-927664F17E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505D50CE-0A1B-4184-9E10-B8B02F7E3F60}" type="CELLRANGE">
                      <a:rPr lang="en-US" baseline="0"/>
                      <a:pPr/>
                      <a:t>[CELLRANGE]</a:t>
                    </a:fld>
                    <a:r>
                      <a:rPr lang="en-US" baseline="0"/>
                      <a:t>
</a:t>
                    </a:r>
                    <a:fld id="{3F81746D-AA4F-4965-8786-AFB940A1D3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F46C0083-9EAD-41E6-A043-ED4D0E4F3736}" type="CELLRANGE">
                      <a:rPr lang="en-US" baseline="0"/>
                      <a:pPr/>
                      <a:t>[CELLRANGE]</a:t>
                    </a:fld>
                    <a:r>
                      <a:rPr lang="en-US" baseline="0"/>
                      <a:t>
</a:t>
                    </a:r>
                    <a:fld id="{933AA26D-62CE-434B-A2C3-580FA5DA63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5B01B9EC-1B02-4A87-A0A8-964F2E5927B0}" type="CELLRANGE">
                      <a:rPr lang="en-US" baseline="0"/>
                      <a:pPr/>
                      <a:t>[CELLRANGE]</a:t>
                    </a:fld>
                    <a:r>
                      <a:rPr lang="en-US" baseline="0"/>
                      <a:t>
</a:t>
                    </a:r>
                    <a:fld id="{073C26DD-50F8-4C68-8391-A831DF47E3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22E9BD17-CFDF-4936-980A-AB2E7297F4E3}" type="CELLRANGE">
                      <a:rPr lang="en-US" baseline="0">
                        <a:solidFill>
                          <a:sysClr val="windowText" lastClr="000000"/>
                        </a:solidFill>
                      </a:rPr>
                      <a:pPr/>
                      <a:t>[CELLRANGE]</a:t>
                    </a:fld>
                    <a:r>
                      <a:rPr lang="en-US" baseline="0">
                        <a:solidFill>
                          <a:sysClr val="windowText" lastClr="000000"/>
                        </a:solidFill>
                      </a:rPr>
                      <a:t>
</a:t>
                    </a:r>
                    <a:fld id="{219E7913-E7F4-4D26-A593-139657A0FDC1}"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B374F56F-6AD8-4054-AFF9-CA8AAF0A62EA}" type="CELLRANGE">
                      <a:rPr lang="en-US" baseline="0">
                        <a:solidFill>
                          <a:sysClr val="windowText" lastClr="000000"/>
                        </a:solidFill>
                      </a:rPr>
                      <a:pPr/>
                      <a:t>[CELLRANGE]</a:t>
                    </a:fld>
                    <a:r>
                      <a:rPr lang="en-US" baseline="0">
                        <a:solidFill>
                          <a:sysClr val="windowText" lastClr="000000"/>
                        </a:solidFill>
                      </a:rPr>
                      <a:t>
</a:t>
                    </a:r>
                    <a:fld id="{5B47A0B6-280E-47E4-9D9D-861076B6DD14}"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B8AE9F9A-4D7C-408A-AA00-99031A2FB780}" type="CELLRANGE">
                      <a:rPr lang="en-US" baseline="0">
                        <a:solidFill>
                          <a:schemeClr val="bg1"/>
                        </a:solidFill>
                      </a:rPr>
                      <a:pPr>
                        <a:defRPr b="1">
                          <a:solidFill>
                            <a:schemeClr val="bg1"/>
                          </a:solidFill>
                        </a:defRPr>
                      </a:pPr>
                      <a:t>[CELLRANGE]</a:t>
                    </a:fld>
                    <a:r>
                      <a:rPr lang="en-US" baseline="0">
                        <a:solidFill>
                          <a:schemeClr val="bg1"/>
                        </a:solidFill>
                      </a:rPr>
                      <a:t>
</a:t>
                    </a:r>
                    <a:fld id="{21FBDBC3-BEFA-4D3C-B77E-D3C390BF4EC3}"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A0A13DE9-93C6-4219-9595-3E58161BF3A9}" type="CELLRANGE">
                      <a:rPr lang="en-US" baseline="0"/>
                      <a:pPr/>
                      <a:t>[CELLRANGE]</a:t>
                    </a:fld>
                    <a:r>
                      <a:rPr lang="en-US" baseline="0"/>
                      <a:t>
</a:t>
                    </a:r>
                    <a:fld id="{C7EEDC79-E4DB-43D0-A4F3-F4A307D1A5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98BA7DB7-F521-4CFD-BB9F-7B70FAFC6119}" type="CELLRANGE">
                      <a:rPr lang="en-US" baseline="0"/>
                      <a:pPr/>
                      <a:t>[CELLRANGE]</a:t>
                    </a:fld>
                    <a:r>
                      <a:rPr lang="en-US" baseline="0"/>
                      <a:t>
</a:t>
                    </a:r>
                    <a:fld id="{5345E567-B67E-432B-9A0E-E8585F9007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773A8DBE-CAB5-4DA7-B0E5-878BF96D3847}" type="CELLRANGE">
                      <a:rPr lang="en-US" baseline="0"/>
                      <a:pPr/>
                      <a:t>[CELLRANGE]</a:t>
                    </a:fld>
                    <a:r>
                      <a:rPr lang="en-US" baseline="0"/>
                      <a:t>
</a:t>
                    </a:r>
                    <a:fld id="{BD831AC9-7A19-4BDB-AD23-83A3D8D58E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019ADF5C-FE9D-4F29-835C-F311509F3A65}" type="CELLRANGE">
                      <a:rPr lang="en-US" baseline="0"/>
                      <a:pPr/>
                      <a:t>[CELLRANGE]</a:t>
                    </a:fld>
                    <a:r>
                      <a:rPr lang="en-US" baseline="0"/>
                      <a:t>
</a:t>
                    </a:r>
                    <a:fld id="{B7BCD097-F00E-47DF-BC31-AC39AFE181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93D695F1-DDF0-4955-B2D7-B32A0498AE03}" type="CELLRANGE">
                      <a:rPr lang="en-US" baseline="0"/>
                      <a:pPr/>
                      <a:t>[CELLRANGE]</a:t>
                    </a:fld>
                    <a:r>
                      <a:rPr lang="en-US" baseline="0"/>
                      <a:t>
</a:t>
                    </a:r>
                    <a:fld id="{A759E61D-FFEC-4350-A459-ECA56E786D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7531F401-255A-4C52-BFD8-9F539F576379}" type="CELLRANGE">
                      <a:rPr lang="en-US" baseline="0"/>
                      <a:pPr/>
                      <a:t>[CELLRANGE]</a:t>
                    </a:fld>
                    <a:r>
                      <a:rPr lang="en-US" baseline="0"/>
                      <a:t>
</a:t>
                    </a:r>
                    <a:fld id="{9323AC7A-D78E-429E-A30C-6058FDFD2F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A39CBE22-13FA-4D80-B577-B366CE4BB295}" type="CELLRANGE">
                      <a:rPr lang="en-US" baseline="0"/>
                      <a:pPr/>
                      <a:t>[CELLRANGE]</a:t>
                    </a:fld>
                    <a:r>
                      <a:rPr lang="en-US" baseline="0"/>
                      <a:t>
</a:t>
                    </a:r>
                    <a:fld id="{BD7A7199-0346-4611-964B-A0E7F6284D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E0F3AD07-AE78-4DE2-A8DE-94EE365AD565}" type="CELLRANGE">
                      <a:rPr lang="en-US" baseline="0"/>
                      <a:pPr/>
                      <a:t>[CELLRANGE]</a:t>
                    </a:fld>
                    <a:r>
                      <a:rPr lang="en-US" baseline="0"/>
                      <a:t>
</a:t>
                    </a:r>
                    <a:fld id="{2ADA496B-8501-482B-A3DF-2533EAA90C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95E59AA0-AB60-42DA-95DC-F497DE44D5A6}" type="CELLRANGE">
                      <a:rPr lang="en-US" baseline="0"/>
                      <a:pPr/>
                      <a:t>[CELLRANGE]</a:t>
                    </a:fld>
                    <a:r>
                      <a:rPr lang="en-US" baseline="0"/>
                      <a:t>
</a:t>
                    </a:r>
                    <a:fld id="{77FD1D5D-B40E-4B72-8B07-F3B1440CA6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0.99887773013726222</c:v>
                </c:pt>
                <c:pt idx="1">
                  <c:v>0.998751144783948</c:v>
                </c:pt>
                <c:pt idx="2">
                  <c:v>0.99597207303974222</c:v>
                </c:pt>
                <c:pt idx="3">
                  <c:v>0.98680203045685277</c:v>
                </c:pt>
                <c:pt idx="4">
                  <c:v>0.98073555166374782</c:v>
                </c:pt>
                <c:pt idx="5">
                  <c:v>0.97892271662763464</c:v>
                </c:pt>
                <c:pt idx="6">
                  <c:v>0.96848530733923244</c:v>
                </c:pt>
                <c:pt idx="7">
                  <c:v>0.96462966205568201</c:v>
                </c:pt>
                <c:pt idx="8">
                  <c:v>0.95496066515044187</c:v>
                </c:pt>
                <c:pt idx="9">
                  <c:v>0.95013850415512469</c:v>
                </c:pt>
                <c:pt idx="10">
                  <c:v>0.94788905109489052</c:v>
                </c:pt>
                <c:pt idx="11">
                  <c:v>0.94572762842357694</c:v>
                </c:pt>
                <c:pt idx="12">
                  <c:v>0.9352034768866061</c:v>
                </c:pt>
                <c:pt idx="13">
                  <c:v>0.92140570208873307</c:v>
                </c:pt>
                <c:pt idx="14">
                  <c:v>0.92102065613608752</c:v>
                </c:pt>
                <c:pt idx="15">
                  <c:v>0.90858430163623427</c:v>
                </c:pt>
                <c:pt idx="16">
                  <c:v>0.90438887419374525</c:v>
                </c:pt>
                <c:pt idx="17">
                  <c:v>0.90329610460365029</c:v>
                </c:pt>
                <c:pt idx="18">
                  <c:v>0.87320666925164792</c:v>
                </c:pt>
                <c:pt idx="19">
                  <c:v>0.86898232784887264</c:v>
                </c:pt>
              </c:numCache>
            </c:numRef>
          </c:val>
          <c:extLst>
            <c:ext xmlns:c15="http://schemas.microsoft.com/office/drawing/2012/chart" uri="{02D57815-91ED-43cb-92C2-25804820EDAC}">
              <c15:datalabelsRange>
                <c15:f>'11ListaEsperaGIII'!$M$13:$M$32</c15:f>
                <c15:dlblRangeCache>
                  <c:ptCount val="20"/>
                  <c:pt idx="0">
                    <c:v>34.712</c:v>
                  </c:pt>
                  <c:pt idx="1">
                    <c:v>11.996</c:v>
                  </c:pt>
                  <c:pt idx="2">
                    <c:v>25.963</c:v>
                  </c:pt>
                  <c:pt idx="3">
                    <c:v>7.776</c:v>
                  </c:pt>
                  <c:pt idx="4">
                    <c:v>3.360</c:v>
                  </c:pt>
                  <c:pt idx="5">
                    <c:v>418</c:v>
                  </c:pt>
                  <c:pt idx="6">
                    <c:v>61.401</c:v>
                  </c:pt>
                  <c:pt idx="7">
                    <c:v>22.036</c:v>
                  </c:pt>
                  <c:pt idx="8">
                    <c:v>76.839</c:v>
                  </c:pt>
                  <c:pt idx="9">
                    <c:v>5.145</c:v>
                  </c:pt>
                  <c:pt idx="10">
                    <c:v>405.815</c:v>
                  </c:pt>
                  <c:pt idx="11">
                    <c:v>44.958</c:v>
                  </c:pt>
                  <c:pt idx="12">
                    <c:v>2.367</c:v>
                  </c:pt>
                  <c:pt idx="13">
                    <c:v>12.087</c:v>
                  </c:pt>
                  <c:pt idx="14">
                    <c:v>758</c:v>
                  </c:pt>
                  <c:pt idx="15">
                    <c:v>7.663</c:v>
                  </c:pt>
                  <c:pt idx="16">
                    <c:v>44.448</c:v>
                  </c:pt>
                  <c:pt idx="17">
                    <c:v>13.264</c:v>
                  </c:pt>
                  <c:pt idx="18">
                    <c:v>13.512</c:v>
                  </c:pt>
                  <c:pt idx="19">
                    <c:v>17.112</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3CC8D873-D52A-4E6F-82DD-BDC1E0EAD2C2}" type="CELLRANGE">
                      <a:rPr lang="en-US" baseline="0"/>
                      <a:pPr/>
                      <a:t>[CELLRANGE]</a:t>
                    </a:fld>
                    <a:r>
                      <a:rPr lang="en-US" baseline="0"/>
                      <a:t>
</a:t>
                    </a:r>
                    <a:fld id="{C4511768-A949-473C-83FF-74CD0635F0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ADE6FA27-B7A7-4038-BFB2-9429F56D52B1}" type="CELLRANGE">
                      <a:rPr lang="en-US" baseline="0"/>
                      <a:pPr/>
                      <a:t>[CELLRANGE]</a:t>
                    </a:fld>
                    <a:r>
                      <a:rPr lang="en-US" baseline="0"/>
                      <a:t>
</a:t>
                    </a:r>
                    <a:fld id="{4BF76763-AE8C-44FD-BFA5-A476ECD5D2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3994E4F6-8899-4FEE-96A1-0C6827CA7B36}" type="CELLRANGE">
                      <a:rPr lang="en-US" baseline="0"/>
                      <a:pPr/>
                      <a:t>[CELLRANGE]</a:t>
                    </a:fld>
                    <a:r>
                      <a:rPr lang="en-US" baseline="0"/>
                      <a:t>
</a:t>
                    </a:r>
                    <a:fld id="{6C04D48D-CF42-47DD-995A-5FBCD67D6D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FF9B07E9-5C09-4737-B905-96E11B564197}" type="CELLRANGE">
                      <a:rPr lang="en-US" baseline="0"/>
                      <a:pPr/>
                      <a:t>[CELLRANGE]</a:t>
                    </a:fld>
                    <a:r>
                      <a:rPr lang="en-US" baseline="0"/>
                      <a:t>
</a:t>
                    </a:r>
                    <a:fld id="{70E8A887-B41B-4C07-86E8-4392ED7BCE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7122996B-8CE4-4654-8554-E08635E2A762}" type="CELLRANGE">
                      <a:rPr lang="en-US" baseline="0"/>
                      <a:pPr/>
                      <a:t>[CELLRANGE]</a:t>
                    </a:fld>
                    <a:r>
                      <a:rPr lang="en-US" baseline="0"/>
                      <a:t>
</a:t>
                    </a:r>
                    <a:fld id="{E5890525-8CDD-403D-98B5-A26464C1A1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105B31C0-0100-4563-AC78-B50120AB3C8F}" type="CELLRANGE">
                      <a:rPr lang="en-US" baseline="0"/>
                      <a:pPr/>
                      <a:t>[CELLRANGE]</a:t>
                    </a:fld>
                    <a:r>
                      <a:rPr lang="en-US" baseline="0"/>
                      <a:t>
</a:t>
                    </a:r>
                    <a:fld id="{5057581F-7DFF-4511-B2FB-0D1299D925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7AC45E41-7A28-430F-B32E-B1C9CF15E4AB}" type="CELLRANGE">
                      <a:rPr lang="en-US" baseline="0"/>
                      <a:pPr/>
                      <a:t>[CELLRANGE]</a:t>
                    </a:fld>
                    <a:r>
                      <a:rPr lang="en-US" baseline="0"/>
                      <a:t>
</a:t>
                    </a:r>
                    <a:fld id="{09EFC1F7-D15A-4523-98A1-D9514222C1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AA8A61A4-FFFC-4819-8AFF-B1F1A94FA1F2}" type="CELLRANGE">
                      <a:rPr lang="en-US" baseline="0"/>
                      <a:pPr/>
                      <a:t>[CELLRANGE]</a:t>
                    </a:fld>
                    <a:r>
                      <a:rPr lang="en-US" baseline="0"/>
                      <a:t>
</a:t>
                    </a:r>
                    <a:fld id="{13A1E3EB-81CF-4B6D-8625-92B14E4D26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9901B8CD-DAEE-4A40-8AB8-6516042046CF}" type="CELLRANGE">
                      <a:rPr lang="en-US" sz="600" baseline="0">
                        <a:solidFill>
                          <a:sysClr val="windowText" lastClr="000000"/>
                        </a:solidFill>
                      </a:rPr>
                      <a:pPr/>
                      <a:t>[CELLRANGE]</a:t>
                    </a:fld>
                    <a:r>
                      <a:rPr lang="en-US" sz="600" baseline="0">
                        <a:solidFill>
                          <a:sysClr val="windowText" lastClr="000000"/>
                        </a:solidFill>
                      </a:rPr>
                      <a:t>
</a:t>
                    </a:r>
                    <a:fld id="{18A4F2D9-D992-48E8-B3D8-E332F0805076}"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F472B00C-3108-4BE1-B026-516F05075052}" type="CELLRANGE">
                      <a:rPr lang="en-US" sz="600" baseline="0">
                        <a:solidFill>
                          <a:sysClr val="windowText" lastClr="000000"/>
                        </a:solidFill>
                      </a:rPr>
                      <a:pPr/>
                      <a:t>[CELLRANGE]</a:t>
                    </a:fld>
                    <a:r>
                      <a:rPr lang="en-US" sz="600" baseline="0">
                        <a:solidFill>
                          <a:sysClr val="windowText" lastClr="000000"/>
                        </a:solidFill>
                      </a:rPr>
                      <a:t>
</a:t>
                    </a:r>
                    <a:fld id="{AE299D16-9A6B-49E5-A254-535F27286514}"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2.834317014720986E-3"/>
                  <c:y val="-6.2898804316126702E-4"/>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75900AA3-73B0-44BC-A4CE-7BB698030B59}" type="CELLRANGE">
                      <a:rPr lang="en-US" sz="600" baseline="0">
                        <a:solidFill>
                          <a:schemeClr val="bg1"/>
                        </a:solidFill>
                      </a:rPr>
                      <a:pPr>
                        <a:defRPr b="1">
                          <a:solidFill>
                            <a:schemeClr val="bg1"/>
                          </a:solidFill>
                        </a:defRPr>
                      </a:pPr>
                      <a:t>[CELLRANGE]</a:t>
                    </a:fld>
                    <a:r>
                      <a:rPr lang="en-US" sz="600" baseline="0">
                        <a:solidFill>
                          <a:schemeClr val="bg1"/>
                        </a:solidFill>
                      </a:rPr>
                      <a:t>
</a:t>
                    </a:r>
                    <a:fld id="{80CF5F06-6FD4-410C-B7F6-6734F81E9AEE}" type="VALUE">
                      <a:rPr lang="en-US" sz="600" baseline="0">
                        <a:solidFill>
                          <a:schemeClr val="bg1"/>
                        </a:solidFill>
                      </a:rPr>
                      <a:pPr>
                        <a:defRPr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a:lstStyle/>
                  <a:p>
                    <a:fld id="{CE7F64CA-662B-42AA-BF38-680E3132A01D}" type="CELLRANGE">
                      <a:rPr lang="en-US" baseline="0"/>
                      <a:pPr/>
                      <a:t>[CELLRANGE]</a:t>
                    </a:fld>
                    <a:r>
                      <a:rPr lang="en-US" baseline="0"/>
                      <a:t>
</a:t>
                    </a:r>
                    <a:fld id="{0D608703-05DA-41A5-A4C8-77D43529F5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6E9BD28B-895D-44CC-B276-D691BAA099FE}" type="CELLRANGE">
                      <a:rPr lang="en-US" baseline="0"/>
                      <a:pPr/>
                      <a:t>[CELLRANGE]</a:t>
                    </a:fld>
                    <a:r>
                      <a:rPr lang="en-US" baseline="0"/>
                      <a:t>
</a:t>
                    </a:r>
                    <a:fld id="{F0D71678-5ED7-4D6E-8A0E-B328465550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72DFB792-DE07-4DAE-9B49-D13375C3848E}" type="CELLRANGE">
                      <a:rPr lang="en-US" baseline="0"/>
                      <a:pPr/>
                      <a:t>[CELLRANGE]</a:t>
                    </a:fld>
                    <a:r>
                      <a:rPr lang="en-US" baseline="0"/>
                      <a:t>
</a:t>
                    </a:r>
                    <a:fld id="{6E6D9404-2888-4F63-9409-5A66456AC3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2ACB1FFC-39E0-45C4-9366-0111625AB53B}" type="CELLRANGE">
                      <a:rPr lang="en-US" baseline="0"/>
                      <a:pPr/>
                      <a:t>[CELLRANGE]</a:t>
                    </a:fld>
                    <a:r>
                      <a:rPr lang="en-US" baseline="0"/>
                      <a:t>
</a:t>
                    </a:r>
                    <a:fld id="{781D1101-F7C0-42ED-ADA5-FFA93F6340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435757CE-6E65-4CE9-BE81-E739D1C043CD}" type="CELLRANGE">
                      <a:rPr lang="en-US" baseline="0"/>
                      <a:pPr/>
                      <a:t>[CELLRANGE]</a:t>
                    </a:fld>
                    <a:r>
                      <a:rPr lang="en-US" baseline="0"/>
                      <a:t>
</a:t>
                    </a:r>
                    <a:fld id="{13042747-6299-460B-8646-D0C525D7C5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9F1078F3-645A-4727-969E-A21DEBEEBC96}" type="CELLRANGE">
                      <a:rPr lang="en-US" baseline="0"/>
                      <a:pPr/>
                      <a:t>[CELLRANGE]</a:t>
                    </a:fld>
                    <a:r>
                      <a:rPr lang="en-US" baseline="0"/>
                      <a:t>
</a:t>
                    </a:r>
                    <a:fld id="{1A5918D9-7980-41A9-B8BA-7A989EC0DF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98ED0972-B0B1-4D0C-B17B-C3BE6483EEFB}" type="CELLRANGE">
                      <a:rPr lang="en-US" baseline="0"/>
                      <a:pPr/>
                      <a:t>[CELLRANGE]</a:t>
                    </a:fld>
                    <a:r>
                      <a:rPr lang="en-US" baseline="0"/>
                      <a:t>
</a:t>
                    </a:r>
                    <a:fld id="{DEE9CB33-9BAB-4D8A-8E62-4DD0698A6C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9151D185-280B-4CDF-93DE-2ECAB7DC596E}" type="CELLRANGE">
                      <a:rPr lang="en-US" baseline="0"/>
                      <a:pPr/>
                      <a:t>[CELLRANGE]</a:t>
                    </a:fld>
                    <a:r>
                      <a:rPr lang="en-US" baseline="0"/>
                      <a:t>
</a:t>
                    </a:r>
                    <a:fld id="{E89830DF-2121-4DC4-B68F-987051055A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FFCBDE36-123C-4472-AB61-8FE36FE3FD7B}" type="CELLRANGE">
                      <a:rPr lang="en-US" baseline="0"/>
                      <a:pPr/>
                      <a:t>[CELLRANGE]</a:t>
                    </a:fld>
                    <a:r>
                      <a:rPr lang="en-US" baseline="0"/>
                      <a:t>
</a:t>
                    </a:r>
                    <a:fld id="{52CA8911-AAC7-4D36-A434-57ADD1D48A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1.1222698627377629E-3</c:v>
                </c:pt>
                <c:pt idx="1">
                  <c:v>1.2488552160519525E-3</c:v>
                </c:pt>
                <c:pt idx="2">
                  <c:v>4.0279269602577876E-3</c:v>
                </c:pt>
                <c:pt idx="3">
                  <c:v>1.3197969543147208E-2</c:v>
                </c:pt>
                <c:pt idx="4">
                  <c:v>1.9264448336252189E-2</c:v>
                </c:pt>
                <c:pt idx="5">
                  <c:v>2.1077283372365339E-2</c:v>
                </c:pt>
                <c:pt idx="6">
                  <c:v>3.1514692660767521E-2</c:v>
                </c:pt>
                <c:pt idx="7">
                  <c:v>3.537033794431798E-2</c:v>
                </c:pt>
                <c:pt idx="8">
                  <c:v>4.5039334849558181E-2</c:v>
                </c:pt>
                <c:pt idx="9">
                  <c:v>4.9861495844875349E-2</c:v>
                </c:pt>
                <c:pt idx="10">
                  <c:v>5.2110948905109492E-2</c:v>
                </c:pt>
                <c:pt idx="11">
                  <c:v>5.4272371576423069E-2</c:v>
                </c:pt>
                <c:pt idx="12">
                  <c:v>6.4796523113393914E-2</c:v>
                </c:pt>
                <c:pt idx="13">
                  <c:v>7.8594297911266958E-2</c:v>
                </c:pt>
                <c:pt idx="14">
                  <c:v>7.8979343863912518E-2</c:v>
                </c:pt>
                <c:pt idx="15">
                  <c:v>9.1415698363765716E-2</c:v>
                </c:pt>
                <c:pt idx="16">
                  <c:v>9.5611125806254707E-2</c:v>
                </c:pt>
                <c:pt idx="17">
                  <c:v>9.670389539634977E-2</c:v>
                </c:pt>
                <c:pt idx="18">
                  <c:v>0.12679333074835208</c:v>
                </c:pt>
                <c:pt idx="19">
                  <c:v>0.13101767215112736</c:v>
                </c:pt>
              </c:numCache>
            </c:numRef>
          </c:val>
          <c:extLst>
            <c:ext xmlns:c15="http://schemas.microsoft.com/office/drawing/2012/chart" uri="{02D57815-91ED-43cb-92C2-25804820EDAC}">
              <c15:datalabelsRange>
                <c15:f>'11ListaEsperaGIII'!$N$13:$N$32</c15:f>
                <c15:dlblRangeCache>
                  <c:ptCount val="20"/>
                  <c:pt idx="0">
                    <c:v>39</c:v>
                  </c:pt>
                  <c:pt idx="1">
                    <c:v>15</c:v>
                  </c:pt>
                  <c:pt idx="2">
                    <c:v>105</c:v>
                  </c:pt>
                  <c:pt idx="3">
                    <c:v>104</c:v>
                  </c:pt>
                  <c:pt idx="4">
                    <c:v>66</c:v>
                  </c:pt>
                  <c:pt idx="5">
                    <c:v>9</c:v>
                  </c:pt>
                  <c:pt idx="6">
                    <c:v>1.998</c:v>
                  </c:pt>
                  <c:pt idx="7">
                    <c:v>808</c:v>
                  </c:pt>
                  <c:pt idx="8">
                    <c:v>3.624</c:v>
                  </c:pt>
                  <c:pt idx="9">
                    <c:v>270</c:v>
                  </c:pt>
                  <c:pt idx="10">
                    <c:v>22.310</c:v>
                  </c:pt>
                  <c:pt idx="11">
                    <c:v>2.580</c:v>
                  </c:pt>
                  <c:pt idx="12">
                    <c:v>164</c:v>
                  </c:pt>
                  <c:pt idx="13">
                    <c:v>1.031</c:v>
                  </c:pt>
                  <c:pt idx="14">
                    <c:v>65</c:v>
                  </c:pt>
                  <c:pt idx="15">
                    <c:v>771</c:v>
                  </c:pt>
                  <c:pt idx="16">
                    <c:v>4.699</c:v>
                  </c:pt>
                  <c:pt idx="17">
                    <c:v>1.420</c:v>
                  </c:pt>
                  <c:pt idx="18">
                    <c:v>1.962</c:v>
                  </c:pt>
                  <c:pt idx="19">
                    <c:v>2.580</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0.94788905109489052</c:v>
                </c:pt>
                <c:pt idx="1">
                  <c:v>0.94788905109489052</c:v>
                </c:pt>
                <c:pt idx="2">
                  <c:v>0.94788905109489052</c:v>
                </c:pt>
                <c:pt idx="3">
                  <c:v>0.94788905109489052</c:v>
                </c:pt>
                <c:pt idx="4">
                  <c:v>0.94788905109489052</c:v>
                </c:pt>
                <c:pt idx="5">
                  <c:v>0.94788905109489052</c:v>
                </c:pt>
                <c:pt idx="6">
                  <c:v>0.94788905109489052</c:v>
                </c:pt>
                <c:pt idx="7">
                  <c:v>0.94788905109489052</c:v>
                </c:pt>
                <c:pt idx="8">
                  <c:v>0.94788905109489052</c:v>
                </c:pt>
                <c:pt idx="9">
                  <c:v>0.94788905109489052</c:v>
                </c:pt>
                <c:pt idx="10">
                  <c:v>0.94788905109489052</c:v>
                </c:pt>
                <c:pt idx="11">
                  <c:v>0.94788905109489052</c:v>
                </c:pt>
                <c:pt idx="12">
                  <c:v>0.94788905109489052</c:v>
                </c:pt>
                <c:pt idx="13">
                  <c:v>0.94788905109489052</c:v>
                </c:pt>
                <c:pt idx="14">
                  <c:v>0.94788905109489052</c:v>
                </c:pt>
                <c:pt idx="15">
                  <c:v>0.94788905109489052</c:v>
                </c:pt>
                <c:pt idx="16">
                  <c:v>0.94788905109489052</c:v>
                </c:pt>
                <c:pt idx="17">
                  <c:v>0.94788905109489052</c:v>
                </c:pt>
                <c:pt idx="18">
                  <c:v>0.94788905109489052</c:v>
                </c:pt>
                <c:pt idx="19">
                  <c:v>0.94788905109489052</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DE13B754-92E1-4379-8AAA-786570834CA1}" type="CELLRANGE">
                      <a:rPr lang="en-US" baseline="0"/>
                      <a:pPr/>
                      <a:t>[CELLRANGE]</a:t>
                    </a:fld>
                    <a:r>
                      <a:rPr lang="en-US" baseline="0"/>
                      <a:t>
</a:t>
                    </a:r>
                    <a:fld id="{26A72D80-0440-4A3D-AD57-6D98E84B32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C2C1A7AE-A65E-4246-993B-82F36CB97946}" type="CELLRANGE">
                      <a:rPr lang="en-US" baseline="0"/>
                      <a:pPr/>
                      <a:t>[CELLRANGE]</a:t>
                    </a:fld>
                    <a:r>
                      <a:rPr lang="en-US" baseline="0"/>
                      <a:t>
</a:t>
                    </a:r>
                    <a:fld id="{88DD9388-D14D-494D-B7D2-E78673661B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F46A9FED-D780-4680-A76A-D63066F7DAEC}" type="CELLRANGE">
                      <a:rPr lang="en-US" baseline="0"/>
                      <a:pPr/>
                      <a:t>[CELLRANGE]</a:t>
                    </a:fld>
                    <a:r>
                      <a:rPr lang="en-US" baseline="0"/>
                      <a:t>
</a:t>
                    </a:r>
                    <a:fld id="{AAD5FA2D-403B-455C-A83B-60F04DA9A8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8512954D-D550-4C90-A924-7DD5A21A2F21}" type="CELLRANGE">
                      <a:rPr lang="en-US" baseline="0"/>
                      <a:pPr/>
                      <a:t>[CELLRANGE]</a:t>
                    </a:fld>
                    <a:r>
                      <a:rPr lang="en-US" baseline="0"/>
                      <a:t>
</a:t>
                    </a:r>
                    <a:fld id="{A1938AC6-B8D6-4172-925D-12115870C8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26723684-44D7-49A6-BFAA-5FB348CECA5D}" type="CELLRANGE">
                      <a:rPr lang="en-US" baseline="0"/>
                      <a:pPr/>
                      <a:t>[CELLRANGE]</a:t>
                    </a:fld>
                    <a:r>
                      <a:rPr lang="en-US" baseline="0"/>
                      <a:t>
</a:t>
                    </a:r>
                    <a:fld id="{66297B46-1B3A-4B40-AA77-2A46C9FC8D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EE0F0776-50C2-4215-8395-13AB9FD678F7}" type="CELLRANGE">
                      <a:rPr lang="en-US" baseline="0"/>
                      <a:pPr/>
                      <a:t>[CELLRANGE]</a:t>
                    </a:fld>
                    <a:r>
                      <a:rPr lang="en-US" baseline="0"/>
                      <a:t>
</a:t>
                    </a:r>
                    <a:fld id="{BB131DE0-C7F9-49C5-AEA1-B26211BD86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8AF23C49-659A-4DB5-BCB4-3837B8C269BB}" type="CELLRANGE">
                      <a:rPr lang="en-US" baseline="0"/>
                      <a:pPr/>
                      <a:t>[CELLRANGE]</a:t>
                    </a:fld>
                    <a:r>
                      <a:rPr lang="en-US" baseline="0"/>
                      <a:t>
</a:t>
                    </a:r>
                    <a:fld id="{F3537DA6-D74F-4440-BF75-435E05A3E4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B3233B53-5D85-444E-B880-D88B8FD5DB74}" type="CELLRANGE">
                      <a:rPr lang="en-US" baseline="0"/>
                      <a:pPr/>
                      <a:t>[CELLRANGE]</a:t>
                    </a:fld>
                    <a:r>
                      <a:rPr lang="en-US" baseline="0"/>
                      <a:t>
</a:t>
                    </a:r>
                    <a:fld id="{8FC57EE6-7992-474F-92EC-E642048DCC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018DB6F2-59C7-4B19-85D3-4CCE07ACE1E8}" type="CELLRANGE">
                      <a:rPr lang="en-US" baseline="0"/>
                      <a:pPr/>
                      <a:t>[CELLRANGE]</a:t>
                    </a:fld>
                    <a:r>
                      <a:rPr lang="en-US" baseline="0"/>
                      <a:t>
</a:t>
                    </a:r>
                    <a:fld id="{C66444CF-82B2-4E10-B9A3-1C426E97F3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4CA8B034-113B-4507-8518-05B375ACC2E2}" type="CELLRANGE">
                      <a:rPr lang="en-US" baseline="0"/>
                      <a:pPr/>
                      <a:t>[CELLRANGE]</a:t>
                    </a:fld>
                    <a:r>
                      <a:rPr lang="en-US" baseline="0"/>
                      <a:t>
</a:t>
                    </a:r>
                    <a:fld id="{DC15E135-78D4-40C9-9572-535E773F41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0D4D9841-68CC-4849-ADFC-957AF022E67B}" type="CELLRANGE">
                      <a:rPr lang="en-US" baseline="0">
                        <a:solidFill>
                          <a:sysClr val="windowText" lastClr="000000"/>
                        </a:solidFill>
                      </a:rPr>
                      <a:pPr/>
                      <a:t>[CELLRANGE]</a:t>
                    </a:fld>
                    <a:r>
                      <a:rPr lang="en-US" baseline="0">
                        <a:solidFill>
                          <a:sysClr val="windowText" lastClr="000000"/>
                        </a:solidFill>
                      </a:rPr>
                      <a:t>
</a:t>
                    </a:r>
                    <a:fld id="{AB99D4CD-FF15-4B94-884E-715D23ADE64E}"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0A455793-B397-4BE3-A842-E4C1DD59D295}" type="CELLRANGE">
                      <a:rPr lang="en-US" baseline="0"/>
                      <a:pPr/>
                      <a:t>[CELLRANGE]</a:t>
                    </a:fld>
                    <a:r>
                      <a:rPr lang="en-US" baseline="0"/>
                      <a:t>
</a:t>
                    </a:r>
                    <a:fld id="{AD6AD29B-7728-469D-BA12-C23E5283CC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70B5A17D-229B-45D2-9171-F01BCDF782F6}" type="CELLRANGE">
                      <a:rPr lang="en-US" baseline="0"/>
                      <a:pPr/>
                      <a:t>[CELLRANGE]</a:t>
                    </a:fld>
                    <a:r>
                      <a:rPr lang="en-US" baseline="0"/>
                      <a:t>
</a:t>
                    </a:r>
                    <a:fld id="{4CF43805-B425-4B21-9FA3-37EE597726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F358CB92-2779-447B-9088-5A54FEB9C803}" type="CELLRANGE">
                      <a:rPr lang="en-US" baseline="0"/>
                      <a:pPr/>
                      <a:t>[CELLRANGE]</a:t>
                    </a:fld>
                    <a:r>
                      <a:rPr lang="en-US" baseline="0"/>
                      <a:t>
</a:t>
                    </a:r>
                    <a:fld id="{F045C7DA-EB00-4B4D-8149-2351D83C72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3564E9FB-E8E0-4762-830E-A5FECFFE96F0}" type="CELLRANGE">
                      <a:rPr lang="en-US" baseline="0"/>
                      <a:pPr/>
                      <a:t>[CELLRANGE]</a:t>
                    </a:fld>
                    <a:r>
                      <a:rPr lang="en-US" baseline="0"/>
                      <a:t>
</a:t>
                    </a:r>
                    <a:fld id="{97FA89EB-6F72-4B49-A925-0CB26B8B09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29D61A2F-2570-4646-BAF5-E42633BB0F91}" type="CELLRANGE">
                      <a:rPr lang="en-US" baseline="0"/>
                      <a:pPr/>
                      <a:t>[CELLRANGE]</a:t>
                    </a:fld>
                    <a:r>
                      <a:rPr lang="en-US" baseline="0"/>
                      <a:t>
</a:t>
                    </a:r>
                    <a:fld id="{3C6CFF79-299F-457F-9620-EAC24374B3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19EEF45C-9778-4D36-9216-25FF7232461B}" type="CELLRANGE">
                      <a:rPr lang="en-US" baseline="0"/>
                      <a:pPr/>
                      <a:t>[CELLRANGE]</a:t>
                    </a:fld>
                    <a:r>
                      <a:rPr lang="en-US" baseline="0"/>
                      <a:t>
</a:t>
                    </a:r>
                    <a:fld id="{2FC25FC1-8C85-4FCD-A1F2-6953FBF074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52125ABF-E7DD-4BFB-BA0D-487A64BBC35E}" type="CELLRANGE">
                      <a:rPr lang="en-US" baseline="0"/>
                      <a:pPr/>
                      <a:t>[CELLRANGE]</a:t>
                    </a:fld>
                    <a:r>
                      <a:rPr lang="en-US" baseline="0"/>
                      <a:t>
</a:t>
                    </a:r>
                    <a:fld id="{83A7BAF9-0F9D-419E-BEC9-54E38997B8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EC7C33B0-A231-4CAB-8D7C-AB474F966712}" type="CELLRANGE">
                      <a:rPr lang="en-US" baseline="0"/>
                      <a:pPr/>
                      <a:t>[CELLRANGE]</a:t>
                    </a:fld>
                    <a:r>
                      <a:rPr lang="en-US" baseline="0"/>
                      <a:t>
</a:t>
                    </a:r>
                    <a:fld id="{E2B87433-255F-4017-B49B-A87F94851E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4016F91C-D6F7-46EE-9C13-CC6B6482B076}" type="CELLRANGE">
                      <a:rPr lang="en-US" baseline="0"/>
                      <a:pPr/>
                      <a:t>[CELLRANGE]</a:t>
                    </a:fld>
                    <a:r>
                      <a:rPr lang="en-US" baseline="0"/>
                      <a:t>
</a:t>
                    </a:r>
                    <a:fld id="{54F82FEA-2426-4CED-8F34-E39C9FA998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Asturias, Principado de</c:v>
                </c:pt>
                <c:pt idx="4">
                  <c:v>Navarra, Comunidad Foral de</c:v>
                </c:pt>
                <c:pt idx="5">
                  <c:v>Ceuta</c:v>
                </c:pt>
                <c:pt idx="6">
                  <c:v>Castilla - La Mancha</c:v>
                </c:pt>
                <c:pt idx="7">
                  <c:v>Cantabria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Melilla</c:v>
                </c:pt>
                <c:pt idx="19">
                  <c:v>Cataluña</c:v>
                </c:pt>
              </c:strCache>
            </c:strRef>
          </c:cat>
          <c:val>
            <c:numRef>
              <c:f>'11ListaEsperaGII'!$O$13:$O$32</c:f>
              <c:numCache>
                <c:formatCode>0.00%</c:formatCode>
                <c:ptCount val="20"/>
                <c:pt idx="0">
                  <c:v>0.99843356262344207</c:v>
                </c:pt>
                <c:pt idx="1">
                  <c:v>0.99826069914994731</c:v>
                </c:pt>
                <c:pt idx="2">
                  <c:v>0.98976109215017061</c:v>
                </c:pt>
                <c:pt idx="3">
                  <c:v>0.98017153924190725</c:v>
                </c:pt>
                <c:pt idx="4">
                  <c:v>0.97617928224416239</c:v>
                </c:pt>
                <c:pt idx="5">
                  <c:v>0.96936936936936935</c:v>
                </c:pt>
                <c:pt idx="6">
                  <c:v>0.95123999999999997</c:v>
                </c:pt>
                <c:pt idx="7">
                  <c:v>0.94834554180348574</c:v>
                </c:pt>
                <c:pt idx="8">
                  <c:v>0.94195723920218111</c:v>
                </c:pt>
                <c:pt idx="9">
                  <c:v>0.93603158388779995</c:v>
                </c:pt>
                <c:pt idx="10">
                  <c:v>0.92791741617644674</c:v>
                </c:pt>
                <c:pt idx="11">
                  <c:v>0.92650056587108887</c:v>
                </c:pt>
                <c:pt idx="12">
                  <c:v>0.91420664206642066</c:v>
                </c:pt>
                <c:pt idx="13">
                  <c:v>0.89853979201465595</c:v>
                </c:pt>
                <c:pt idx="14">
                  <c:v>0.88323931116389554</c:v>
                </c:pt>
                <c:pt idx="15">
                  <c:v>0.8817939609236235</c:v>
                </c:pt>
                <c:pt idx="16">
                  <c:v>0.87335291017242678</c:v>
                </c:pt>
                <c:pt idx="17">
                  <c:v>0.86958599677400084</c:v>
                </c:pt>
                <c:pt idx="18">
                  <c:v>0.86450839328537166</c:v>
                </c:pt>
                <c:pt idx="19">
                  <c:v>0.86314596878731897</c:v>
                </c:pt>
              </c:numCache>
            </c:numRef>
          </c:val>
          <c:extLst>
            <c:ext xmlns:c15="http://schemas.microsoft.com/office/drawing/2012/chart" uri="{02D57815-91ED-43cb-92C2-25804820EDAC}">
              <c15:datalabelsRange>
                <c15:f>'11ListaEsperaGII'!$M$13:$M$32</c15:f>
                <c15:dlblRangeCache>
                  <c:ptCount val="20"/>
                  <c:pt idx="0">
                    <c:v>14.660</c:v>
                  </c:pt>
                  <c:pt idx="1">
                    <c:v>40.750</c:v>
                  </c:pt>
                  <c:pt idx="2">
                    <c:v>25.810</c:v>
                  </c:pt>
                  <c:pt idx="3">
                    <c:v>10.628</c:v>
                  </c:pt>
                  <c:pt idx="4">
                    <c:v>6.229</c:v>
                  </c:pt>
                  <c:pt idx="5">
                    <c:v>538</c:v>
                  </c:pt>
                  <c:pt idx="6">
                    <c:v>23.781</c:v>
                  </c:pt>
                  <c:pt idx="7">
                    <c:v>7.509</c:v>
                  </c:pt>
                  <c:pt idx="8">
                    <c:v>131.290</c:v>
                  </c:pt>
                  <c:pt idx="9">
                    <c:v>67.808</c:v>
                  </c:pt>
                  <c:pt idx="10">
                    <c:v>57.259</c:v>
                  </c:pt>
                  <c:pt idx="11">
                    <c:v>551.770</c:v>
                  </c:pt>
                  <c:pt idx="12">
                    <c:v>3.964</c:v>
                  </c:pt>
                  <c:pt idx="13">
                    <c:v>16.676</c:v>
                  </c:pt>
                  <c:pt idx="14">
                    <c:v>11.899</c:v>
                  </c:pt>
                  <c:pt idx="15">
                    <c:v>9.929</c:v>
                  </c:pt>
                  <c:pt idx="16">
                    <c:v>23.198</c:v>
                  </c:pt>
                  <c:pt idx="17">
                    <c:v>14.556</c:v>
                  </c:pt>
                  <c:pt idx="18">
                    <c:v>721</c:v>
                  </c:pt>
                  <c:pt idx="19">
                    <c:v>84.565</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49EE0C1D-5929-4293-8876-5E261AF9AF0D}" type="CELLRANGE">
                      <a:rPr lang="en-US" baseline="0"/>
                      <a:pPr/>
                      <a:t>[CELLRANGE]</a:t>
                    </a:fld>
                    <a:r>
                      <a:rPr lang="en-US" baseline="0"/>
                      <a:t>
</a:t>
                    </a:r>
                    <a:fld id="{AA4AF587-9760-4CF4-BEC1-8C4ACE0B43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B8FF3672-3E8C-454F-A11D-724CE0F8A1BE}" type="CELLRANGE">
                      <a:rPr lang="en-US" baseline="0"/>
                      <a:pPr/>
                      <a:t>[CELLRANGE]</a:t>
                    </a:fld>
                    <a:r>
                      <a:rPr lang="en-US" baseline="0"/>
                      <a:t>
</a:t>
                    </a:r>
                    <a:fld id="{E4B01269-51DE-4FFB-BE2C-FCEC5CA83C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D6A88790-D22D-4D5B-9622-026AB0442915}" type="CELLRANGE">
                      <a:rPr lang="en-US" baseline="0"/>
                      <a:pPr/>
                      <a:t>[CELLRANGE]</a:t>
                    </a:fld>
                    <a:r>
                      <a:rPr lang="en-US" baseline="0"/>
                      <a:t>
</a:t>
                    </a:r>
                    <a:fld id="{D3F59C1F-8D29-40F9-80CC-EAD68A43A1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9E210776-7A9B-4FE4-BD81-28E8E03C809C}" type="CELLRANGE">
                      <a:rPr lang="en-US" baseline="0"/>
                      <a:pPr/>
                      <a:t>[CELLRANGE]</a:t>
                    </a:fld>
                    <a:r>
                      <a:rPr lang="en-US" baseline="0"/>
                      <a:t>
</a:t>
                    </a:r>
                    <a:fld id="{EB668DDD-248E-441A-8EDC-A51A46D7BF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739639FD-1499-40E9-8004-3819B605D630}" type="CELLRANGE">
                      <a:rPr lang="en-US" baseline="0"/>
                      <a:pPr/>
                      <a:t>[CELLRANGE]</a:t>
                    </a:fld>
                    <a:r>
                      <a:rPr lang="en-US" baseline="0"/>
                      <a:t>
</a:t>
                    </a:r>
                    <a:fld id="{47492D24-3467-42C6-912D-A42B9ABCD2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4772BA53-CEF0-4381-A75E-D5E3962F54CD}" type="CELLRANGE">
                      <a:rPr lang="en-US" baseline="0"/>
                      <a:pPr/>
                      <a:t>[CELLRANGE]</a:t>
                    </a:fld>
                    <a:r>
                      <a:rPr lang="en-US" baseline="0"/>
                      <a:t>
</a:t>
                    </a:r>
                    <a:fld id="{CA1D6B7D-A0C3-416E-92DF-0A9B20F50C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194C132B-083A-43B1-9149-92EE0D5F1B62}" type="CELLRANGE">
                      <a:rPr lang="en-US" baseline="0"/>
                      <a:pPr/>
                      <a:t>[CELLRANGE]</a:t>
                    </a:fld>
                    <a:r>
                      <a:rPr lang="en-US" baseline="0"/>
                      <a:t>
</a:t>
                    </a:r>
                    <a:fld id="{A6F09ACA-4322-4516-A5E8-9BA6BB863A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CA184A90-27B5-4327-A176-E5E5DDA4102D}" type="CELLRANGE">
                      <a:rPr lang="en-US" baseline="0"/>
                      <a:pPr/>
                      <a:t>[CELLRANGE]</a:t>
                    </a:fld>
                    <a:r>
                      <a:rPr lang="en-US" baseline="0"/>
                      <a:t>
</a:t>
                    </a:r>
                    <a:fld id="{DD715492-705C-4861-A2BA-A5F199A3A2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760228DB-DADE-46D7-900F-7C3E6C294906}" type="CELLRANGE">
                      <a:rPr lang="en-US" baseline="0"/>
                      <a:pPr/>
                      <a:t>[CELLRANGE]</a:t>
                    </a:fld>
                    <a:r>
                      <a:rPr lang="en-US" baseline="0"/>
                      <a:t>
</a:t>
                    </a:r>
                    <a:fld id="{6D05F44D-9E48-4113-8475-DEE10687BE3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DF515B95-B70C-4094-8341-C91380095506}" type="CELLRANGE">
                      <a:rPr lang="en-US" baseline="0"/>
                      <a:pPr/>
                      <a:t>[CELLRANGE]</a:t>
                    </a:fld>
                    <a:r>
                      <a:rPr lang="en-US" baseline="0"/>
                      <a:t>
</a:t>
                    </a:r>
                    <a:fld id="{0BE58067-DA1C-4C82-8C32-A8DA303221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fld id="{0FFCC97D-E3FE-4E17-BBD2-82C3FF63FB7E}" type="CELLRANGE">
                      <a:rPr lang="en-US" sz="800" baseline="0">
                        <a:solidFill>
                          <a:sysClr val="windowText" lastClr="000000"/>
                        </a:solidFill>
                      </a:rPr>
                      <a:pPr>
                        <a:defRPr sz="800" b="1">
                          <a:solidFill>
                            <a:sysClr val="windowText" lastClr="000000"/>
                          </a:solidFill>
                        </a:defRPr>
                      </a:pPr>
                      <a:t>[CELLRANGE]</a:t>
                    </a:fld>
                    <a:r>
                      <a:rPr lang="en-US" sz="800" baseline="0">
                        <a:solidFill>
                          <a:sysClr val="windowText" lastClr="000000"/>
                        </a:solidFill>
                      </a:rPr>
                      <a:t>
</a:t>
                    </a:r>
                    <a:fld id="{591A725A-F879-4895-995E-AE58CE49D317}" type="VALUE">
                      <a:rPr lang="en-US" sz="800" baseline="0">
                        <a:solidFill>
                          <a:sysClr val="windowText" lastClr="000000"/>
                        </a:solidFill>
                      </a:rPr>
                      <a:pPr>
                        <a:defRPr sz="800" b="1">
                          <a:solidFill>
                            <a:sysClr val="windowText" lastClr="000000"/>
                          </a:solidFill>
                        </a:defRPr>
                      </a:pPr>
                      <a:t>[VALOR]</a:t>
                    </a:fld>
                    <a:endParaRPr lang="en-US" sz="800" baseline="0">
                      <a:solidFill>
                        <a:sysClr val="windowText" lastClr="000000"/>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AD73D8B3-46B9-43B8-A8D1-D81584E485EC}" type="CELLRANGE">
                      <a:rPr lang="en-US" sz="800" baseline="0">
                        <a:solidFill>
                          <a:schemeClr val="bg1"/>
                        </a:solidFill>
                      </a:rPr>
                      <a:pPr>
                        <a:defRPr sz="800" b="1">
                          <a:solidFill>
                            <a:schemeClr val="bg1"/>
                          </a:solidFill>
                        </a:defRPr>
                      </a:pPr>
                      <a:t>[CELLRANGE]</a:t>
                    </a:fld>
                    <a:r>
                      <a:rPr lang="en-US" sz="800" baseline="0">
                        <a:solidFill>
                          <a:schemeClr val="bg1"/>
                        </a:solidFill>
                      </a:rPr>
                      <a:t>
</a:t>
                    </a:r>
                    <a:fld id="{A4B3BBA2-F085-4DFB-AD0A-7E82E02BF477}"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3A2B0421-90DD-4B07-A391-83CDDC9067C4}" type="CELLRANGE">
                      <a:rPr lang="en-US" baseline="0"/>
                      <a:pPr/>
                      <a:t>[CELLRANGE]</a:t>
                    </a:fld>
                    <a:r>
                      <a:rPr lang="en-US" baseline="0"/>
                      <a:t>
</a:t>
                    </a:r>
                    <a:fld id="{AECE7C18-C3FB-4097-BD15-AD3C9D5297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07606B26-5161-4A15-932B-A10D099D9ABE}" type="CELLRANGE">
                      <a:rPr lang="en-US" baseline="0"/>
                      <a:pPr/>
                      <a:t>[CELLRANGE]</a:t>
                    </a:fld>
                    <a:r>
                      <a:rPr lang="en-US" baseline="0"/>
                      <a:t>
</a:t>
                    </a:r>
                    <a:fld id="{E9B7C6B3-9E86-4548-8CE3-2815312EE3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B42E069C-47B7-4EDF-89A7-523032C1766F}" type="CELLRANGE">
                      <a:rPr lang="en-US" baseline="0"/>
                      <a:pPr/>
                      <a:t>[CELLRANGE]</a:t>
                    </a:fld>
                    <a:r>
                      <a:rPr lang="en-US" baseline="0"/>
                      <a:t>
</a:t>
                    </a:r>
                    <a:fld id="{5BEDBA5C-6AE2-4F4D-B0BC-FA5B480456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60F85884-BF5A-44B7-BF6C-7775562CF0A1}" type="CELLRANGE">
                      <a:rPr lang="en-US" baseline="0"/>
                      <a:pPr/>
                      <a:t>[CELLRANGE]</a:t>
                    </a:fld>
                    <a:r>
                      <a:rPr lang="en-US" baseline="0"/>
                      <a:t>
</a:t>
                    </a:r>
                    <a:fld id="{E3106A0C-0C49-45DC-94D6-8A73779589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622A721C-FA47-40AF-A1A4-8D3F36400EE2}" type="CELLRANGE">
                      <a:rPr lang="en-US" baseline="0"/>
                      <a:pPr/>
                      <a:t>[CELLRANGE]</a:t>
                    </a:fld>
                    <a:r>
                      <a:rPr lang="en-US" baseline="0"/>
                      <a:t>
</a:t>
                    </a:r>
                    <a:fld id="{63DB979C-94AD-44E3-AC4D-EC1A4EB9C9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C82E6619-B59E-49E6-AD30-E2F37955E673}" type="CELLRANGE">
                      <a:rPr lang="en-US" baseline="0"/>
                      <a:pPr/>
                      <a:t>[CELLRANGE]</a:t>
                    </a:fld>
                    <a:r>
                      <a:rPr lang="en-US" baseline="0"/>
                      <a:t>
</a:t>
                    </a:r>
                    <a:fld id="{642B5529-762D-4AAF-91AC-1035BEC1C7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79C4845C-8F5F-4869-83DB-8885CAB13D29}" type="CELLRANGE">
                      <a:rPr lang="en-US" baseline="0"/>
                      <a:pPr/>
                      <a:t>[CELLRANGE]</a:t>
                    </a:fld>
                    <a:r>
                      <a:rPr lang="en-US" baseline="0"/>
                      <a:t>
</a:t>
                    </a:r>
                    <a:fld id="{115C9A3C-3174-4276-8C0F-D60C37ABCE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75BA0BEE-E0BC-4CA7-896F-1F2E7AE22F96}" type="CELLRANGE">
                      <a:rPr lang="en-US" baseline="0"/>
                      <a:pPr/>
                      <a:t>[CELLRANGE]</a:t>
                    </a:fld>
                    <a:r>
                      <a:rPr lang="en-US" baseline="0"/>
                      <a:t>
</a:t>
                    </a:r>
                    <a:fld id="{F9A9749B-CD9D-48BD-88FC-D9BD8E30A3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Asturias, Principado de</c:v>
                </c:pt>
                <c:pt idx="4">
                  <c:v>Navarra, Comunidad Foral de</c:v>
                </c:pt>
                <c:pt idx="5">
                  <c:v>Ceuta</c:v>
                </c:pt>
                <c:pt idx="6">
                  <c:v>Castilla - La Mancha</c:v>
                </c:pt>
                <c:pt idx="7">
                  <c:v>Cantabria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Melilla</c:v>
                </c:pt>
                <c:pt idx="19">
                  <c:v>Cataluña</c:v>
                </c:pt>
              </c:strCache>
            </c:strRef>
          </c:cat>
          <c:val>
            <c:numRef>
              <c:f>'11ListaEsperaGII'!$P$13:$P$32</c:f>
              <c:numCache>
                <c:formatCode>0.00%</c:formatCode>
                <c:ptCount val="20"/>
                <c:pt idx="0">
                  <c:v>1.5664373765579241E-3</c:v>
                </c:pt>
                <c:pt idx="1">
                  <c:v>1.7393008500526689E-3</c:v>
                </c:pt>
                <c:pt idx="2">
                  <c:v>1.0238907849829351E-2</c:v>
                </c:pt>
                <c:pt idx="3">
                  <c:v>1.9828460758092779E-2</c:v>
                </c:pt>
                <c:pt idx="4">
                  <c:v>2.3820717755837644E-2</c:v>
                </c:pt>
                <c:pt idx="5">
                  <c:v>3.063063063063063E-2</c:v>
                </c:pt>
                <c:pt idx="6">
                  <c:v>4.8759999999999998E-2</c:v>
                </c:pt>
                <c:pt idx="7">
                  <c:v>5.165445819651427E-2</c:v>
                </c:pt>
                <c:pt idx="8">
                  <c:v>5.8042760797818914E-2</c:v>
                </c:pt>
                <c:pt idx="9">
                  <c:v>6.396841611220011E-2</c:v>
                </c:pt>
                <c:pt idx="10">
                  <c:v>7.2082583823553245E-2</c:v>
                </c:pt>
                <c:pt idx="11">
                  <c:v>7.3499434128911148E-2</c:v>
                </c:pt>
                <c:pt idx="12">
                  <c:v>8.5793357933579339E-2</c:v>
                </c:pt>
                <c:pt idx="13">
                  <c:v>0.10146020798534404</c:v>
                </c:pt>
                <c:pt idx="14">
                  <c:v>0.11676068883610451</c:v>
                </c:pt>
                <c:pt idx="15">
                  <c:v>0.11820603907637656</c:v>
                </c:pt>
                <c:pt idx="16">
                  <c:v>0.12664708982757322</c:v>
                </c:pt>
                <c:pt idx="17">
                  <c:v>0.13041400322599916</c:v>
                </c:pt>
                <c:pt idx="18">
                  <c:v>0.13549160671462829</c:v>
                </c:pt>
                <c:pt idx="19">
                  <c:v>0.13685403121268105</c:v>
                </c:pt>
              </c:numCache>
            </c:numRef>
          </c:val>
          <c:extLst>
            <c:ext xmlns:c15="http://schemas.microsoft.com/office/drawing/2012/chart" uri="{02D57815-91ED-43cb-92C2-25804820EDAC}">
              <c15:datalabelsRange>
                <c15:f>'11ListaEsperaGII'!$N$13:$N$32</c15:f>
                <c15:dlblRangeCache>
                  <c:ptCount val="20"/>
                  <c:pt idx="0">
                    <c:v>23</c:v>
                  </c:pt>
                  <c:pt idx="1">
                    <c:v>71</c:v>
                  </c:pt>
                  <c:pt idx="2">
                    <c:v>267</c:v>
                  </c:pt>
                  <c:pt idx="3">
                    <c:v>215</c:v>
                  </c:pt>
                  <c:pt idx="4">
                    <c:v>152</c:v>
                  </c:pt>
                  <c:pt idx="5">
                    <c:v>17</c:v>
                  </c:pt>
                  <c:pt idx="6">
                    <c:v>1.219</c:v>
                  </c:pt>
                  <c:pt idx="7">
                    <c:v>409</c:v>
                  </c:pt>
                  <c:pt idx="8">
                    <c:v>8.090</c:v>
                  </c:pt>
                  <c:pt idx="9">
                    <c:v>4.634</c:v>
                  </c:pt>
                  <c:pt idx="10">
                    <c:v>4.448</c:v>
                  </c:pt>
                  <c:pt idx="11">
                    <c:v>43.772</c:v>
                  </c:pt>
                  <c:pt idx="12">
                    <c:v>372</c:v>
                  </c:pt>
                  <c:pt idx="13">
                    <c:v>1.883</c:v>
                  </c:pt>
                  <c:pt idx="14">
                    <c:v>1.573</c:v>
                  </c:pt>
                  <c:pt idx="15">
                    <c:v>1.331</c:v>
                  </c:pt>
                  <c:pt idx="16">
                    <c:v>3.364</c:v>
                  </c:pt>
                  <c:pt idx="17">
                    <c:v>2.183</c:v>
                  </c:pt>
                  <c:pt idx="18">
                    <c:v>113</c:v>
                  </c:pt>
                  <c:pt idx="19">
                    <c:v>13.408</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Asturias, Principado de</c:v>
                </c:pt>
                <c:pt idx="4">
                  <c:v>Navarra, Comunidad Foral de</c:v>
                </c:pt>
                <c:pt idx="5">
                  <c:v>Ceuta</c:v>
                </c:pt>
                <c:pt idx="6">
                  <c:v>Castilla - La Mancha</c:v>
                </c:pt>
                <c:pt idx="7">
                  <c:v>Cantabria</c:v>
                </c:pt>
                <c:pt idx="8">
                  <c:v>Andalucía</c:v>
                </c:pt>
                <c:pt idx="9">
                  <c:v>Madrid, Comunidad de</c:v>
                </c:pt>
                <c:pt idx="10">
                  <c:v>Comunitat Valenciana</c:v>
                </c:pt>
                <c:pt idx="11">
                  <c:v>Media Nacional</c:v>
                </c:pt>
                <c:pt idx="12">
                  <c:v>Rioja, La</c:v>
                </c:pt>
                <c:pt idx="13">
                  <c:v>Murcia, Región de</c:v>
                </c:pt>
                <c:pt idx="14">
                  <c:v>Extremadura</c:v>
                </c:pt>
                <c:pt idx="15">
                  <c:v>Balears, Illes</c:v>
                </c:pt>
                <c:pt idx="16">
                  <c:v>País Vasco</c:v>
                </c:pt>
                <c:pt idx="17">
                  <c:v>Canarias</c:v>
                </c:pt>
                <c:pt idx="18">
                  <c:v>Melilla</c:v>
                </c:pt>
                <c:pt idx="19">
                  <c:v>Cataluña</c:v>
                </c:pt>
              </c:strCache>
            </c:strRef>
          </c:cat>
          <c:val>
            <c:numRef>
              <c:f>'11ListaEsperaGII'!$Q$13:$Q$32</c:f>
              <c:numCache>
                <c:formatCode>0.00%</c:formatCode>
                <c:ptCount val="20"/>
                <c:pt idx="0">
                  <c:v>0.92650056587108887</c:v>
                </c:pt>
                <c:pt idx="1">
                  <c:v>0.92650056587108887</c:v>
                </c:pt>
                <c:pt idx="2">
                  <c:v>0.92650056587108887</c:v>
                </c:pt>
                <c:pt idx="3">
                  <c:v>0.92650056587108887</c:v>
                </c:pt>
                <c:pt idx="4">
                  <c:v>0.92650056587108887</c:v>
                </c:pt>
                <c:pt idx="5">
                  <c:v>0.92650056587108887</c:v>
                </c:pt>
                <c:pt idx="6">
                  <c:v>0.92650056587108887</c:v>
                </c:pt>
                <c:pt idx="7">
                  <c:v>0.92650056587108887</c:v>
                </c:pt>
                <c:pt idx="8">
                  <c:v>0.92650056587108887</c:v>
                </c:pt>
                <c:pt idx="9">
                  <c:v>0.92650056587108887</c:v>
                </c:pt>
                <c:pt idx="10">
                  <c:v>0.92650056587108887</c:v>
                </c:pt>
                <c:pt idx="11">
                  <c:v>0.92650056587108887</c:v>
                </c:pt>
                <c:pt idx="12">
                  <c:v>0.92650056587108887</c:v>
                </c:pt>
                <c:pt idx="13">
                  <c:v>0.92650056587108887</c:v>
                </c:pt>
                <c:pt idx="14">
                  <c:v>0.92650056587108887</c:v>
                </c:pt>
                <c:pt idx="15">
                  <c:v>0.92650056587108887</c:v>
                </c:pt>
                <c:pt idx="16">
                  <c:v>0.92650056587108887</c:v>
                </c:pt>
                <c:pt idx="17">
                  <c:v>0.92650056587108887</c:v>
                </c:pt>
                <c:pt idx="18">
                  <c:v>0.92650056587108887</c:v>
                </c:pt>
                <c:pt idx="19">
                  <c:v>0.92650056587108887</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51E65EB5-64B9-4100-BB37-224A78699ECB}" type="CELLRANGE">
                      <a:rPr lang="en-US" baseline="0"/>
                      <a:pPr/>
                      <a:t>[CELLRANGE]</a:t>
                    </a:fld>
                    <a:r>
                      <a:rPr lang="en-US" baseline="0"/>
                      <a:t>
</a:t>
                    </a:r>
                    <a:fld id="{34A28CA8-DA3C-4D30-A864-AA8257B640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AC64D3F7-F8C9-4092-BDC7-25BEC6DB7707}" type="CELLRANGE">
                      <a:rPr lang="en-US" baseline="0"/>
                      <a:pPr/>
                      <a:t>[CELLRANGE]</a:t>
                    </a:fld>
                    <a:r>
                      <a:rPr lang="en-US" baseline="0"/>
                      <a:t>
</a:t>
                    </a:r>
                    <a:fld id="{1A0DD00F-B142-4E70-93E5-1F621C8190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E73D0380-EFE4-4AF1-9855-DBBCFDDC13CA}" type="CELLRANGE">
                      <a:rPr lang="en-US" baseline="0"/>
                      <a:pPr/>
                      <a:t>[CELLRANGE]</a:t>
                    </a:fld>
                    <a:r>
                      <a:rPr lang="en-US" baseline="0"/>
                      <a:t>
</a:t>
                    </a:r>
                    <a:fld id="{38F1E2F0-A8FD-43B1-9915-D0D5DBE175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9FFD0976-F716-430B-A3B7-D3B58B62F0E2}" type="CELLRANGE">
                      <a:rPr lang="en-US" baseline="0"/>
                      <a:pPr/>
                      <a:t>[CELLRANGE]</a:t>
                    </a:fld>
                    <a:r>
                      <a:rPr lang="en-US" baseline="0"/>
                      <a:t>
</a:t>
                    </a:r>
                    <a:fld id="{654A1C11-3168-469A-B822-9942B830A1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52C2CFE1-97B7-41EF-ABC0-7C062930E603}" type="CELLRANGE">
                      <a:rPr lang="en-US" baseline="0"/>
                      <a:pPr/>
                      <a:t>[CELLRANGE]</a:t>
                    </a:fld>
                    <a:r>
                      <a:rPr lang="en-US" baseline="0"/>
                      <a:t>
</a:t>
                    </a:r>
                    <a:fld id="{1AFBB7AA-C08A-4ADD-8687-B10B6D295C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9D732AFB-D687-4DC5-91AA-A0F7554BF924}" type="CELLRANGE">
                      <a:rPr lang="en-US" baseline="0"/>
                      <a:pPr/>
                      <a:t>[CELLRANGE]</a:t>
                    </a:fld>
                    <a:r>
                      <a:rPr lang="en-US" baseline="0"/>
                      <a:t>
</a:t>
                    </a:r>
                    <a:fld id="{D524C6BF-AA15-4017-897A-B774BCBA7F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3DAD891F-9D77-48AA-ADD3-2937D49F400A}" type="CELLRANGE">
                      <a:rPr lang="en-US" baseline="0"/>
                      <a:pPr/>
                      <a:t>[CELLRANGE]</a:t>
                    </a:fld>
                    <a:r>
                      <a:rPr lang="en-US" baseline="0"/>
                      <a:t>
</a:t>
                    </a:r>
                    <a:fld id="{DA5677A9-C0F9-4E9D-9444-2726790596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F4E1DFF7-8F11-49D5-AA63-278B03F64360}" type="CELLRANGE">
                      <a:rPr lang="en-US" baseline="0"/>
                      <a:pPr/>
                      <a:t>[CELLRANGE]</a:t>
                    </a:fld>
                    <a:r>
                      <a:rPr lang="en-US" baseline="0"/>
                      <a:t>
</a:t>
                    </a:r>
                    <a:fld id="{32D621F7-A76A-4B1F-9CA7-6B0A801E18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C8720CDC-A921-44DD-AE09-E4A4708141C0}" type="CELLRANGE">
                      <a:rPr lang="en-US" baseline="0"/>
                      <a:pPr/>
                      <a:t>[CELLRANGE]</a:t>
                    </a:fld>
                    <a:r>
                      <a:rPr lang="en-US" baseline="0"/>
                      <a:t>
</a:t>
                    </a:r>
                    <a:fld id="{647441B5-208B-483B-BFA0-E2B6C5C3FA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AAAB6449-B5FA-498B-8F55-60136B8FD7D6}" type="CELLRANGE">
                      <a:rPr lang="en-US" baseline="0"/>
                      <a:pPr/>
                      <a:t>[CELLRANGE]</a:t>
                    </a:fld>
                    <a:r>
                      <a:rPr lang="en-US" baseline="0"/>
                      <a:t>
</a:t>
                    </a:r>
                    <a:fld id="{AA98D84F-0FB5-4C6C-93D5-E496BA3CF4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FA07591F-3EBA-4DB4-AC0E-6D35DCD4E798}" type="CELLRANGE">
                      <a:rPr lang="en-US" baseline="0">
                        <a:solidFill>
                          <a:schemeClr val="bg1"/>
                        </a:solidFill>
                      </a:rPr>
                      <a:pPr>
                        <a:defRPr b="1">
                          <a:solidFill>
                            <a:schemeClr val="bg1"/>
                          </a:solidFill>
                        </a:defRPr>
                      </a:pPr>
                      <a:t>[CELLRANGE]</a:t>
                    </a:fld>
                    <a:r>
                      <a:rPr lang="en-US" baseline="0">
                        <a:solidFill>
                          <a:schemeClr val="bg1"/>
                        </a:solidFill>
                      </a:rPr>
                      <a:t>
</a:t>
                    </a:r>
                    <a:fld id="{0B61587B-779A-4135-89F0-935CD890BE9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400D32D7-EB91-46A6-92B9-E6CA9F4277B0}" type="CELLRANGE">
                      <a:rPr lang="en-US" baseline="0">
                        <a:solidFill>
                          <a:sysClr val="windowText" lastClr="000000"/>
                        </a:solidFill>
                      </a:rPr>
                      <a:pPr/>
                      <a:t>[CELLRANGE]</a:t>
                    </a:fld>
                    <a:r>
                      <a:rPr lang="en-US" baseline="0">
                        <a:solidFill>
                          <a:sysClr val="windowText" lastClr="000000"/>
                        </a:solidFill>
                      </a:rPr>
                      <a:t>
</a:t>
                    </a:r>
                    <a:fld id="{589D997D-C4AC-4DC2-8A1D-2A6FEC173C24}"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B02BD209-A64B-43FD-887E-8F220F7DA1EB}" type="CELLRANGE">
                      <a:rPr lang="en-US" baseline="0"/>
                      <a:pPr/>
                      <a:t>[CELLRANGE]</a:t>
                    </a:fld>
                    <a:r>
                      <a:rPr lang="en-US" baseline="0"/>
                      <a:t>
</a:t>
                    </a:r>
                    <a:fld id="{5396DB8F-1A80-4DF2-8665-613B256A35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31E11771-D977-47AF-8958-5309BEA16D50}" type="CELLRANGE">
                      <a:rPr lang="en-US" baseline="0"/>
                      <a:pPr/>
                      <a:t>[CELLRANGE]</a:t>
                    </a:fld>
                    <a:r>
                      <a:rPr lang="en-US" baseline="0"/>
                      <a:t>
</a:t>
                    </a:r>
                    <a:fld id="{18600C05-AFF2-406E-BECB-1B40950103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FA61F85F-1A13-43EB-8E95-866B6A5F834A}" type="CELLRANGE">
                      <a:rPr lang="en-US" baseline="0"/>
                      <a:pPr/>
                      <a:t>[CELLRANGE]</a:t>
                    </a:fld>
                    <a:r>
                      <a:rPr lang="en-US" baseline="0"/>
                      <a:t>
</a:t>
                    </a:r>
                    <a:fld id="{9A53B3ED-FE81-437D-B1C7-8547F98F2A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2FDE5141-16E6-4607-A16F-5F3A53307C9C}" type="CELLRANGE">
                      <a:rPr lang="en-US" baseline="0"/>
                      <a:pPr/>
                      <a:t>[CELLRANGE]</a:t>
                    </a:fld>
                    <a:r>
                      <a:rPr lang="en-US" baseline="0"/>
                      <a:t>
</a:t>
                    </a:r>
                    <a:fld id="{2C572098-02A6-4446-B9E3-72DBAEF8F2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BAE16149-F221-4AB0-9161-1B507D8C3C43}" type="CELLRANGE">
                      <a:rPr lang="en-US" baseline="0"/>
                      <a:pPr/>
                      <a:t>[CELLRANGE]</a:t>
                    </a:fld>
                    <a:r>
                      <a:rPr lang="en-US" baseline="0"/>
                      <a:t>
</a:t>
                    </a:r>
                    <a:fld id="{2106FFA7-78A0-4A6F-9DC7-9F8B2D54F6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AEE2ED67-6232-44A7-B4A0-F10DBF363FB6}" type="CELLRANGE">
                      <a:rPr lang="en-US" baseline="0"/>
                      <a:pPr/>
                      <a:t>[CELLRANGE]</a:t>
                    </a:fld>
                    <a:r>
                      <a:rPr lang="en-US" baseline="0"/>
                      <a:t>
</a:t>
                    </a:r>
                    <a:fld id="{EED1BE42-26E4-4BC6-96B9-65D1BA6A53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D9FB7DFC-1A1A-4B5A-8816-F20DE3AB8846}" type="CELLRANGE">
                      <a:rPr lang="en-US" baseline="0"/>
                      <a:pPr/>
                      <a:t>[CELLRANGE]</a:t>
                    </a:fld>
                    <a:r>
                      <a:rPr lang="en-US" baseline="0"/>
                      <a:t>
</a:t>
                    </a:r>
                    <a:fld id="{7AF91A14-6B6F-4081-BA3E-B435A07B75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F37D7172-0619-4766-AC80-DB4108DBDF0F}" type="CELLRANGE">
                      <a:rPr lang="en-US" baseline="0"/>
                      <a:pPr/>
                      <a:t>[CELLRANGE]</a:t>
                    </a:fld>
                    <a:r>
                      <a:rPr lang="en-US" baseline="0"/>
                      <a:t>
</a:t>
                    </a:r>
                    <a:fld id="{940878C5-0250-48C6-8601-B558F285EA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Cantabria</c:v>
                </c:pt>
                <c:pt idx="9">
                  <c:v>Madrid, Comunidad de</c:v>
                </c:pt>
                <c:pt idx="10">
                  <c:v>Media Nacional</c:v>
                </c:pt>
                <c:pt idx="11">
                  <c:v>Andalucía</c:v>
                </c:pt>
                <c:pt idx="12">
                  <c:v>Canarias</c:v>
                </c:pt>
                <c:pt idx="13">
                  <c:v>Murcia, Región de</c:v>
                </c:pt>
                <c:pt idx="14">
                  <c:v>Balears, Illes</c:v>
                </c:pt>
                <c:pt idx="15">
                  <c:v>Extremadura</c:v>
                </c:pt>
                <c:pt idx="16">
                  <c:v>Melilla</c:v>
                </c:pt>
                <c:pt idx="17">
                  <c:v>Rioja, La</c:v>
                </c:pt>
                <c:pt idx="18">
                  <c:v>País Vasco</c:v>
                </c:pt>
                <c:pt idx="19">
                  <c:v>Cataluña</c:v>
                </c:pt>
              </c:strCache>
            </c:strRef>
          </c:cat>
          <c:val>
            <c:numRef>
              <c:f>'11ListaEsperaGI'!$O$13:$O$32</c:f>
              <c:numCache>
                <c:formatCode>0.00%</c:formatCode>
                <c:ptCount val="20"/>
                <c:pt idx="0">
                  <c:v>0.99895508932961807</c:v>
                </c:pt>
                <c:pt idx="1">
                  <c:v>0.9952526039821441</c:v>
                </c:pt>
                <c:pt idx="2">
                  <c:v>0.97037475929491923</c:v>
                </c:pt>
                <c:pt idx="3">
                  <c:v>0.95873015873015877</c:v>
                </c:pt>
                <c:pt idx="4">
                  <c:v>0.94779235018766073</c:v>
                </c:pt>
                <c:pt idx="5">
                  <c:v>0.94697503878155409</c:v>
                </c:pt>
                <c:pt idx="6">
                  <c:v>0.93265356179263459</c:v>
                </c:pt>
                <c:pt idx="7">
                  <c:v>0.90265026538516713</c:v>
                </c:pt>
                <c:pt idx="8">
                  <c:v>0.89085102385872628</c:v>
                </c:pt>
                <c:pt idx="9">
                  <c:v>0.88632118721771314</c:v>
                </c:pt>
                <c:pt idx="10">
                  <c:v>0.85883349397937014</c:v>
                </c:pt>
                <c:pt idx="11">
                  <c:v>0.85872530830514027</c:v>
                </c:pt>
                <c:pt idx="12">
                  <c:v>0.84289244375081285</c:v>
                </c:pt>
                <c:pt idx="13">
                  <c:v>0.81721854304635766</c:v>
                </c:pt>
                <c:pt idx="14">
                  <c:v>0.8076737617965144</c:v>
                </c:pt>
                <c:pt idx="15">
                  <c:v>0.79689025240552225</c:v>
                </c:pt>
                <c:pt idx="16">
                  <c:v>0.78682842287694976</c:v>
                </c:pt>
                <c:pt idx="17">
                  <c:v>0.77855603448275867</c:v>
                </c:pt>
                <c:pt idx="18">
                  <c:v>0.76728223565942144</c:v>
                </c:pt>
                <c:pt idx="19">
                  <c:v>0.73638582845262068</c:v>
                </c:pt>
              </c:numCache>
            </c:numRef>
          </c:val>
          <c:extLst>
            <c:ext xmlns:c15="http://schemas.microsoft.com/office/drawing/2012/chart" uri="{02D57815-91ED-43cb-92C2-25804820EDAC}">
              <c15:datalabelsRange>
                <c15:f>'11ListaEsperaGI'!$M$13:$M$32</c15:f>
                <c15:dlblRangeCache>
                  <c:ptCount val="20"/>
                  <c:pt idx="0">
                    <c:v>48.757</c:v>
                  </c:pt>
                  <c:pt idx="1">
                    <c:v>14.046</c:v>
                  </c:pt>
                  <c:pt idx="2">
                    <c:v>13.102</c:v>
                  </c:pt>
                  <c:pt idx="3">
                    <c:v>604</c:v>
                  </c:pt>
                  <c:pt idx="4">
                    <c:v>22.475</c:v>
                  </c:pt>
                  <c:pt idx="5">
                    <c:v>6.715</c:v>
                  </c:pt>
                  <c:pt idx="6">
                    <c:v>26.617</c:v>
                  </c:pt>
                  <c:pt idx="7">
                    <c:v>50.339</c:v>
                  </c:pt>
                  <c:pt idx="8">
                    <c:v>4.742</c:v>
                  </c:pt>
                  <c:pt idx="9">
                    <c:v>52.199</c:v>
                  </c:pt>
                  <c:pt idx="10">
                    <c:v>477.587</c:v>
                  </c:pt>
                  <c:pt idx="11">
                    <c:v>78.685</c:v>
                  </c:pt>
                  <c:pt idx="12">
                    <c:v>12.962</c:v>
                  </c:pt>
                  <c:pt idx="13">
                    <c:v>12.340</c:v>
                  </c:pt>
                  <c:pt idx="14">
                    <c:v>11.725</c:v>
                  </c:pt>
                  <c:pt idx="15">
                    <c:v>11.429</c:v>
                  </c:pt>
                  <c:pt idx="16">
                    <c:v>454</c:v>
                  </c:pt>
                  <c:pt idx="17">
                    <c:v>2.890</c:v>
                  </c:pt>
                  <c:pt idx="18">
                    <c:v>28.170</c:v>
                  </c:pt>
                  <c:pt idx="19">
                    <c:v>79.336</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22798461-53FD-448B-8D2D-3B2403AF6372}" type="CELLRANGE">
                      <a:rPr lang="en-US" baseline="0"/>
                      <a:pPr/>
                      <a:t>[CELLRANGE]</a:t>
                    </a:fld>
                    <a:r>
                      <a:rPr lang="en-US" baseline="0"/>
                      <a:t>
</a:t>
                    </a:r>
                    <a:fld id="{77087BA1-3A8E-4070-A309-0096BC07C9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E963A92A-3FBF-420C-9E37-0ABE9FB93A73}" type="CELLRANGE">
                      <a:rPr lang="en-US" baseline="0"/>
                      <a:pPr/>
                      <a:t>[CELLRANGE]</a:t>
                    </a:fld>
                    <a:r>
                      <a:rPr lang="en-US" baseline="0"/>
                      <a:t>
</a:t>
                    </a:r>
                    <a:fld id="{98B28463-24CF-4CF1-AD14-DFF25DF36A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ABC28C1C-E858-4F03-ACDD-AAA16314999A}" type="CELLRANGE">
                      <a:rPr lang="en-US" baseline="0"/>
                      <a:pPr/>
                      <a:t>[CELLRANGE]</a:t>
                    </a:fld>
                    <a:r>
                      <a:rPr lang="en-US" baseline="0"/>
                      <a:t>
</a:t>
                    </a:r>
                    <a:fld id="{2FAB57A8-2AA2-4FF1-A4DD-2D60190189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0E291CEF-CFF4-4F1C-902B-98377CF717C3}" type="CELLRANGE">
                      <a:rPr lang="en-US" baseline="0"/>
                      <a:pPr/>
                      <a:t>[CELLRANGE]</a:t>
                    </a:fld>
                    <a:r>
                      <a:rPr lang="en-US" baseline="0"/>
                      <a:t>
</a:t>
                    </a:r>
                    <a:fld id="{3D63A112-28AE-4B64-80FA-B281A20225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112DD0BA-04CE-48C2-8D2E-5D2DCE650FEF}" type="CELLRANGE">
                      <a:rPr lang="en-US" baseline="0"/>
                      <a:pPr/>
                      <a:t>[CELLRANGE]</a:t>
                    </a:fld>
                    <a:r>
                      <a:rPr lang="en-US" baseline="0"/>
                      <a:t>
</a:t>
                    </a:r>
                    <a:fld id="{9CFCF960-A7C4-4705-B1FD-119E9A8755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5434BE05-7302-4BC9-949C-117EBCDCA94E}" type="CELLRANGE">
                      <a:rPr lang="en-US" baseline="0"/>
                      <a:pPr/>
                      <a:t>[CELLRANGE]</a:t>
                    </a:fld>
                    <a:r>
                      <a:rPr lang="en-US" baseline="0"/>
                      <a:t>
</a:t>
                    </a:r>
                    <a:fld id="{B91AB877-DDBD-46B0-A550-EAC3D4E1C0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A109D306-CC5E-4069-B6E8-4A2D56E10EC7}" type="CELLRANGE">
                      <a:rPr lang="en-US" baseline="0"/>
                      <a:pPr/>
                      <a:t>[CELLRANGE]</a:t>
                    </a:fld>
                    <a:r>
                      <a:rPr lang="en-US" baseline="0"/>
                      <a:t>
</a:t>
                    </a:r>
                    <a:fld id="{CDF896FD-5690-45D0-97AF-F3A9C045CA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C5FCD265-33C6-4AEB-8EA0-99D7DF614CAE}" type="CELLRANGE">
                      <a:rPr lang="en-US" baseline="0"/>
                      <a:pPr/>
                      <a:t>[CELLRANGE]</a:t>
                    </a:fld>
                    <a:r>
                      <a:rPr lang="en-US" baseline="0"/>
                      <a:t>
</a:t>
                    </a:r>
                    <a:fld id="{935EEF47-69C7-4106-9139-CE38414F2C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81DF80A2-F640-4592-9BE3-B5D753B34E23}" type="CELLRANGE">
                      <a:rPr lang="en-US" baseline="0"/>
                      <a:pPr/>
                      <a:t>[CELLRANGE]</a:t>
                    </a:fld>
                    <a:r>
                      <a:rPr lang="en-US" baseline="0"/>
                      <a:t>
</a:t>
                    </a:r>
                    <a:fld id="{F5605111-3783-4E02-AA66-8CB77B92BC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71BFC3ED-7BEB-490A-B963-12FFD7BDC7D9}" type="CELLRANGE">
                      <a:rPr lang="en-US" baseline="0"/>
                      <a:pPr/>
                      <a:t>[CELLRANGE]</a:t>
                    </a:fld>
                    <a:r>
                      <a:rPr lang="en-US" baseline="0"/>
                      <a:t>
</a:t>
                    </a:r>
                    <a:fld id="{93CF29D1-EF22-45B7-BD90-E88857D57A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751B5ED-C3DC-4201-8935-362783D83679}" type="CELLRANGE">
                      <a:rPr lang="en-US" baseline="0">
                        <a:solidFill>
                          <a:schemeClr val="bg1"/>
                        </a:solidFill>
                      </a:rPr>
                      <a:pPr>
                        <a:defRPr b="1">
                          <a:solidFill>
                            <a:schemeClr val="bg1"/>
                          </a:solidFill>
                        </a:defRPr>
                      </a:pPr>
                      <a:t>[CELLRANGE]</a:t>
                    </a:fld>
                    <a:r>
                      <a:rPr lang="en-US" baseline="0">
                        <a:solidFill>
                          <a:schemeClr val="bg1"/>
                        </a:solidFill>
                      </a:rPr>
                      <a:t>
</a:t>
                    </a:r>
                    <a:fld id="{975CD4B4-F396-4AF3-AEDD-CB1BBE452A7B}"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a:lstStyle/>
                  <a:p>
                    <a:fld id="{544DD477-6F1B-43CC-A97E-80F5DBA2C26F}" type="CELLRANGE">
                      <a:rPr lang="en-US" baseline="0">
                        <a:solidFill>
                          <a:sysClr val="windowText" lastClr="000000"/>
                        </a:solidFill>
                      </a:rPr>
                      <a:pPr/>
                      <a:t>[CELLRANGE]</a:t>
                    </a:fld>
                    <a:r>
                      <a:rPr lang="en-US" baseline="0">
                        <a:solidFill>
                          <a:sysClr val="windowText" lastClr="000000"/>
                        </a:solidFill>
                      </a:rPr>
                      <a:t>
</a:t>
                    </a:r>
                    <a:fld id="{B59BE2D1-D527-414E-888F-0AE91133AD67}"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94F1E016-7FB3-4875-88C5-69049EAA0507}" type="CELLRANGE">
                      <a:rPr lang="en-US" baseline="0"/>
                      <a:pPr/>
                      <a:t>[CELLRANGE]</a:t>
                    </a:fld>
                    <a:r>
                      <a:rPr lang="en-US" baseline="0"/>
                      <a:t>
</a:t>
                    </a:r>
                    <a:fld id="{7F4AE842-59A6-4375-A5E5-591CE2470E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CEBCA58D-D5F0-4B80-A833-721810FBEEC0}" type="CELLRANGE">
                      <a:rPr lang="en-US" baseline="0"/>
                      <a:pPr/>
                      <a:t>[CELLRANGE]</a:t>
                    </a:fld>
                    <a:r>
                      <a:rPr lang="en-US" baseline="0"/>
                      <a:t>
</a:t>
                    </a:r>
                    <a:fld id="{58B896B1-226B-4294-8D1D-4D9D66FADF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DDAF9784-8E67-4CD3-B85E-B62D89D5F6EA}" type="CELLRANGE">
                      <a:rPr lang="en-US" baseline="0"/>
                      <a:pPr/>
                      <a:t>[CELLRANGE]</a:t>
                    </a:fld>
                    <a:r>
                      <a:rPr lang="en-US" baseline="0"/>
                      <a:t>
</a:t>
                    </a:r>
                    <a:fld id="{6E634E92-CB6C-4269-B1B9-2F0651F4C3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7E599A39-3774-4ABB-BD28-EEEB83256038}" type="CELLRANGE">
                      <a:rPr lang="en-US" baseline="0"/>
                      <a:pPr/>
                      <a:t>[CELLRANGE]</a:t>
                    </a:fld>
                    <a:r>
                      <a:rPr lang="en-US" baseline="0"/>
                      <a:t>
</a:t>
                    </a:r>
                    <a:fld id="{BC5E75F5-F871-4E9C-805F-E5446B109C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647288EF-13C0-428E-8933-61A36637001B}" type="CELLRANGE">
                      <a:rPr lang="en-US" baseline="0"/>
                      <a:pPr/>
                      <a:t>[CELLRANGE]</a:t>
                    </a:fld>
                    <a:r>
                      <a:rPr lang="en-US" baseline="0"/>
                      <a:t>
</a:t>
                    </a:r>
                    <a:fld id="{3C1CAA3B-30AA-42A0-A59F-995E55E076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38B80A2E-4CB8-4EBB-B4E9-1C3FB2DA2689}" type="CELLRANGE">
                      <a:rPr lang="en-US" baseline="0"/>
                      <a:pPr/>
                      <a:t>[CELLRANGE]</a:t>
                    </a:fld>
                    <a:r>
                      <a:rPr lang="en-US" baseline="0"/>
                      <a:t>
</a:t>
                    </a:r>
                    <a:fld id="{3A0A9DAD-E560-4BDA-80CB-0E8E3603E0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BE6AA5C6-97DC-4BED-A32E-3F436C450694}" type="CELLRANGE">
                      <a:rPr lang="en-US" baseline="0"/>
                      <a:pPr/>
                      <a:t>[CELLRANGE]</a:t>
                    </a:fld>
                    <a:r>
                      <a:rPr lang="en-US" baseline="0"/>
                      <a:t>
</a:t>
                    </a:r>
                    <a:fld id="{F91100ED-8CD7-4E25-9AB6-5E0FA05E9B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8C5FFCB4-3010-4434-B54B-3DAD18C67A8F}" type="CELLRANGE">
                      <a:rPr lang="en-US" baseline="0"/>
                      <a:pPr/>
                      <a:t>[CELLRANGE]</a:t>
                    </a:fld>
                    <a:r>
                      <a:rPr lang="en-US" baseline="0"/>
                      <a:t>
</a:t>
                    </a:r>
                    <a:fld id="{E8B4E953-F4D9-4B78-82E9-27B37BB318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Cantabria</c:v>
                </c:pt>
                <c:pt idx="9">
                  <c:v>Madrid, Comunidad de</c:v>
                </c:pt>
                <c:pt idx="10">
                  <c:v>Media Nacional</c:v>
                </c:pt>
                <c:pt idx="11">
                  <c:v>Andalucía</c:v>
                </c:pt>
                <c:pt idx="12">
                  <c:v>Canarias</c:v>
                </c:pt>
                <c:pt idx="13">
                  <c:v>Murcia, Región de</c:v>
                </c:pt>
                <c:pt idx="14">
                  <c:v>Balears, Illes</c:v>
                </c:pt>
                <c:pt idx="15">
                  <c:v>Extremadura</c:v>
                </c:pt>
                <c:pt idx="16">
                  <c:v>Melilla</c:v>
                </c:pt>
                <c:pt idx="17">
                  <c:v>Rioja, La</c:v>
                </c:pt>
                <c:pt idx="18">
                  <c:v>País Vasco</c:v>
                </c:pt>
                <c:pt idx="19">
                  <c:v>Cataluña</c:v>
                </c:pt>
              </c:strCache>
            </c:strRef>
          </c:cat>
          <c:val>
            <c:numRef>
              <c:f>'11ListaEsperaGI'!$P$13:$P$32</c:f>
              <c:numCache>
                <c:formatCode>0.00%</c:formatCode>
                <c:ptCount val="20"/>
                <c:pt idx="0">
                  <c:v>1.0449106703819045E-3</c:v>
                </c:pt>
                <c:pt idx="1">
                  <c:v>4.7473960178558774E-3</c:v>
                </c:pt>
                <c:pt idx="2">
                  <c:v>2.9625240705080731E-2</c:v>
                </c:pt>
                <c:pt idx="3">
                  <c:v>4.1269841269841269E-2</c:v>
                </c:pt>
                <c:pt idx="4">
                  <c:v>5.2207649812339225E-2</c:v>
                </c:pt>
                <c:pt idx="5">
                  <c:v>5.3024961218445917E-2</c:v>
                </c:pt>
                <c:pt idx="6">
                  <c:v>6.7346438207365356E-2</c:v>
                </c:pt>
                <c:pt idx="7">
                  <c:v>9.7349734614832872E-2</c:v>
                </c:pt>
                <c:pt idx="8">
                  <c:v>0.10914897614127372</c:v>
                </c:pt>
                <c:pt idx="9">
                  <c:v>0.11367881278228682</c:v>
                </c:pt>
                <c:pt idx="10">
                  <c:v>0.14116650602062983</c:v>
                </c:pt>
                <c:pt idx="11">
                  <c:v>0.14127469169485976</c:v>
                </c:pt>
                <c:pt idx="12">
                  <c:v>0.15710755624918715</c:v>
                </c:pt>
                <c:pt idx="13">
                  <c:v>0.1827814569536424</c:v>
                </c:pt>
                <c:pt idx="14">
                  <c:v>0.19232623820348557</c:v>
                </c:pt>
                <c:pt idx="15">
                  <c:v>0.20310974759447775</c:v>
                </c:pt>
                <c:pt idx="16">
                  <c:v>0.21317157712305027</c:v>
                </c:pt>
                <c:pt idx="17">
                  <c:v>0.22144396551724138</c:v>
                </c:pt>
                <c:pt idx="18">
                  <c:v>0.23271776434057853</c:v>
                </c:pt>
                <c:pt idx="19">
                  <c:v>0.26361417154737926</c:v>
                </c:pt>
              </c:numCache>
            </c:numRef>
          </c:val>
          <c:extLst>
            <c:ext xmlns:c15="http://schemas.microsoft.com/office/drawing/2012/chart" uri="{02D57815-91ED-43cb-92C2-25804820EDAC}">
              <c15:datalabelsRange>
                <c15:f>'11ListaEsperaGI'!$N$13:$N$32</c15:f>
                <c15:dlblRangeCache>
                  <c:ptCount val="20"/>
                  <c:pt idx="0">
                    <c:v>51</c:v>
                  </c:pt>
                  <c:pt idx="1">
                    <c:v>67</c:v>
                  </c:pt>
                  <c:pt idx="2">
                    <c:v>400</c:v>
                  </c:pt>
                  <c:pt idx="3">
                    <c:v>26</c:v>
                  </c:pt>
                  <c:pt idx="4">
                    <c:v>1.238</c:v>
                  </c:pt>
                  <c:pt idx="5">
                    <c:v>376</c:v>
                  </c:pt>
                  <c:pt idx="6">
                    <c:v>1.922</c:v>
                  </c:pt>
                  <c:pt idx="7">
                    <c:v>5.429</c:v>
                  </c:pt>
                  <c:pt idx="8">
                    <c:v>581</c:v>
                  </c:pt>
                  <c:pt idx="9">
                    <c:v>6.695</c:v>
                  </c:pt>
                  <c:pt idx="10">
                    <c:v>78.501</c:v>
                  </c:pt>
                  <c:pt idx="11">
                    <c:v>12.945</c:v>
                  </c:pt>
                  <c:pt idx="12">
                    <c:v>2.416</c:v>
                  </c:pt>
                  <c:pt idx="13">
                    <c:v>2.760</c:v>
                  </c:pt>
                  <c:pt idx="14">
                    <c:v>2.792</c:v>
                  </c:pt>
                  <c:pt idx="15">
                    <c:v>2.913</c:v>
                  </c:pt>
                  <c:pt idx="16">
                    <c:v>123</c:v>
                  </c:pt>
                  <c:pt idx="17">
                    <c:v>822</c:v>
                  </c:pt>
                  <c:pt idx="18">
                    <c:v>8.544</c:v>
                  </c:pt>
                  <c:pt idx="19">
                    <c:v>28.401</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Cantabria</c:v>
                </c:pt>
                <c:pt idx="9">
                  <c:v>Madrid, Comunidad de</c:v>
                </c:pt>
                <c:pt idx="10">
                  <c:v>Media Nacional</c:v>
                </c:pt>
                <c:pt idx="11">
                  <c:v>Andalucía</c:v>
                </c:pt>
                <c:pt idx="12">
                  <c:v>Canarias</c:v>
                </c:pt>
                <c:pt idx="13">
                  <c:v>Murcia, Región de</c:v>
                </c:pt>
                <c:pt idx="14">
                  <c:v>Balears, Illes</c:v>
                </c:pt>
                <c:pt idx="15">
                  <c:v>Extremadura</c:v>
                </c:pt>
                <c:pt idx="16">
                  <c:v>Melilla</c:v>
                </c:pt>
                <c:pt idx="17">
                  <c:v>Rioja, La</c:v>
                </c:pt>
                <c:pt idx="18">
                  <c:v>País Vasco</c:v>
                </c:pt>
                <c:pt idx="19">
                  <c:v>Cataluña</c:v>
                </c:pt>
              </c:strCache>
            </c:strRef>
          </c:cat>
          <c:val>
            <c:numRef>
              <c:f>'11ListaEsperaGI'!$Q$13:$Q$32</c:f>
              <c:numCache>
                <c:formatCode>0.00%</c:formatCode>
                <c:ptCount val="20"/>
                <c:pt idx="0">
                  <c:v>0.85883349397937014</c:v>
                </c:pt>
                <c:pt idx="1">
                  <c:v>0.85883349397937014</c:v>
                </c:pt>
                <c:pt idx="2">
                  <c:v>0.85883349397937014</c:v>
                </c:pt>
                <c:pt idx="3">
                  <c:v>0.85883349397937014</c:v>
                </c:pt>
                <c:pt idx="4">
                  <c:v>0.85883349397937014</c:v>
                </c:pt>
                <c:pt idx="5">
                  <c:v>0.85883349397937014</c:v>
                </c:pt>
                <c:pt idx="6">
                  <c:v>0.85883349397937014</c:v>
                </c:pt>
                <c:pt idx="7">
                  <c:v>0.85883349397937014</c:v>
                </c:pt>
                <c:pt idx="8">
                  <c:v>0.85883349397937014</c:v>
                </c:pt>
                <c:pt idx="9">
                  <c:v>0.85883349397937014</c:v>
                </c:pt>
                <c:pt idx="10">
                  <c:v>0.85883349397937014</c:v>
                </c:pt>
                <c:pt idx="11">
                  <c:v>0.85883349397937014</c:v>
                </c:pt>
                <c:pt idx="12">
                  <c:v>0.85883349397937014</c:v>
                </c:pt>
                <c:pt idx="13">
                  <c:v>0.85883349397937014</c:v>
                </c:pt>
                <c:pt idx="14">
                  <c:v>0.85883349397937014</c:v>
                </c:pt>
                <c:pt idx="15">
                  <c:v>0.85883349397937014</c:v>
                </c:pt>
                <c:pt idx="16">
                  <c:v>0.85883349397937014</c:v>
                </c:pt>
                <c:pt idx="17">
                  <c:v>0.85883349397937014</c:v>
                </c:pt>
                <c:pt idx="18">
                  <c:v>0.85883349397937014</c:v>
                </c:pt>
                <c:pt idx="19">
                  <c:v>0.85883349397937014</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y León</c:v>
                </c:pt>
                <c:pt idx="6">
                  <c:v>Castilla - La Mancha</c:v>
                </c:pt>
                <c:pt idx="7">
                  <c:v>TOTAL</c:v>
                </c:pt>
                <c:pt idx="8">
                  <c:v>Ceuta y Melilla</c:v>
                </c:pt>
                <c:pt idx="9">
                  <c:v>País Vasco</c:v>
                </c:pt>
                <c:pt idx="10">
                  <c:v>Comunitat Valenciana</c:v>
                </c:pt>
                <c:pt idx="11">
                  <c:v>Rioja, La</c:v>
                </c:pt>
                <c:pt idx="12">
                  <c:v>Asturias, Principado de</c:v>
                </c:pt>
                <c:pt idx="13">
                  <c:v>Aragón</c:v>
                </c:pt>
                <c:pt idx="14">
                  <c:v>Madrid, Comunidad de</c:v>
                </c:pt>
                <c:pt idx="15">
                  <c:v>Canarias</c:v>
                </c:pt>
                <c:pt idx="16">
                  <c:v>Cantabria</c:v>
                </c:pt>
                <c:pt idx="17">
                  <c:v>Navarra, Comunidad Foral de</c:v>
                </c:pt>
                <c:pt idx="18">
                  <c:v>Galicia</c:v>
                </c:pt>
              </c:strCache>
            </c:strRef>
          </c:cat>
          <c:val>
            <c:numRef>
              <c:f>'24asolcasaad_pobl'!$AR$11:$AR$29</c:f>
              <c:numCache>
                <c:formatCode>0.00</c:formatCode>
                <c:ptCount val="19"/>
                <c:pt idx="0">
                  <c:v>8.7222752107201789</c:v>
                </c:pt>
                <c:pt idx="1">
                  <c:v>8.3046330013600667</c:v>
                </c:pt>
                <c:pt idx="2">
                  <c:v>8.2807490712940819</c:v>
                </c:pt>
                <c:pt idx="3">
                  <c:v>7.7617271492262434</c:v>
                </c:pt>
                <c:pt idx="4">
                  <c:v>7.1567507277129412</c:v>
                </c:pt>
                <c:pt idx="5">
                  <c:v>7.0928431071612437</c:v>
                </c:pt>
                <c:pt idx="6">
                  <c:v>7.0138609516146726</c:v>
                </c:pt>
                <c:pt idx="7">
                  <c:v>6.6363728927649115</c:v>
                </c:pt>
                <c:pt idx="8">
                  <c:v>6.4155497681509246</c:v>
                </c:pt>
                <c:pt idx="9">
                  <c:v>6.3741987623022505</c:v>
                </c:pt>
                <c:pt idx="10">
                  <c:v>5.9595432663026493</c:v>
                </c:pt>
                <c:pt idx="11">
                  <c:v>5.6942683104301368</c:v>
                </c:pt>
                <c:pt idx="12">
                  <c:v>5.5227324462471286</c:v>
                </c:pt>
                <c:pt idx="13">
                  <c:v>5.4579015189583719</c:v>
                </c:pt>
                <c:pt idx="14">
                  <c:v>5.4462892488689816</c:v>
                </c:pt>
                <c:pt idx="15">
                  <c:v>5.3856537565975993</c:v>
                </c:pt>
                <c:pt idx="16">
                  <c:v>5.3418124006359298</c:v>
                </c:pt>
                <c:pt idx="17">
                  <c:v>4.2487382313294813</c:v>
                </c:pt>
                <c:pt idx="18">
                  <c:v>3.1477990345678806</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País Vasco</c:v>
                </c:pt>
                <c:pt idx="7">
                  <c:v>Murcia, Región de</c:v>
                </c:pt>
                <c:pt idx="8">
                  <c:v>Rioja, La</c:v>
                </c:pt>
                <c:pt idx="9">
                  <c:v>TOTAL</c:v>
                </c:pt>
                <c:pt idx="10">
                  <c:v>Madrid, Comunidad de</c:v>
                </c:pt>
                <c:pt idx="11">
                  <c:v>Comunitat Valenciana</c:v>
                </c:pt>
                <c:pt idx="12">
                  <c:v>Aragón</c:v>
                </c:pt>
                <c:pt idx="13">
                  <c:v>Asturias, Principado de</c:v>
                </c:pt>
                <c:pt idx="14">
                  <c:v>Ceuta y Melilla</c:v>
                </c:pt>
                <c:pt idx="15">
                  <c:v>Navarra, Comunidad Foral de</c:v>
                </c:pt>
                <c:pt idx="16">
                  <c:v>Cantabria</c:v>
                </c:pt>
                <c:pt idx="17">
                  <c:v>Canarias</c:v>
                </c:pt>
                <c:pt idx="18">
                  <c:v>Galicia</c:v>
                </c:pt>
              </c:strCache>
            </c:strRef>
          </c:cat>
          <c:val>
            <c:numRef>
              <c:f>'24asolcasaad_pobl'!$AX$11:$AX$29</c:f>
              <c:numCache>
                <c:formatCode>0.00</c:formatCode>
                <c:ptCount val="19"/>
                <c:pt idx="0">
                  <c:v>45.956658429857207</c:v>
                </c:pt>
                <c:pt idx="1">
                  <c:v>45.194691690241264</c:v>
                </c:pt>
                <c:pt idx="2">
                  <c:v>44.299812480324121</c:v>
                </c:pt>
                <c:pt idx="3">
                  <c:v>42.643848373356946</c:v>
                </c:pt>
                <c:pt idx="4">
                  <c:v>41.851624553518214</c:v>
                </c:pt>
                <c:pt idx="5">
                  <c:v>40.557564224548052</c:v>
                </c:pt>
                <c:pt idx="6">
                  <c:v>38.586655592469548</c:v>
                </c:pt>
                <c:pt idx="7">
                  <c:v>38.44675987603248</c:v>
                </c:pt>
                <c:pt idx="8">
                  <c:v>38.269927536231883</c:v>
                </c:pt>
                <c:pt idx="9">
                  <c:v>38.125266813702922</c:v>
                </c:pt>
                <c:pt idx="10">
                  <c:v>37.732203498089142</c:v>
                </c:pt>
                <c:pt idx="11">
                  <c:v>36.030835768396415</c:v>
                </c:pt>
                <c:pt idx="12">
                  <c:v>35.40710203316781</c:v>
                </c:pt>
                <c:pt idx="13">
                  <c:v>31.528256231151587</c:v>
                </c:pt>
                <c:pt idx="14">
                  <c:v>31.11248200699157</c:v>
                </c:pt>
                <c:pt idx="15">
                  <c:v>30.197675811668862</c:v>
                </c:pt>
                <c:pt idx="16">
                  <c:v>29.758100201583165</c:v>
                </c:pt>
                <c:pt idx="17">
                  <c:v>28.44755728139549</c:v>
                </c:pt>
                <c:pt idx="18">
                  <c:v>18.834179171275849</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'25solaltabaja'!$AB$11:$AB$48</c:f>
              <c:numCache>
                <c:formatCode>0</c:formatCode>
                <c:ptCount val="38"/>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'25solaltabaja'!$AA$11:$AA$48</c:f>
              <c:numCache>
                <c:formatCode>m/d/yyyy</c:formatCode>
                <c:ptCount val="3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numCache>
            </c:numRef>
          </c:cat>
          <c:val>
            <c:numRef>
              <c:f>'25solaltabaja'!$AC$11:$AC$48</c:f>
              <c:numCache>
                <c:formatCode>0</c:formatCode>
                <c:ptCount val="38"/>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6589</c:v>
                </c:pt>
                <c:pt idx="1">
                  <c:v>134492</c:v>
                </c:pt>
                <c:pt idx="2">
                  <c:v>67937</c:v>
                </c:pt>
                <c:pt idx="3">
                  <c:v>86031</c:v>
                </c:pt>
                <c:pt idx="4">
                  <c:v>95478</c:v>
                </c:pt>
                <c:pt idx="5">
                  <c:v>153419</c:v>
                </c:pt>
                <c:pt idx="6">
                  <c:v>452330</c:v>
                </c:pt>
                <c:pt idx="7">
                  <c:v>1094902</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21</xdr:col>
      <xdr:colOff>15875</xdr:colOff>
      <xdr:row>12</xdr:row>
      <xdr:rowOff>136559</xdr:rowOff>
    </xdr:to>
    <xdr:pic>
      <xdr:nvPicPr>
        <xdr:cNvPr id="7" name="Imagen 6">
          <a:extLst>
            <a:ext uri="{FF2B5EF4-FFF2-40B4-BE49-F238E27FC236}">
              <a16:creationId xmlns:a16="http://schemas.microsoft.com/office/drawing/2014/main" id="{E187E57A-F837-409C-AD8C-14224165F88D}"/>
            </a:ext>
          </a:extLst>
        </xdr:cNvPr>
        <xdr:cNvPicPr>
          <a:picLocks noChangeAspect="1"/>
        </xdr:cNvPicPr>
      </xdr:nvPicPr>
      <xdr:blipFill>
        <a:blip xmlns:r="http://schemas.openxmlformats.org/officeDocument/2006/relationships" r:embed="rId3"/>
        <a:stretch>
          <a:fillRect/>
        </a:stretch>
      </xdr:blipFill>
      <xdr:spPr>
        <a:xfrm>
          <a:off x="0" y="0"/>
          <a:ext cx="9382125" cy="6550059"/>
        </a:xfrm>
        <a:prstGeom prst="rect">
          <a:avLst/>
        </a:prstGeom>
      </xdr:spPr>
    </xdr:pic>
    <xdr:clientData/>
  </xdr:twoCellAnchor>
  <xdr:twoCellAnchor>
    <xdr:from>
      <xdr:col>11</xdr:col>
      <xdr:colOff>445294</xdr:colOff>
      <xdr:row>7</xdr:row>
      <xdr:rowOff>157162</xdr:rowOff>
    </xdr:from>
    <xdr:to>
      <xdr:col>21</xdr:col>
      <xdr:colOff>263842</xdr:colOff>
      <xdr:row>11</xdr:row>
      <xdr:rowOff>573087</xdr:rowOff>
    </xdr:to>
    <xdr:sp macro="" textlink="">
      <xdr:nvSpPr>
        <xdr:cNvPr id="8" name="Cuadro de texto 2">
          <a:extLst>
            <a:ext uri="{FF2B5EF4-FFF2-40B4-BE49-F238E27FC236}">
              <a16:creationId xmlns:a16="http://schemas.microsoft.com/office/drawing/2014/main" id="{E7811692-7F39-42FB-ADD6-D9090B8AFA49}"/>
            </a:ext>
          </a:extLst>
        </xdr:cNvPr>
        <xdr:cNvSpPr txBox="1"/>
      </xdr:nvSpPr>
      <xdr:spPr>
        <a:xfrm>
          <a:off x="5318919" y="4062412"/>
          <a:ext cx="4311173" cy="19399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12</xdr:col>
      <xdr:colOff>19844</xdr:colOff>
      <xdr:row>11</xdr:row>
      <xdr:rowOff>464344</xdr:rowOff>
    </xdr:from>
    <xdr:to>
      <xdr:col>20</xdr:col>
      <xdr:colOff>121602</xdr:colOff>
      <xdr:row>11</xdr:row>
      <xdr:rowOff>774043</xdr:rowOff>
    </xdr:to>
    <xdr:sp macro="" textlink="">
      <xdr:nvSpPr>
        <xdr:cNvPr id="9" name="Cuadro de texto 2">
          <a:extLst>
            <a:ext uri="{FF2B5EF4-FFF2-40B4-BE49-F238E27FC236}">
              <a16:creationId xmlns:a16="http://schemas.microsoft.com/office/drawing/2014/main" id="{2AFB081B-0BEC-4B74-9A9B-18AF120EAB35}"/>
            </a:ext>
          </a:extLst>
        </xdr:cNvPr>
        <xdr:cNvSpPr txBox="1"/>
      </xdr:nvSpPr>
      <xdr:spPr>
        <a:xfrm>
          <a:off x="5353844" y="5893594"/>
          <a:ext cx="3991133"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 de abril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50988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548016</xdr:colOff>
      <xdr:row>2</xdr:row>
      <xdr:rowOff>405408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19050</xdr:colOff>
      <xdr:row>7</xdr:row>
      <xdr:rowOff>47625</xdr:rowOff>
    </xdr:from>
    <xdr:to>
      <xdr:col>18</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431889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26,9%</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73,1%</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57150</xdr:colOff>
      <xdr:row>36</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21</xdr:row>
      <xdr:rowOff>57150</xdr:rowOff>
    </xdr:from>
    <xdr:to>
      <xdr:col>12</xdr:col>
      <xdr:colOff>95250</xdr:colOff>
      <xdr:row>39</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21</xdr:row>
      <xdr:rowOff>19050</xdr:rowOff>
    </xdr:from>
    <xdr:to>
      <xdr:col>18</xdr:col>
      <xdr:colOff>171450</xdr:colOff>
      <xdr:row>36</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view="pageBreakPreview" zoomScale="60" zoomScaleNormal="8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44" customFormat="1" ht="93.75" customHeight="1" x14ac:dyDescent="0.2">
      <c r="A2" s="1345"/>
      <c r="B2" s="1350"/>
      <c r="C2" s="1350"/>
      <c r="D2" s="1350"/>
      <c r="E2" s="1350"/>
      <c r="F2" s="1350"/>
      <c r="G2" s="1350"/>
      <c r="H2" s="1350"/>
      <c r="I2" s="1350"/>
      <c r="J2" s="1350"/>
      <c r="K2" s="1350"/>
      <c r="L2" s="1350"/>
      <c r="M2" s="1350"/>
      <c r="N2" s="1350"/>
      <c r="O2" s="1350"/>
      <c r="P2" s="1350"/>
      <c r="Q2" s="1350"/>
      <c r="R2" s="1350"/>
      <c r="S2" s="1350"/>
      <c r="T2" s="1350"/>
      <c r="U2" s="1345"/>
    </row>
    <row r="3" spans="1:21" s="4" customFormat="1" ht="45.75" customHeight="1" x14ac:dyDescent="0.2">
      <c r="A3" s="5"/>
      <c r="B3" s="1351" t="s">
        <v>490</v>
      </c>
      <c r="C3" s="1351"/>
      <c r="D3" s="1351"/>
      <c r="E3" s="1351"/>
      <c r="F3" s="1351"/>
      <c r="G3" s="1351"/>
      <c r="H3" s="1351"/>
      <c r="I3" s="1351"/>
      <c r="J3" s="1351"/>
      <c r="K3" s="1351"/>
      <c r="L3" s="1351"/>
      <c r="M3" s="1351"/>
      <c r="N3" s="1351"/>
      <c r="O3" s="1351"/>
      <c r="P3" s="1351"/>
      <c r="Q3" s="1351"/>
      <c r="R3" s="1351"/>
      <c r="S3" s="1351"/>
      <c r="T3" s="1351"/>
      <c r="U3" s="5"/>
    </row>
    <row r="4" spans="1:21" s="4" customFormat="1" ht="45.75" customHeight="1" x14ac:dyDescent="0.2">
      <c r="A4" s="5"/>
      <c r="B4" s="1351" t="s">
        <v>489</v>
      </c>
      <c r="C4" s="1351"/>
      <c r="D4" s="1351"/>
      <c r="E4" s="1351"/>
      <c r="F4" s="1351"/>
      <c r="G4" s="1351"/>
      <c r="H4" s="1351"/>
      <c r="I4" s="1351"/>
      <c r="J4" s="1351"/>
      <c r="K4" s="1351"/>
      <c r="L4" s="1351"/>
      <c r="M4" s="1351"/>
      <c r="N4" s="1351"/>
      <c r="O4" s="1351"/>
      <c r="P4" s="1351"/>
      <c r="Q4" s="1351"/>
      <c r="R4" s="1351"/>
      <c r="S4" s="1351"/>
      <c r="T4" s="1351"/>
      <c r="U4" s="5"/>
    </row>
    <row r="5" spans="1:21" s="1341" customFormat="1" ht="9.75" customHeight="1" x14ac:dyDescent="0.2">
      <c r="A5" s="1342"/>
      <c r="B5" s="1343"/>
      <c r="C5" s="1343"/>
      <c r="D5" s="1343"/>
      <c r="E5" s="1343"/>
      <c r="F5" s="1343"/>
      <c r="G5" s="1343"/>
      <c r="H5" s="1343"/>
      <c r="I5" s="1343"/>
      <c r="J5" s="1343"/>
      <c r="K5" s="1343"/>
      <c r="L5" s="1343"/>
      <c r="M5" s="1343"/>
      <c r="N5" s="1343"/>
      <c r="O5" s="1343"/>
      <c r="P5" s="1343"/>
      <c r="Q5" s="1343"/>
      <c r="R5" s="1343"/>
      <c r="S5" s="1343"/>
      <c r="T5" s="1343"/>
      <c r="U5" s="1342"/>
    </row>
    <row r="6" spans="1:21" ht="23.25" customHeight="1" x14ac:dyDescent="0.2">
      <c r="B6" s="1352" t="s">
        <v>491</v>
      </c>
      <c r="C6" s="1352"/>
      <c r="D6" s="1352"/>
      <c r="E6" s="1352"/>
      <c r="F6" s="1352"/>
      <c r="G6" s="1352"/>
      <c r="H6" s="1352"/>
      <c r="I6" s="1352"/>
      <c r="J6" s="1352"/>
      <c r="K6" s="1352"/>
      <c r="L6" s="1352"/>
      <c r="M6" s="1352"/>
      <c r="N6" s="1352"/>
      <c r="O6" s="1352"/>
      <c r="P6" s="1352"/>
      <c r="Q6" s="1352"/>
      <c r="R6" s="1352"/>
      <c r="S6" s="1352"/>
      <c r="T6" s="1352"/>
      <c r="U6" s="1352"/>
    </row>
    <row r="7" spans="1:21" ht="74.099999999999994" customHeight="1" x14ac:dyDescent="0.25">
      <c r="B7" s="1353"/>
      <c r="C7" s="1353"/>
      <c r="D7" s="1353"/>
      <c r="E7" s="1353"/>
      <c r="F7" s="1353"/>
      <c r="G7" s="1353"/>
      <c r="H7" s="1353"/>
      <c r="I7" s="1353"/>
      <c r="J7" s="1353"/>
      <c r="K7" s="1353"/>
      <c r="L7" s="1353"/>
      <c r="M7" s="1353"/>
      <c r="N7" s="1353"/>
      <c r="O7" s="1353"/>
      <c r="P7" s="1353"/>
      <c r="Q7" s="1353"/>
      <c r="R7" s="1353"/>
      <c r="S7" s="1353"/>
      <c r="T7" s="1353"/>
      <c r="U7" s="1353"/>
    </row>
    <row r="8" spans="1:21" ht="48" customHeight="1" x14ac:dyDescent="0.25">
      <c r="B8" s="1340"/>
      <c r="C8" s="1340"/>
      <c r="D8" s="1340"/>
      <c r="E8" s="1340"/>
      <c r="F8" s="1340"/>
      <c r="G8" s="1340"/>
      <c r="H8" s="1340"/>
      <c r="I8" s="1340"/>
      <c r="J8" s="1340"/>
      <c r="K8" s="1340"/>
      <c r="L8" s="1340"/>
      <c r="M8" s="1340"/>
      <c r="N8" s="1340"/>
      <c r="O8" s="1340"/>
      <c r="P8" s="1340"/>
      <c r="Q8" s="1340"/>
      <c r="R8" s="1340"/>
      <c r="S8" s="1340"/>
      <c r="T8" s="1340"/>
      <c r="U8" s="1340"/>
    </row>
    <row r="9" spans="1:21" ht="15" customHeight="1" x14ac:dyDescent="0.2">
      <c r="B9" s="1354" t="s">
        <v>488</v>
      </c>
      <c r="C9" s="1354"/>
      <c r="D9" s="1354"/>
      <c r="E9" s="1354"/>
      <c r="F9" s="1354"/>
      <c r="G9" s="1354"/>
      <c r="H9" s="1354"/>
      <c r="I9" s="1354"/>
      <c r="J9" s="1354"/>
      <c r="K9" s="1354"/>
      <c r="L9" s="1354"/>
      <c r="M9" s="1354"/>
      <c r="N9" s="1354"/>
      <c r="O9" s="1354"/>
      <c r="P9" s="1354"/>
      <c r="Q9" s="1354"/>
      <c r="R9" s="1354"/>
      <c r="S9" s="1354"/>
    </row>
    <row r="10" spans="1:21" x14ac:dyDescent="0.2">
      <c r="B10" s="1354"/>
      <c r="C10" s="1354"/>
      <c r="D10" s="1354"/>
      <c r="E10" s="1354"/>
      <c r="F10" s="1354"/>
      <c r="G10" s="1354"/>
      <c r="H10" s="1354"/>
      <c r="I10" s="1354"/>
      <c r="J10" s="1354"/>
      <c r="K10" s="1354"/>
      <c r="L10" s="1354"/>
      <c r="M10" s="1354"/>
      <c r="N10" s="1354"/>
      <c r="O10" s="1354"/>
      <c r="P10" s="1354"/>
      <c r="Q10" s="1354"/>
      <c r="R10" s="1354"/>
      <c r="S10" s="1354"/>
    </row>
    <row r="11" spans="1:21" ht="42.6" customHeight="1" x14ac:dyDescent="0.2">
      <c r="B11" s="1339"/>
      <c r="C11" s="1339"/>
      <c r="D11" s="1339"/>
      <c r="E11" s="1339"/>
      <c r="F11" s="1339"/>
      <c r="G11" s="1339"/>
      <c r="H11" s="1339"/>
      <c r="I11" s="1339"/>
      <c r="J11" s="1339"/>
      <c r="K11" s="1339"/>
      <c r="L11" s="1339"/>
      <c r="M11" s="1339"/>
      <c r="N11" s="1339"/>
      <c r="O11" s="1339"/>
      <c r="P11" s="1339"/>
      <c r="Q11" s="1339"/>
      <c r="R11" s="1339"/>
      <c r="S11" s="1339"/>
    </row>
    <row r="12" spans="1:21" s="3" customFormat="1" ht="78" customHeight="1" x14ac:dyDescent="0.25">
      <c r="B12" s="1349" t="s">
        <v>487</v>
      </c>
      <c r="C12" s="1349"/>
      <c r="D12" s="1349"/>
      <c r="E12" s="1349"/>
      <c r="F12" s="1349"/>
      <c r="G12" s="1349"/>
      <c r="H12" s="1349"/>
      <c r="I12" s="1349"/>
      <c r="J12" s="1349"/>
      <c r="K12" s="1349"/>
      <c r="L12" s="1349"/>
      <c r="M12" s="1349"/>
      <c r="N12" s="1349"/>
      <c r="O12" s="1349"/>
      <c r="P12" s="1349"/>
      <c r="Q12" s="1349"/>
      <c r="R12" s="1349"/>
      <c r="S12" s="1349"/>
      <c r="T12" s="1349"/>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371</v>
      </c>
      <c r="C3" s="1363"/>
      <c r="D3" s="1363"/>
      <c r="E3" s="1363"/>
      <c r="F3" s="1363"/>
      <c r="G3" s="1363"/>
      <c r="H3" s="1363"/>
      <c r="I3" s="1363"/>
      <c r="J3" s="1363"/>
      <c r="K3" s="1363"/>
      <c r="L3" s="1363"/>
      <c r="M3" s="1363"/>
      <c r="N3" s="1363"/>
      <c r="O3" s="1363"/>
      <c r="P3" s="1363"/>
      <c r="Q3" s="1363"/>
      <c r="R3" s="1363"/>
      <c r="S3" s="1363"/>
      <c r="T3" s="1363"/>
      <c r="U3" s="1363"/>
      <c r="V3" s="1363"/>
      <c r="W3" s="1363"/>
    </row>
    <row r="5" spans="1:26" x14ac:dyDescent="0.25">
      <c r="B5" s="219"/>
      <c r="C5" s="219"/>
      <c r="D5" s="1375" t="s">
        <v>366</v>
      </c>
      <c r="E5" s="1375"/>
      <c r="F5" s="1375"/>
      <c r="G5" s="1375"/>
      <c r="H5" s="1375"/>
      <c r="I5" s="1375"/>
      <c r="J5" s="1375"/>
      <c r="K5" s="1375"/>
      <c r="L5" s="219"/>
      <c r="M5" s="1365" t="s">
        <v>340</v>
      </c>
      <c r="N5" s="1365"/>
      <c r="O5" s="1365"/>
      <c r="P5" s="1365"/>
      <c r="Q5" s="1365"/>
      <c r="R5" s="1365"/>
      <c r="S5" s="1365"/>
      <c r="T5" s="1365"/>
      <c r="U5" s="1365"/>
      <c r="V5" s="1365"/>
      <c r="W5" s="1365"/>
      <c r="X5" s="1365"/>
    </row>
    <row r="6" spans="1:26" ht="21" customHeight="1" x14ac:dyDescent="0.25">
      <c r="B6" s="219"/>
      <c r="C6" s="219"/>
      <c r="D6" s="1376"/>
      <c r="E6" s="1376"/>
      <c r="F6" s="1376"/>
      <c r="G6" s="1376"/>
      <c r="H6" s="1376"/>
      <c r="I6" s="1376"/>
      <c r="J6" s="1376"/>
      <c r="K6" s="1376"/>
      <c r="L6" s="219"/>
      <c r="M6" s="1366">
        <v>43830</v>
      </c>
      <c r="N6" s="1367"/>
      <c r="O6" s="1368">
        <v>44196</v>
      </c>
      <c r="P6" s="1369"/>
      <c r="Q6" s="1368">
        <v>44561</v>
      </c>
      <c r="R6" s="1369"/>
      <c r="S6" s="1372">
        <v>44926</v>
      </c>
      <c r="T6" s="1373"/>
      <c r="U6" s="1370">
        <v>45291</v>
      </c>
      <c r="V6" s="1374"/>
      <c r="W6" s="1370">
        <f>J7</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279274</v>
      </c>
      <c r="E9" s="300">
        <v>293661</v>
      </c>
      <c r="F9" s="300">
        <v>310424</v>
      </c>
      <c r="G9" s="254">
        <v>359285</v>
      </c>
      <c r="H9" s="254">
        <v>390413</v>
      </c>
      <c r="I9" s="254">
        <v>421261</v>
      </c>
      <c r="J9" s="301">
        <v>423068</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7.4024711291186485E-2</v>
      </c>
      <c r="X9" s="279">
        <v>29159</v>
      </c>
    </row>
    <row r="10" spans="1:26" x14ac:dyDescent="0.25">
      <c r="B10" s="303" t="s">
        <v>7</v>
      </c>
      <c r="C10" s="219"/>
      <c r="D10" s="253">
        <v>34548</v>
      </c>
      <c r="E10" s="254">
        <v>39164</v>
      </c>
      <c r="F10" s="254">
        <v>37313</v>
      </c>
      <c r="G10" s="254">
        <v>41449</v>
      </c>
      <c r="H10" s="254">
        <v>43712</v>
      </c>
      <c r="I10" s="254">
        <v>51888</v>
      </c>
      <c r="J10" s="257">
        <v>50382</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0.13588096043287123</v>
      </c>
      <c r="X10" s="257">
        <v>6027</v>
      </c>
    </row>
    <row r="11" spans="1:26" x14ac:dyDescent="0.25">
      <c r="B11" s="303" t="s">
        <v>37</v>
      </c>
      <c r="C11" s="219"/>
      <c r="D11" s="253">
        <v>28413</v>
      </c>
      <c r="E11" s="254">
        <v>27579</v>
      </c>
      <c r="F11" s="254">
        <v>30931</v>
      </c>
      <c r="G11" s="254">
        <v>35120</v>
      </c>
      <c r="H11" s="254">
        <v>36982</v>
      </c>
      <c r="I11" s="254">
        <v>40207</v>
      </c>
      <c r="J11" s="257">
        <v>41471</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0.11095930777679541</v>
      </c>
      <c r="X11" s="257">
        <v>4142</v>
      </c>
    </row>
    <row r="12" spans="1:26" x14ac:dyDescent="0.25">
      <c r="B12" s="303" t="s">
        <v>38</v>
      </c>
      <c r="C12" s="219"/>
      <c r="D12" s="253">
        <v>22115</v>
      </c>
      <c r="E12" s="254">
        <v>28653</v>
      </c>
      <c r="F12" s="254">
        <v>36929</v>
      </c>
      <c r="G12" s="254">
        <v>39491</v>
      </c>
      <c r="H12" s="254">
        <v>42042</v>
      </c>
      <c r="I12" s="254">
        <v>47979</v>
      </c>
      <c r="J12" s="257">
        <v>48847</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0.12382376624870584</v>
      </c>
      <c r="X12" s="257">
        <v>5382</v>
      </c>
    </row>
    <row r="13" spans="1:26" x14ac:dyDescent="0.25">
      <c r="B13" s="303" t="s">
        <v>6</v>
      </c>
      <c r="C13" s="219"/>
      <c r="D13" s="253">
        <v>22532</v>
      </c>
      <c r="E13" s="254">
        <v>24418</v>
      </c>
      <c r="F13" s="254">
        <v>26624</v>
      </c>
      <c r="G13" s="254">
        <v>28747</v>
      </c>
      <c r="H13" s="254">
        <v>38665</v>
      </c>
      <c r="I13" s="254">
        <v>45957</v>
      </c>
      <c r="J13" s="257">
        <v>46546</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0.11431375834909385</v>
      </c>
      <c r="X13" s="257">
        <v>4775</v>
      </c>
      <c r="Z13" s="224"/>
    </row>
    <row r="14" spans="1:26" x14ac:dyDescent="0.25">
      <c r="B14" s="303" t="s">
        <v>5</v>
      </c>
      <c r="C14" s="219"/>
      <c r="D14" s="253">
        <v>18016</v>
      </c>
      <c r="E14" s="254">
        <v>26271</v>
      </c>
      <c r="F14" s="254">
        <v>26136</v>
      </c>
      <c r="G14" s="254">
        <v>26969</v>
      </c>
      <c r="H14" s="254">
        <v>27567</v>
      </c>
      <c r="I14" s="254">
        <v>26847</v>
      </c>
      <c r="J14" s="257">
        <v>27323</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-3.373766665487854E-2</v>
      </c>
      <c r="X14" s="257">
        <v>-954</v>
      </c>
      <c r="Z14" s="224"/>
    </row>
    <row r="15" spans="1:26" x14ac:dyDescent="0.25">
      <c r="B15" s="303" t="s">
        <v>4</v>
      </c>
      <c r="C15" s="219"/>
      <c r="D15" s="253">
        <v>125565</v>
      </c>
      <c r="E15" s="254">
        <v>139852</v>
      </c>
      <c r="F15" s="254">
        <v>141310</v>
      </c>
      <c r="G15" s="254">
        <v>148050</v>
      </c>
      <c r="H15" s="254">
        <v>153910</v>
      </c>
      <c r="I15" s="254">
        <v>168591</v>
      </c>
      <c r="J15" s="257">
        <v>170786</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6.3053978687381829E-2</v>
      </c>
      <c r="X15" s="257">
        <v>10130</v>
      </c>
      <c r="Z15" s="224"/>
    </row>
    <row r="16" spans="1:26" x14ac:dyDescent="0.25">
      <c r="B16" s="303" t="s">
        <v>40</v>
      </c>
      <c r="C16" s="219"/>
      <c r="D16" s="253">
        <v>69490</v>
      </c>
      <c r="E16" s="254">
        <v>75685</v>
      </c>
      <c r="F16" s="254">
        <v>73889</v>
      </c>
      <c r="G16" s="254">
        <v>80243</v>
      </c>
      <c r="H16" s="254">
        <v>85666</v>
      </c>
      <c r="I16" s="254">
        <v>97263</v>
      </c>
      <c r="J16" s="257">
        <v>97717</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7.2140176866867023E-2</v>
      </c>
      <c r="X16" s="257">
        <v>6575</v>
      </c>
      <c r="Z16" s="224"/>
    </row>
    <row r="17" spans="2:28" x14ac:dyDescent="0.25">
      <c r="B17" s="303" t="s">
        <v>41</v>
      </c>
      <c r="C17" s="219"/>
      <c r="D17" s="253">
        <v>192995</v>
      </c>
      <c r="E17" s="254">
        <v>203003</v>
      </c>
      <c r="F17" s="254">
        <v>193486</v>
      </c>
      <c r="G17" s="254">
        <v>203102</v>
      </c>
      <c r="H17" s="254">
        <v>227045</v>
      </c>
      <c r="I17" s="254">
        <v>245461</v>
      </c>
      <c r="J17" s="257">
        <v>254344</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9.38680016170792E-2</v>
      </c>
      <c r="X17" s="257">
        <v>21826</v>
      </c>
      <c r="Z17" s="224"/>
    </row>
    <row r="18" spans="2:28" x14ac:dyDescent="0.25">
      <c r="B18" s="303" t="s">
        <v>3</v>
      </c>
      <c r="C18" s="219"/>
      <c r="D18" s="253">
        <v>77342</v>
      </c>
      <c r="E18" s="254">
        <v>94194</v>
      </c>
      <c r="F18" s="254">
        <v>109857</v>
      </c>
      <c r="G18" s="254">
        <v>128089</v>
      </c>
      <c r="H18" s="254">
        <v>169532</v>
      </c>
      <c r="I18" s="254">
        <v>200429</v>
      </c>
      <c r="J18" s="257">
        <v>235276</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0.24757273831176052</v>
      </c>
      <c r="X18" s="257">
        <v>46689</v>
      </c>
      <c r="Z18" s="224"/>
    </row>
    <row r="19" spans="2:28" x14ac:dyDescent="0.25">
      <c r="B19" s="303" t="s">
        <v>2</v>
      </c>
      <c r="C19" s="219"/>
      <c r="D19" s="253">
        <v>31925</v>
      </c>
      <c r="E19" s="254">
        <v>31136</v>
      </c>
      <c r="F19" s="254">
        <v>31717</v>
      </c>
      <c r="G19" s="254">
        <v>33614</v>
      </c>
      <c r="H19" s="254">
        <v>36559</v>
      </c>
      <c r="I19" s="254">
        <v>40743</v>
      </c>
      <c r="J19" s="257">
        <v>41874</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0.13237242759403989</v>
      </c>
      <c r="X19" s="257">
        <v>4895</v>
      </c>
      <c r="Z19" s="224"/>
    </row>
    <row r="20" spans="2:28" x14ac:dyDescent="0.25">
      <c r="B20" s="303" t="s">
        <v>35</v>
      </c>
      <c r="C20" s="219"/>
      <c r="D20" s="253">
        <v>70220</v>
      </c>
      <c r="E20" s="254">
        <v>72627</v>
      </c>
      <c r="F20" s="254">
        <v>73730</v>
      </c>
      <c r="G20" s="254">
        <v>77158</v>
      </c>
      <c r="H20" s="254">
        <v>82694</v>
      </c>
      <c r="I20" s="254">
        <v>89704</v>
      </c>
      <c r="J20" s="257">
        <v>92396</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8.1072226707384232E-2</v>
      </c>
      <c r="X20" s="257">
        <v>6929</v>
      </c>
      <c r="Z20" s="224"/>
    </row>
    <row r="21" spans="2:28" x14ac:dyDescent="0.25">
      <c r="B21" s="303" t="s">
        <v>42</v>
      </c>
      <c r="C21" s="219"/>
      <c r="D21" s="253">
        <v>187101</v>
      </c>
      <c r="E21" s="254">
        <v>187165</v>
      </c>
      <c r="F21" s="254">
        <v>169910</v>
      </c>
      <c r="G21" s="254">
        <v>198080</v>
      </c>
      <c r="H21" s="254">
        <v>218173</v>
      </c>
      <c r="I21" s="254">
        <v>243836</v>
      </c>
      <c r="J21" s="257">
        <v>250070</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0.10664153080912686</v>
      </c>
      <c r="X21" s="257">
        <v>24098</v>
      </c>
      <c r="Z21" s="224"/>
    </row>
    <row r="22" spans="2:28" x14ac:dyDescent="0.25">
      <c r="B22" s="303" t="s">
        <v>43</v>
      </c>
      <c r="C22" s="219"/>
      <c r="D22" s="253">
        <v>43902</v>
      </c>
      <c r="E22" s="254">
        <v>44054</v>
      </c>
      <c r="F22" s="254">
        <v>44045</v>
      </c>
      <c r="G22" s="254">
        <v>46064</v>
      </c>
      <c r="H22" s="254">
        <v>47227</v>
      </c>
      <c r="I22" s="254">
        <v>50551</v>
      </c>
      <c r="J22" s="257">
        <v>53829</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0.1172478206724783</v>
      </c>
      <c r="X22" s="257">
        <v>5649</v>
      </c>
      <c r="Z22" s="224"/>
    </row>
    <row r="23" spans="2:28" x14ac:dyDescent="0.25">
      <c r="B23" s="303" t="s">
        <v>44</v>
      </c>
      <c r="C23" s="219"/>
      <c r="D23" s="253">
        <v>17706</v>
      </c>
      <c r="E23" s="254">
        <v>17755</v>
      </c>
      <c r="F23" s="254">
        <v>17268</v>
      </c>
      <c r="G23" s="254">
        <v>18123</v>
      </c>
      <c r="H23" s="254">
        <v>20187</v>
      </c>
      <c r="I23" s="254">
        <v>22154</v>
      </c>
      <c r="J23" s="257">
        <v>22654</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8.9658489658489549E-2</v>
      </c>
      <c r="X23" s="257">
        <v>1864</v>
      </c>
      <c r="Z23" s="224"/>
    </row>
    <row r="24" spans="2:28" x14ac:dyDescent="0.25">
      <c r="B24" s="303" t="s">
        <v>45</v>
      </c>
      <c r="C24" s="219"/>
      <c r="D24" s="253">
        <v>84144</v>
      </c>
      <c r="E24" s="254">
        <v>89779</v>
      </c>
      <c r="F24" s="254">
        <v>88748</v>
      </c>
      <c r="G24" s="254">
        <v>89865</v>
      </c>
      <c r="H24" s="254">
        <v>89904</v>
      </c>
      <c r="I24" s="254">
        <v>94658</v>
      </c>
      <c r="J24" s="257">
        <v>96220</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5.5055428239344728E-2</v>
      </c>
      <c r="X24" s="257">
        <v>5021</v>
      </c>
      <c r="Z24" s="224"/>
    </row>
    <row r="25" spans="2:28" x14ac:dyDescent="0.25">
      <c r="B25" s="303" t="s">
        <v>46</v>
      </c>
      <c r="C25" s="219"/>
      <c r="D25" s="253">
        <v>11661</v>
      </c>
      <c r="E25" s="254">
        <v>12152</v>
      </c>
      <c r="F25" s="254">
        <v>11213</v>
      </c>
      <c r="G25" s="254">
        <v>11764</v>
      </c>
      <c r="H25" s="254">
        <v>12841</v>
      </c>
      <c r="I25" s="254">
        <v>13957</v>
      </c>
      <c r="J25" s="257">
        <v>14023</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6.2992722862340811E-2</v>
      </c>
      <c r="X25" s="257">
        <v>831</v>
      </c>
      <c r="Z25" s="224"/>
    </row>
    <row r="26" spans="2:28" x14ac:dyDescent="0.25">
      <c r="B26" s="305" t="s">
        <v>1</v>
      </c>
      <c r="C26" s="219"/>
      <c r="D26" s="260">
        <v>3710</v>
      </c>
      <c r="E26" s="261">
        <v>3873</v>
      </c>
      <c r="F26" s="261">
        <v>3677</v>
      </c>
      <c r="G26" s="261">
        <v>3992</v>
      </c>
      <c r="H26" s="261">
        <v>4310</v>
      </c>
      <c r="I26" s="261">
        <v>4565</v>
      </c>
      <c r="J26" s="265">
        <v>4650</v>
      </c>
      <c r="K26" s="1229"/>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7.7136900625434324E-2</v>
      </c>
      <c r="X26" s="265">
        <v>333</v>
      </c>
      <c r="Z26" s="224"/>
      <c r="AA26" s="224"/>
      <c r="AB26" s="286"/>
    </row>
    <row r="27" spans="2:28" x14ac:dyDescent="0.25">
      <c r="B27" s="235" t="s">
        <v>0</v>
      </c>
      <c r="C27" s="219"/>
      <c r="D27" s="1230">
        <f t="shared" ref="D27:J27" si="5">SUM(D9:D26)</f>
        <v>1320659</v>
      </c>
      <c r="E27" s="306">
        <f t="shared" si="5"/>
        <v>1411021</v>
      </c>
      <c r="F27" s="307">
        <f t="shared" si="5"/>
        <v>1427207</v>
      </c>
      <c r="G27" s="306">
        <f t="shared" si="5"/>
        <v>1569205</v>
      </c>
      <c r="H27" s="307">
        <v>1727429</v>
      </c>
      <c r="I27" s="306">
        <v>1906051</v>
      </c>
      <c r="J27" s="306">
        <f t="shared" si="5"/>
        <v>1971476</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0.10255046543687318</v>
      </c>
      <c r="X27" s="243">
        <v>183371</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topLeftCell="A9"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391</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475</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214</v>
      </c>
      <c r="K8" s="1402"/>
      <c r="L8" s="1402"/>
      <c r="M8" s="1402"/>
      <c r="N8" s="1402"/>
      <c r="O8" s="1403"/>
      <c r="P8" s="317"/>
      <c r="Q8" s="1401" t="s">
        <v>215</v>
      </c>
      <c r="R8" s="1402"/>
      <c r="S8" s="1402"/>
      <c r="T8" s="1402"/>
      <c r="U8" s="1402"/>
      <c r="V8" s="1403"/>
      <c r="W8" s="317"/>
      <c r="X8" s="1401" t="s">
        <v>216</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212</v>
      </c>
      <c r="L9" s="1380" t="s">
        <v>24</v>
      </c>
      <c r="M9" s="1381"/>
      <c r="N9" s="1382" t="s">
        <v>23</v>
      </c>
      <c r="O9" s="1383"/>
      <c r="P9" s="317"/>
      <c r="Q9" s="1384" t="s">
        <v>9</v>
      </c>
      <c r="R9" s="1378" t="s">
        <v>212</v>
      </c>
      <c r="S9" s="1380" t="s">
        <v>24</v>
      </c>
      <c r="T9" s="1381"/>
      <c r="U9" s="1382" t="s">
        <v>23</v>
      </c>
      <c r="V9" s="1383"/>
      <c r="W9" s="317"/>
      <c r="X9" s="1384" t="s">
        <v>9</v>
      </c>
      <c r="Y9" s="1378" t="s">
        <v>212</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212</v>
      </c>
      <c r="G10" s="406" t="s">
        <v>9</v>
      </c>
      <c r="H10" s="889" t="s">
        <v>212</v>
      </c>
      <c r="I10" s="346"/>
      <c r="J10" s="1385"/>
      <c r="K10" s="1379"/>
      <c r="L10" s="404" t="s">
        <v>9</v>
      </c>
      <c r="M10" s="403" t="s">
        <v>213</v>
      </c>
      <c r="N10" s="407" t="s">
        <v>9</v>
      </c>
      <c r="O10" s="402" t="s">
        <v>213</v>
      </c>
      <c r="P10" s="347"/>
      <c r="Q10" s="1385"/>
      <c r="R10" s="1379"/>
      <c r="S10" s="404" t="s">
        <v>9</v>
      </c>
      <c r="T10" s="403" t="s">
        <v>213</v>
      </c>
      <c r="U10" s="407" t="s">
        <v>9</v>
      </c>
      <c r="V10" s="402" t="s">
        <v>213</v>
      </c>
      <c r="W10" s="347"/>
      <c r="X10" s="1385"/>
      <c r="Y10" s="1379"/>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48085361</v>
      </c>
      <c r="E31" s="1238">
        <f>L31+S31+Z31</f>
        <v>24519768</v>
      </c>
      <c r="F31" s="1239">
        <f>E31/$D31*100</f>
        <v>50.992167865808469</v>
      </c>
      <c r="G31" s="1238">
        <f>N31+U31+AB31</f>
        <v>23565593</v>
      </c>
      <c r="H31" s="1240">
        <f>G31/$D31*100</f>
        <v>49.007832134191524</v>
      </c>
      <c r="I31" s="320"/>
      <c r="J31" s="1241">
        <f>L31+N31</f>
        <v>38397585</v>
      </c>
      <c r="K31" s="1242">
        <f>J31/$D31*100</f>
        <v>79.852961902480047</v>
      </c>
      <c r="L31" s="1238">
        <f>SUM(L12:L29)</f>
        <v>19045532</v>
      </c>
      <c r="M31" s="1239">
        <f>L31/$J31*100</f>
        <v>49.600859012357155</v>
      </c>
      <c r="N31" s="1238">
        <f>SUM(N12:N29)</f>
        <v>19352053</v>
      </c>
      <c r="O31" s="1243">
        <f>N31/$J31*100</f>
        <v>50.399140987642845</v>
      </c>
      <c r="P31" s="320"/>
      <c r="Q31" s="1241">
        <f>SUM(Q12:Q29)</f>
        <v>6815922</v>
      </c>
      <c r="R31" s="1242">
        <f>Q31/$D31*100</f>
        <v>14.174629987700415</v>
      </c>
      <c r="S31" s="1238">
        <f>SUM(S12:S29)</f>
        <v>3667909</v>
      </c>
      <c r="T31" s="1239">
        <f>S31/$Q31*100</f>
        <v>53.813834724047602</v>
      </c>
      <c r="U31" s="1238">
        <f>SUM(U12:U29)</f>
        <v>3148013</v>
      </c>
      <c r="V31" s="1243">
        <f>U31/$Q31*100</f>
        <v>46.186165275952398</v>
      </c>
      <c r="W31" s="320"/>
      <c r="X31" s="1241">
        <f>SUM(X12:X29)</f>
        <v>2871854</v>
      </c>
      <c r="Y31" s="1242">
        <f>X31/$D31*100</f>
        <v>5.9724081098195354</v>
      </c>
      <c r="Z31" s="1238">
        <f>SUM(Z12:Z29)</f>
        <v>1806327</v>
      </c>
      <c r="AA31" s="1239">
        <f>Z31/$X31*100</f>
        <v>62.897591590658855</v>
      </c>
      <c r="AB31" s="1238">
        <f>SUM(AB12:AB29)</f>
        <v>1065527</v>
      </c>
      <c r="AC31" s="1243">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386" t="s">
        <v>473</v>
      </c>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08"/>
      <c r="C3" s="1408"/>
      <c r="D3" s="1408"/>
      <c r="E3" s="1408"/>
      <c r="F3" s="1408"/>
    </row>
    <row r="4" spans="2:19" s="419" customFormat="1" ht="23.25" customHeight="1" x14ac:dyDescent="0.2">
      <c r="B4" s="1363" t="s">
        <v>392</v>
      </c>
      <c r="C4" s="1363"/>
      <c r="D4" s="1363"/>
      <c r="E4" s="1363"/>
      <c r="F4" s="1363"/>
      <c r="G4" s="1363"/>
      <c r="H4" s="1363"/>
      <c r="I4" s="1363"/>
      <c r="J4" s="1363"/>
      <c r="K4" s="1363"/>
      <c r="L4" s="1363"/>
      <c r="M4" s="1363"/>
    </row>
    <row r="5" spans="2:19" s="419" customFormat="1" ht="15.75" customHeight="1" x14ac:dyDescent="0.2">
      <c r="B5" s="1413" t="str">
        <f>porsaad!$B$6</f>
        <v>Situación a 30 de abril de 2024</v>
      </c>
      <c r="C5" s="1413"/>
      <c r="D5" s="1413"/>
      <c r="E5" s="1413"/>
      <c r="F5" s="1413"/>
      <c r="G5" s="1413"/>
      <c r="H5" s="1413"/>
      <c r="I5" s="1413"/>
      <c r="J5" s="1413"/>
      <c r="K5" s="1413"/>
      <c r="L5" s="1413"/>
      <c r="M5" s="1413"/>
      <c r="N5" s="420"/>
      <c r="O5" s="420"/>
      <c r="P5" s="420"/>
      <c r="Q5" s="420"/>
      <c r="R5" s="420"/>
      <c r="S5" s="420"/>
    </row>
    <row r="6" spans="2:19" s="419" customFormat="1" ht="10.5" customHeight="1" x14ac:dyDescent="0.2"/>
    <row r="7" spans="2:19" s="410" customFormat="1" ht="36.75" customHeight="1" x14ac:dyDescent="0.25">
      <c r="B7" s="1411" t="s">
        <v>12</v>
      </c>
      <c r="C7" s="409"/>
      <c r="D7" s="1409" t="s">
        <v>11</v>
      </c>
      <c r="E7" s="1410"/>
      <c r="F7" s="421"/>
    </row>
    <row r="8" spans="2:19" s="410" customFormat="1" ht="30.75" customHeight="1" x14ac:dyDescent="0.25">
      <c r="B8" s="1412"/>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413406</v>
      </c>
      <c r="D10" s="426">
        <v>413406</v>
      </c>
      <c r="E10" s="427">
        <f t="shared" ref="E10:E27" si="1">D10*100/$D$29</f>
        <v>19.769048832763161</v>
      </c>
      <c r="F10" s="421"/>
      <c r="M10" s="412"/>
    </row>
    <row r="11" spans="2:19" ht="18" customHeight="1" x14ac:dyDescent="0.25">
      <c r="B11" s="428" t="s">
        <v>7</v>
      </c>
      <c r="C11" s="414">
        <f t="shared" si="0"/>
        <v>55580</v>
      </c>
      <c r="D11" s="429">
        <v>55580</v>
      </c>
      <c r="E11" s="430">
        <f t="shared" si="1"/>
        <v>2.6578320927247705</v>
      </c>
      <c r="F11" s="421"/>
    </row>
    <row r="12" spans="2:19" ht="18" customHeight="1" x14ac:dyDescent="0.25">
      <c r="B12" s="428" t="s">
        <v>37</v>
      </c>
      <c r="C12" s="414">
        <f t="shared" si="0"/>
        <v>47521</v>
      </c>
      <c r="D12" s="429">
        <v>47521</v>
      </c>
      <c r="E12" s="430">
        <f t="shared" si="1"/>
        <v>2.2724512212733683</v>
      </c>
      <c r="F12" s="421"/>
    </row>
    <row r="13" spans="2:19" ht="18" customHeight="1" x14ac:dyDescent="0.25">
      <c r="B13" s="428" t="s">
        <v>38</v>
      </c>
      <c r="C13" s="414">
        <f t="shared" si="0"/>
        <v>44482</v>
      </c>
      <c r="D13" s="429">
        <v>44482</v>
      </c>
      <c r="E13" s="430">
        <f t="shared" si="1"/>
        <v>2.127126433043959</v>
      </c>
      <c r="F13" s="421"/>
    </row>
    <row r="14" spans="2:19" ht="18" customHeight="1" x14ac:dyDescent="0.25">
      <c r="B14" s="428" t="s">
        <v>6</v>
      </c>
      <c r="C14" s="414">
        <f t="shared" si="0"/>
        <v>66429</v>
      </c>
      <c r="D14" s="429">
        <v>66429</v>
      </c>
      <c r="E14" s="430">
        <f t="shared" si="1"/>
        <v>3.1766305881182757</v>
      </c>
      <c r="F14" s="421"/>
      <c r="M14" s="414"/>
    </row>
    <row r="15" spans="2:19" ht="18" customHeight="1" x14ac:dyDescent="0.25">
      <c r="B15" s="428" t="s">
        <v>5</v>
      </c>
      <c r="C15" s="414">
        <f t="shared" si="0"/>
        <v>23979</v>
      </c>
      <c r="D15" s="429">
        <v>23979</v>
      </c>
      <c r="E15" s="430">
        <f t="shared" si="1"/>
        <v>1.1466742668486374</v>
      </c>
      <c r="F15" s="421"/>
      <c r="M15" s="414"/>
    </row>
    <row r="16" spans="2:19" ht="18" customHeight="1" x14ac:dyDescent="0.25">
      <c r="B16" s="428" t="s">
        <v>4</v>
      </c>
      <c r="C16" s="414">
        <f t="shared" si="0"/>
        <v>159389</v>
      </c>
      <c r="D16" s="429">
        <v>159389</v>
      </c>
      <c r="E16" s="430">
        <f t="shared" si="1"/>
        <v>7.6219719220458515</v>
      </c>
      <c r="F16" s="421"/>
    </row>
    <row r="17" spans="2:13" ht="18" customHeight="1" x14ac:dyDescent="0.25">
      <c r="B17" s="428" t="s">
        <v>40</v>
      </c>
      <c r="C17" s="414">
        <f t="shared" si="0"/>
        <v>97526</v>
      </c>
      <c r="D17" s="429">
        <v>97526</v>
      </c>
      <c r="E17" s="430">
        <f t="shared" si="1"/>
        <v>4.6636871657984162</v>
      </c>
      <c r="F17" s="421"/>
    </row>
    <row r="18" spans="2:13" ht="18" customHeight="1" x14ac:dyDescent="0.25">
      <c r="B18" s="428" t="s">
        <v>41</v>
      </c>
      <c r="C18" s="414">
        <f t="shared" si="0"/>
        <v>363527</v>
      </c>
      <c r="D18" s="429">
        <v>363527</v>
      </c>
      <c r="E18" s="430">
        <f t="shared" si="1"/>
        <v>17.383838200287112</v>
      </c>
      <c r="F18" s="421"/>
    </row>
    <row r="19" spans="2:13" ht="18" customHeight="1" x14ac:dyDescent="0.25">
      <c r="B19" s="428" t="s">
        <v>3</v>
      </c>
      <c r="C19" s="414">
        <f t="shared" si="0"/>
        <v>206158</v>
      </c>
      <c r="D19" s="429">
        <v>206158</v>
      </c>
      <c r="E19" s="430">
        <f t="shared" si="1"/>
        <v>9.8584625507728187</v>
      </c>
      <c r="F19" s="421"/>
    </row>
    <row r="20" spans="2:13" ht="18" customHeight="1" x14ac:dyDescent="0.25">
      <c r="B20" s="428" t="s">
        <v>2</v>
      </c>
      <c r="C20" s="414">
        <f t="shared" si="0"/>
        <v>59007</v>
      </c>
      <c r="D20" s="429">
        <v>59007</v>
      </c>
      <c r="E20" s="430">
        <f t="shared" si="1"/>
        <v>2.8217110164701427</v>
      </c>
      <c r="F20" s="421"/>
    </row>
    <row r="21" spans="2:13" ht="18" customHeight="1" x14ac:dyDescent="0.25">
      <c r="B21" s="428" t="s">
        <v>35</v>
      </c>
      <c r="C21" s="414">
        <f t="shared" si="0"/>
        <v>83666</v>
      </c>
      <c r="D21" s="429">
        <v>83666</v>
      </c>
      <c r="E21" s="430">
        <f t="shared" si="1"/>
        <v>4.000902840408612</v>
      </c>
      <c r="F21" s="421"/>
    </row>
    <row r="22" spans="2:13" ht="18" customHeight="1" x14ac:dyDescent="0.25">
      <c r="B22" s="428" t="s">
        <v>42</v>
      </c>
      <c r="C22" s="414">
        <f t="shared" si="0"/>
        <v>249077</v>
      </c>
      <c r="D22" s="429">
        <v>249077</v>
      </c>
      <c r="E22" s="430">
        <f t="shared" si="1"/>
        <v>11.910846422447062</v>
      </c>
      <c r="F22" s="421"/>
    </row>
    <row r="23" spans="2:13" ht="18" customHeight="1" x14ac:dyDescent="0.25">
      <c r="B23" s="428" t="s">
        <v>43</v>
      </c>
      <c r="C23" s="414">
        <f t="shared" si="0"/>
        <v>64774</v>
      </c>
      <c r="D23" s="429">
        <v>64774</v>
      </c>
      <c r="E23" s="430">
        <f t="shared" si="1"/>
        <v>3.0974885925540532</v>
      </c>
      <c r="F23" s="421"/>
    </row>
    <row r="24" spans="2:13" ht="18" customHeight="1" x14ac:dyDescent="0.25">
      <c r="B24" s="428" t="s">
        <v>44</v>
      </c>
      <c r="C24" s="414">
        <f t="shared" si="0"/>
        <v>21879</v>
      </c>
      <c r="D24" s="429">
        <v>21879</v>
      </c>
      <c r="E24" s="430">
        <f t="shared" si="1"/>
        <v>1.0462523993653339</v>
      </c>
      <c r="F24" s="421"/>
    </row>
    <row r="25" spans="2:13" ht="18" customHeight="1" x14ac:dyDescent="0.25">
      <c r="B25" s="428" t="s">
        <v>45</v>
      </c>
      <c r="C25" s="414">
        <f t="shared" si="0"/>
        <v>114752</v>
      </c>
      <c r="D25" s="429">
        <v>114752</v>
      </c>
      <c r="E25" s="430">
        <f t="shared" si="1"/>
        <v>5.4874333987828869</v>
      </c>
      <c r="F25" s="421"/>
    </row>
    <row r="26" spans="2:13" ht="18" customHeight="1" x14ac:dyDescent="0.25">
      <c r="B26" s="428" t="s">
        <v>46</v>
      </c>
      <c r="C26" s="414">
        <f t="shared" si="0"/>
        <v>14621</v>
      </c>
      <c r="D26" s="429">
        <v>14621</v>
      </c>
      <c r="E26" s="431">
        <f t="shared" si="1"/>
        <v>0.69917529736827755</v>
      </c>
      <c r="F26" s="421"/>
    </row>
    <row r="27" spans="2:13" ht="18" customHeight="1" x14ac:dyDescent="0.25">
      <c r="B27" s="432" t="s">
        <v>1</v>
      </c>
      <c r="C27" s="414">
        <f t="shared" si="0"/>
        <v>5405</v>
      </c>
      <c r="D27" s="433">
        <v>5405</v>
      </c>
      <c r="E27" s="434">
        <f t="shared" si="1"/>
        <v>0.25846675892726489</v>
      </c>
      <c r="F27" s="421"/>
    </row>
    <row r="28" spans="2:13" s="412" customFormat="1" ht="3.75" customHeight="1" x14ac:dyDescent="0.25">
      <c r="B28" s="411"/>
      <c r="D28" s="411"/>
      <c r="E28" s="415"/>
      <c r="F28" s="421"/>
    </row>
    <row r="29" spans="2:13" s="412" customFormat="1" ht="18" customHeight="1" x14ac:dyDescent="0.25">
      <c r="B29" s="1232" t="s">
        <v>0</v>
      </c>
      <c r="C29" s="1233"/>
      <c r="D29" s="1234">
        <f>SUM(D10:D28)</f>
        <v>2091178</v>
      </c>
      <c r="E29" s="1235">
        <f>D29*100/$D$29</f>
        <v>100</v>
      </c>
      <c r="F29" s="421"/>
    </row>
    <row r="30" spans="2:13" s="412" customFormat="1" ht="23.25" customHeight="1" x14ac:dyDescent="0.2">
      <c r="B30" s="1386"/>
      <c r="C30" s="1386"/>
      <c r="D30" s="1386"/>
      <c r="E30" s="1386"/>
      <c r="F30" s="1386"/>
      <c r="G30" s="1386"/>
      <c r="H30" s="1386"/>
      <c r="I30" s="1386"/>
      <c r="J30" s="1386"/>
      <c r="K30" s="1386"/>
      <c r="L30" s="1386"/>
      <c r="M30" s="1386"/>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388"/>
      <c r="C2" s="1388"/>
      <c r="D2" s="1388"/>
      <c r="E2" s="1388"/>
      <c r="F2" s="1388"/>
      <c r="G2" s="1388"/>
      <c r="H2" s="1388"/>
      <c r="I2" s="1388"/>
      <c r="O2" s="444"/>
    </row>
    <row r="3" spans="1:21" s="345" customFormat="1" ht="4.5" customHeight="1" x14ac:dyDescent="0.2">
      <c r="B3" s="1389"/>
      <c r="C3" s="1389"/>
      <c r="D3" s="1389"/>
      <c r="E3" s="1389"/>
      <c r="F3" s="1389"/>
      <c r="G3" s="1389"/>
      <c r="H3" s="1389"/>
      <c r="I3" s="1389"/>
      <c r="O3" s="444"/>
    </row>
    <row r="4" spans="1:21" s="345" customFormat="1" ht="17.25" customHeight="1" x14ac:dyDescent="0.2">
      <c r="A4" s="1415" t="s">
        <v>393</v>
      </c>
      <c r="B4" s="1415"/>
      <c r="C4" s="1415"/>
      <c r="D4" s="1415"/>
      <c r="E4" s="1415"/>
      <c r="F4" s="1415"/>
      <c r="G4" s="1415"/>
      <c r="H4" s="1415"/>
      <c r="I4" s="1415"/>
      <c r="J4" s="1415"/>
      <c r="K4" s="1415"/>
      <c r="L4" s="1415"/>
      <c r="M4" s="1415"/>
      <c r="N4" s="1415"/>
      <c r="O4" s="1415"/>
      <c r="P4" s="1415"/>
      <c r="Q4" s="1415"/>
      <c r="R4" s="1415"/>
      <c r="S4" s="1415"/>
      <c r="T4" s="1415"/>
      <c r="U4" s="1415"/>
    </row>
    <row r="5" spans="1:21" s="345" customFormat="1" ht="17.2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row>
    <row r="6" spans="1:21" s="345" customFormat="1" ht="6" customHeight="1" x14ac:dyDescent="0.2">
      <c r="O6" s="444"/>
    </row>
    <row r="7" spans="1:21" s="322" customFormat="1" ht="39.75" customHeight="1" x14ac:dyDescent="0.2">
      <c r="A7" s="316"/>
      <c r="B7" s="1392" t="s">
        <v>12</v>
      </c>
      <c r="C7" s="437"/>
      <c r="D7" s="1417" t="s">
        <v>476</v>
      </c>
      <c r="E7" s="1418"/>
      <c r="F7" s="437"/>
      <c r="G7" s="1417" t="s">
        <v>477</v>
      </c>
      <c r="H7" s="1418"/>
      <c r="I7" s="437"/>
      <c r="J7" s="1417" t="s">
        <v>13</v>
      </c>
      <c r="K7" s="1419"/>
      <c r="L7" s="1418"/>
      <c r="M7" s="319"/>
      <c r="N7" s="319"/>
      <c r="O7" s="320"/>
      <c r="P7" s="320"/>
      <c r="Q7" s="320"/>
      <c r="R7" s="320"/>
      <c r="S7" s="320"/>
      <c r="T7" s="320"/>
      <c r="U7" s="321"/>
    </row>
    <row r="8" spans="1:21" s="322" customFormat="1" ht="26.25" customHeight="1" x14ac:dyDescent="0.2">
      <c r="A8" s="316"/>
      <c r="B8" s="1394"/>
      <c r="C8" s="437"/>
      <c r="D8" s="454" t="s">
        <v>9</v>
      </c>
      <c r="E8" s="740" t="s">
        <v>10</v>
      </c>
      <c r="F8" s="437"/>
      <c r="G8" s="455" t="s">
        <v>9</v>
      </c>
      <c r="H8" s="740" t="s">
        <v>10</v>
      </c>
      <c r="I8" s="437"/>
      <c r="J8" s="455" t="s">
        <v>9</v>
      </c>
      <c r="K8" s="740" t="s">
        <v>111</v>
      </c>
      <c r="L8" s="740"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8584147</v>
      </c>
      <c r="E10" s="465">
        <v>17.851892595752791</v>
      </c>
      <c r="F10" s="350"/>
      <c r="G10" s="461">
        <v>1014321</v>
      </c>
      <c r="H10" s="469">
        <v>16.031753056369972</v>
      </c>
      <c r="I10" s="350"/>
      <c r="J10" s="473">
        <v>413406</v>
      </c>
      <c r="K10" s="478">
        <f t="shared" ref="K10:K27" si="0">J10*100/D10</f>
        <v>4.8159240516267952</v>
      </c>
      <c r="L10" s="479">
        <f>J10*100/G10</f>
        <v>40.756920146580818</v>
      </c>
      <c r="M10" s="447"/>
      <c r="N10" s="360">
        <f>_xlfn.RANK.EQ(L10,L$10:L$29,0)</f>
        <v>1</v>
      </c>
      <c r="O10" s="360">
        <v>1</v>
      </c>
      <c r="P10" s="360">
        <f>MATCH(O10,N$10:N$29,0)</f>
        <v>1</v>
      </c>
      <c r="Q10" s="361" t="str">
        <f>INDEX(B$10:B$29,P10,1)</f>
        <v>Andalucía</v>
      </c>
      <c r="R10" s="362">
        <f>INDEX(L$10:L$29,P10,1)</f>
        <v>40.756920146580818</v>
      </c>
      <c r="S10" s="329"/>
      <c r="T10" s="329"/>
      <c r="U10" s="329"/>
    </row>
    <row r="11" spans="1:21" s="331" customFormat="1" ht="18" customHeight="1" x14ac:dyDescent="0.25">
      <c r="A11" s="330"/>
      <c r="B11" s="363" t="s">
        <v>7</v>
      </c>
      <c r="C11" s="350"/>
      <c r="D11" s="457">
        <v>1341289</v>
      </c>
      <c r="E11" s="466">
        <v>2.7893915572350596</v>
      </c>
      <c r="F11" s="350"/>
      <c r="G11" s="462">
        <v>186533</v>
      </c>
      <c r="H11" s="470">
        <v>2.9482293996317339</v>
      </c>
      <c r="I11" s="350"/>
      <c r="J11" s="474">
        <v>55580</v>
      </c>
      <c r="K11" s="480">
        <f t="shared" si="0"/>
        <v>4.1437751297445962</v>
      </c>
      <c r="L11" s="481">
        <f>J11*100/G11</f>
        <v>29.796336305104191</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39.197672333047691</v>
      </c>
      <c r="S11" s="329"/>
      <c r="T11" s="329"/>
      <c r="U11" s="329"/>
    </row>
    <row r="12" spans="1:21" s="331" customFormat="1" ht="18" customHeight="1" x14ac:dyDescent="0.25">
      <c r="A12" s="330"/>
      <c r="B12" s="363" t="s">
        <v>37</v>
      </c>
      <c r="C12" s="350"/>
      <c r="D12" s="457">
        <v>1006060</v>
      </c>
      <c r="E12" s="466">
        <v>2.0922375938905815</v>
      </c>
      <c r="F12" s="350"/>
      <c r="G12" s="462">
        <v>183865</v>
      </c>
      <c r="H12" s="470">
        <v>2.9060605821130245</v>
      </c>
      <c r="I12" s="350"/>
      <c r="J12" s="474">
        <v>47521</v>
      </c>
      <c r="K12" s="480">
        <f t="shared" si="0"/>
        <v>4.7234757370335769</v>
      </c>
      <c r="L12" s="481">
        <f>J12*100/G12</f>
        <v>25.845593234166373</v>
      </c>
      <c r="M12" s="447"/>
      <c r="N12" s="360">
        <f t="shared" si="1"/>
        <v>17</v>
      </c>
      <c r="O12" s="360">
        <v>3</v>
      </c>
      <c r="P12" s="360">
        <f t="shared" si="2"/>
        <v>7</v>
      </c>
      <c r="Q12" s="361" t="str">
        <f t="shared" si="3"/>
        <v>Castilla y León</v>
      </c>
      <c r="R12" s="373">
        <f t="shared" si="4"/>
        <v>38.907345793981882</v>
      </c>
      <c r="S12" s="329"/>
      <c r="T12" s="329"/>
      <c r="U12" s="329"/>
    </row>
    <row r="13" spans="1:21" s="331" customFormat="1" ht="18" customHeight="1" x14ac:dyDescent="0.25">
      <c r="A13" s="330"/>
      <c r="B13" s="363" t="s">
        <v>38</v>
      </c>
      <c r="C13" s="350"/>
      <c r="D13" s="457">
        <v>1209906</v>
      </c>
      <c r="E13" s="466">
        <v>2.516162871273858</v>
      </c>
      <c r="F13" s="350"/>
      <c r="G13" s="462">
        <v>122472</v>
      </c>
      <c r="H13" s="470">
        <v>1.9357194224705427</v>
      </c>
      <c r="I13" s="350"/>
      <c r="J13" s="474">
        <v>44482</v>
      </c>
      <c r="K13" s="480">
        <f t="shared" si="0"/>
        <v>3.6764839582579141</v>
      </c>
      <c r="L13" s="481">
        <f t="shared" ref="L13:L27" si="5">J13*100/G13</f>
        <v>36.320138480632309</v>
      </c>
      <c r="M13" s="447"/>
      <c r="N13" s="360">
        <f t="shared" si="1"/>
        <v>4</v>
      </c>
      <c r="O13" s="360">
        <v>4</v>
      </c>
      <c r="P13" s="360">
        <f t="shared" si="2"/>
        <v>4</v>
      </c>
      <c r="Q13" s="361" t="str">
        <f t="shared" si="3"/>
        <v>Balears, Illes</v>
      </c>
      <c r="R13" s="362">
        <f t="shared" si="4"/>
        <v>36.320138480632309</v>
      </c>
      <c r="S13" s="329"/>
      <c r="T13" s="329"/>
      <c r="U13" s="329"/>
    </row>
    <row r="14" spans="1:21" s="331" customFormat="1" ht="18" customHeight="1" x14ac:dyDescent="0.25">
      <c r="A14" s="330"/>
      <c r="B14" s="363" t="s">
        <v>6</v>
      </c>
      <c r="C14" s="350"/>
      <c r="D14" s="457">
        <v>2213016</v>
      </c>
      <c r="E14" s="466">
        <v>4.6022655418974603</v>
      </c>
      <c r="F14" s="350"/>
      <c r="G14" s="462">
        <v>253565</v>
      </c>
      <c r="H14" s="470">
        <v>4.0076972316835127</v>
      </c>
      <c r="I14" s="350"/>
      <c r="J14" s="474">
        <v>66429</v>
      </c>
      <c r="K14" s="480">
        <f t="shared" si="0"/>
        <v>3.0017406110032643</v>
      </c>
      <c r="L14" s="481">
        <f t="shared" si="5"/>
        <v>26.198016287736873</v>
      </c>
      <c r="M14" s="447"/>
      <c r="N14" s="360">
        <f t="shared" si="1"/>
        <v>16</v>
      </c>
      <c r="O14" s="360">
        <v>5</v>
      </c>
      <c r="P14" s="360">
        <f t="shared" si="2"/>
        <v>16</v>
      </c>
      <c r="Q14" s="361" t="str">
        <f t="shared" si="3"/>
        <v>País Vasco</v>
      </c>
      <c r="R14" s="362">
        <f t="shared" si="4"/>
        <v>34.944348858809022</v>
      </c>
      <c r="S14" s="329"/>
      <c r="T14" s="329"/>
      <c r="U14" s="329"/>
    </row>
    <row r="15" spans="1:21" s="331" customFormat="1" ht="18" customHeight="1" x14ac:dyDescent="0.25">
      <c r="A15" s="330"/>
      <c r="B15" s="363" t="s">
        <v>5</v>
      </c>
      <c r="C15" s="350"/>
      <c r="D15" s="458">
        <v>588387</v>
      </c>
      <c r="E15" s="466">
        <v>1.2236302021315801</v>
      </c>
      <c r="F15" s="350"/>
      <c r="G15" s="463">
        <v>99920</v>
      </c>
      <c r="H15" s="470">
        <v>1.579275954448826</v>
      </c>
      <c r="I15" s="350"/>
      <c r="J15" s="475">
        <v>23979</v>
      </c>
      <c r="K15" s="482">
        <f t="shared" si="0"/>
        <v>4.075378959766276</v>
      </c>
      <c r="L15" s="481">
        <f t="shared" si="5"/>
        <v>23.998198558847079</v>
      </c>
      <c r="M15" s="447"/>
      <c r="N15" s="360">
        <f t="shared" si="1"/>
        <v>18</v>
      </c>
      <c r="O15" s="360">
        <v>6</v>
      </c>
      <c r="P15" s="360">
        <f t="shared" si="2"/>
        <v>9</v>
      </c>
      <c r="Q15" s="361" t="str">
        <f t="shared" si="3"/>
        <v>Cataluña</v>
      </c>
      <c r="R15" s="362">
        <f t="shared" si="4"/>
        <v>34.937487205756426</v>
      </c>
      <c r="S15" s="329"/>
      <c r="T15" s="329"/>
      <c r="U15" s="329"/>
    </row>
    <row r="16" spans="1:21" s="331" customFormat="1" ht="18" customHeight="1" x14ac:dyDescent="0.25">
      <c r="A16" s="330"/>
      <c r="B16" s="363" t="s">
        <v>4</v>
      </c>
      <c r="C16" s="350"/>
      <c r="D16" s="457">
        <v>2383703</v>
      </c>
      <c r="E16" s="466">
        <v>4.9572322021248834</v>
      </c>
      <c r="F16" s="350"/>
      <c r="G16" s="462">
        <v>409663</v>
      </c>
      <c r="H16" s="470">
        <v>6.4748891646053783</v>
      </c>
      <c r="I16" s="350"/>
      <c r="J16" s="474">
        <v>159389</v>
      </c>
      <c r="K16" s="480">
        <f t="shared" si="0"/>
        <v>6.6866132232077566</v>
      </c>
      <c r="L16" s="481">
        <f t="shared" si="5"/>
        <v>38.907345793981882</v>
      </c>
      <c r="M16" s="447"/>
      <c r="N16" s="360">
        <f t="shared" si="1"/>
        <v>3</v>
      </c>
      <c r="O16" s="360">
        <v>7</v>
      </c>
      <c r="P16" s="360">
        <f t="shared" si="2"/>
        <v>17</v>
      </c>
      <c r="Q16" s="361" t="str">
        <f t="shared" si="3"/>
        <v>Rioja, La</v>
      </c>
      <c r="R16" s="362">
        <f t="shared" si="4"/>
        <v>34.688841965408429</v>
      </c>
      <c r="S16" s="329"/>
      <c r="T16" s="329"/>
      <c r="U16" s="329"/>
    </row>
    <row r="17" spans="1:21" s="331" customFormat="1" ht="18" customHeight="1" x14ac:dyDescent="0.25">
      <c r="A17" s="330"/>
      <c r="B17" s="363" t="s">
        <v>40</v>
      </c>
      <c r="C17" s="350"/>
      <c r="D17" s="457">
        <v>2084086</v>
      </c>
      <c r="E17" s="466">
        <v>4.3341382006053779</v>
      </c>
      <c r="F17" s="350"/>
      <c r="G17" s="462">
        <v>282068</v>
      </c>
      <c r="H17" s="470">
        <v>4.4581986581212121</v>
      </c>
      <c r="I17" s="350"/>
      <c r="J17" s="474">
        <v>97526</v>
      </c>
      <c r="K17" s="480">
        <f t="shared" si="0"/>
        <v>4.6795573695135424</v>
      </c>
      <c r="L17" s="481">
        <f t="shared" si="5"/>
        <v>34.575350624672062</v>
      </c>
      <c r="M17" s="447"/>
      <c r="N17" s="360">
        <f t="shared" si="1"/>
        <v>8</v>
      </c>
      <c r="O17" s="360">
        <v>8</v>
      </c>
      <c r="P17" s="360">
        <f t="shared" si="2"/>
        <v>8</v>
      </c>
      <c r="Q17" s="361" t="str">
        <f t="shared" si="3"/>
        <v>Castilla - La Mancha</v>
      </c>
      <c r="R17" s="362">
        <f t="shared" si="4"/>
        <v>34.575350624672062</v>
      </c>
      <c r="S17" s="329"/>
      <c r="T17" s="329"/>
      <c r="U17" s="329"/>
    </row>
    <row r="18" spans="1:21" s="331" customFormat="1" ht="18" customHeight="1" x14ac:dyDescent="0.25">
      <c r="A18" s="330"/>
      <c r="B18" s="363" t="s">
        <v>41</v>
      </c>
      <c r="C18" s="350"/>
      <c r="D18" s="457">
        <v>7901963</v>
      </c>
      <c r="E18" s="466">
        <v>16.433198868986342</v>
      </c>
      <c r="F18" s="350"/>
      <c r="G18" s="462">
        <v>1040507</v>
      </c>
      <c r="H18" s="470">
        <v>16.445633362046483</v>
      </c>
      <c r="I18" s="350"/>
      <c r="J18" s="474">
        <v>363527</v>
      </c>
      <c r="K18" s="480">
        <f t="shared" si="0"/>
        <v>4.6004644668672832</v>
      </c>
      <c r="L18" s="481">
        <f t="shared" si="5"/>
        <v>34.937487205756426</v>
      </c>
      <c r="M18" s="447"/>
      <c r="N18" s="360">
        <f t="shared" si="1"/>
        <v>6</v>
      </c>
      <c r="O18" s="360">
        <v>9</v>
      </c>
      <c r="P18" s="360">
        <f t="shared" si="2"/>
        <v>14</v>
      </c>
      <c r="Q18" s="361" t="str">
        <f t="shared" si="3"/>
        <v>Murcia, Región de</v>
      </c>
      <c r="R18" s="362">
        <f t="shared" si="4"/>
        <v>33.363035606673222</v>
      </c>
      <c r="S18" s="329"/>
      <c r="T18" s="329"/>
      <c r="U18" s="329"/>
    </row>
    <row r="19" spans="1:21" s="331" customFormat="1" ht="18" customHeight="1" x14ac:dyDescent="0.25">
      <c r="A19" s="330"/>
      <c r="B19" s="363" t="s">
        <v>3</v>
      </c>
      <c r="C19" s="350"/>
      <c r="D19" s="457">
        <v>5216195</v>
      </c>
      <c r="E19" s="466">
        <v>10.847781718847862</v>
      </c>
      <c r="F19" s="350"/>
      <c r="G19" s="462">
        <v>644872</v>
      </c>
      <c r="H19" s="470">
        <v>10.192462402895551</v>
      </c>
      <c r="I19" s="350"/>
      <c r="J19" s="474">
        <v>206158</v>
      </c>
      <c r="K19" s="480">
        <f t="shared" si="0"/>
        <v>3.952267888757993</v>
      </c>
      <c r="L19" s="481">
        <f t="shared" si="5"/>
        <v>31.968824821049758</v>
      </c>
      <c r="M19" s="447"/>
      <c r="N19" s="360">
        <f t="shared" si="1"/>
        <v>11</v>
      </c>
      <c r="O19" s="360">
        <v>10</v>
      </c>
      <c r="P19" s="360">
        <f t="shared" si="2"/>
        <v>20</v>
      </c>
      <c r="Q19" s="361" t="str">
        <f t="shared" si="3"/>
        <v>TOTAL</v>
      </c>
      <c r="R19" s="373">
        <f t="shared" si="4"/>
        <v>33.051912849003074</v>
      </c>
      <c r="S19" s="329"/>
      <c r="T19" s="329"/>
      <c r="U19" s="329"/>
    </row>
    <row r="20" spans="1:21" s="331" customFormat="1" ht="18" customHeight="1" x14ac:dyDescent="0.25">
      <c r="A20" s="330"/>
      <c r="B20" s="363" t="s">
        <v>2</v>
      </c>
      <c r="C20" s="350"/>
      <c r="D20" s="457">
        <v>1054306</v>
      </c>
      <c r="E20" s="466">
        <v>2.1925716643782711</v>
      </c>
      <c r="F20" s="350"/>
      <c r="G20" s="462">
        <v>150537</v>
      </c>
      <c r="H20" s="470">
        <v>2.3792980820142406</v>
      </c>
      <c r="I20" s="350"/>
      <c r="J20" s="474">
        <v>59007</v>
      </c>
      <c r="K20" s="480">
        <f t="shared" si="0"/>
        <v>5.5967622303202296</v>
      </c>
      <c r="L20" s="481">
        <f t="shared" si="5"/>
        <v>39.197672333047691</v>
      </c>
      <c r="M20" s="447"/>
      <c r="N20" s="360">
        <f t="shared" si="1"/>
        <v>2</v>
      </c>
      <c r="O20" s="360">
        <v>11</v>
      </c>
      <c r="P20" s="360">
        <f t="shared" si="2"/>
        <v>10</v>
      </c>
      <c r="Q20" s="361" t="str">
        <f t="shared" si="3"/>
        <v>Comunitat Valenciana</v>
      </c>
      <c r="R20" s="362">
        <f t="shared" si="4"/>
        <v>31.968824821049758</v>
      </c>
      <c r="S20" s="329"/>
      <c r="T20" s="329"/>
      <c r="U20" s="329"/>
    </row>
    <row r="21" spans="1:21" s="331" customFormat="1" ht="18" customHeight="1" x14ac:dyDescent="0.25">
      <c r="A21" s="330"/>
      <c r="B21" s="363" t="s">
        <v>35</v>
      </c>
      <c r="C21" s="350"/>
      <c r="D21" s="457">
        <v>2699424</v>
      </c>
      <c r="E21" s="466">
        <v>5.6138166457770797</v>
      </c>
      <c r="F21" s="350"/>
      <c r="G21" s="462">
        <v>469573</v>
      </c>
      <c r="H21" s="470">
        <v>7.4217909103122359</v>
      </c>
      <c r="I21" s="350"/>
      <c r="J21" s="474">
        <v>83666</v>
      </c>
      <c r="K21" s="480">
        <f t="shared" si="0"/>
        <v>3.099401946489325</v>
      </c>
      <c r="L21" s="481">
        <f t="shared" si="5"/>
        <v>17.81746395129192</v>
      </c>
      <c r="M21" s="447"/>
      <c r="N21" s="360">
        <f t="shared" si="1"/>
        <v>19</v>
      </c>
      <c r="O21" s="360">
        <v>12</v>
      </c>
      <c r="P21" s="360">
        <f t="shared" si="2"/>
        <v>13</v>
      </c>
      <c r="Q21" s="361" t="str">
        <f t="shared" si="3"/>
        <v>Madrid, Comunidad de</v>
      </c>
      <c r="R21" s="362">
        <f t="shared" si="4"/>
        <v>31.024603998071839</v>
      </c>
      <c r="S21" s="329"/>
      <c r="T21" s="329"/>
      <c r="U21" s="329"/>
    </row>
    <row r="22" spans="1:21" s="331" customFormat="1" ht="18" customHeight="1" x14ac:dyDescent="0.25">
      <c r="A22" s="330"/>
      <c r="B22" s="363" t="s">
        <v>42</v>
      </c>
      <c r="C22" s="350"/>
      <c r="D22" s="457">
        <v>6871903</v>
      </c>
      <c r="E22" s="466">
        <v>14.291050034957625</v>
      </c>
      <c r="F22" s="350"/>
      <c r="G22" s="462">
        <v>802837</v>
      </c>
      <c r="H22" s="470">
        <v>12.689163024838193</v>
      </c>
      <c r="I22" s="350"/>
      <c r="J22" s="474">
        <v>249077</v>
      </c>
      <c r="K22" s="480">
        <f t="shared" si="0"/>
        <v>3.6245709521802039</v>
      </c>
      <c r="L22" s="481">
        <f t="shared" si="5"/>
        <v>31.024603998071839</v>
      </c>
      <c r="M22" s="447"/>
      <c r="N22" s="360">
        <f t="shared" si="1"/>
        <v>12</v>
      </c>
      <c r="O22" s="360">
        <v>13</v>
      </c>
      <c r="P22" s="360">
        <f t="shared" si="2"/>
        <v>2</v>
      </c>
      <c r="Q22" s="361" t="str">
        <f t="shared" si="3"/>
        <v>Aragón</v>
      </c>
      <c r="R22" s="362">
        <f t="shared" si="4"/>
        <v>29.796336305104191</v>
      </c>
      <c r="S22" s="329"/>
      <c r="T22" s="329"/>
      <c r="U22" s="329"/>
    </row>
    <row r="23" spans="1:21" ht="18" customHeight="1" x14ac:dyDescent="0.25">
      <c r="A23" s="332"/>
      <c r="B23" s="363" t="s">
        <v>43</v>
      </c>
      <c r="C23" s="350"/>
      <c r="D23" s="457">
        <v>1551692</v>
      </c>
      <c r="E23" s="466">
        <v>3.2269530013510765</v>
      </c>
      <c r="F23" s="350"/>
      <c r="G23" s="462">
        <v>194149</v>
      </c>
      <c r="H23" s="470">
        <v>3.0686033554872409</v>
      </c>
      <c r="I23" s="350"/>
      <c r="J23" s="474">
        <v>64774</v>
      </c>
      <c r="K23" s="480">
        <f t="shared" si="0"/>
        <v>4.1744109011324415</v>
      </c>
      <c r="L23" s="481">
        <f t="shared" si="5"/>
        <v>33.363035606673222</v>
      </c>
      <c r="M23" s="447"/>
      <c r="N23" s="360">
        <f t="shared" si="1"/>
        <v>9</v>
      </c>
      <c r="O23" s="360">
        <v>14</v>
      </c>
      <c r="P23" s="360">
        <f t="shared" si="2"/>
        <v>15</v>
      </c>
      <c r="Q23" s="361" t="str">
        <f t="shared" si="3"/>
        <v>Navarra, Comunidad Foral de</v>
      </c>
      <c r="R23" s="362">
        <f t="shared" si="4"/>
        <v>26.894567983183979</v>
      </c>
      <c r="S23" s="329"/>
      <c r="T23" s="329"/>
      <c r="U23" s="329"/>
    </row>
    <row r="24" spans="1:21" s="331" customFormat="1" ht="18" customHeight="1" x14ac:dyDescent="0.25">
      <c r="B24" s="363" t="s">
        <v>44</v>
      </c>
      <c r="C24" s="350"/>
      <c r="D24" s="458">
        <v>672155</v>
      </c>
      <c r="E24" s="466">
        <v>1.3978370672937237</v>
      </c>
      <c r="F24" s="350"/>
      <c r="G24" s="463">
        <v>81351</v>
      </c>
      <c r="H24" s="470">
        <v>1.2857854100316899</v>
      </c>
      <c r="I24" s="350"/>
      <c r="J24" s="476">
        <v>21879</v>
      </c>
      <c r="K24" s="483">
        <f t="shared" si="0"/>
        <v>3.2550527780050733</v>
      </c>
      <c r="L24" s="481">
        <f t="shared" si="5"/>
        <v>26.894567983183979</v>
      </c>
      <c r="M24" s="447"/>
      <c r="N24" s="360">
        <f t="shared" si="1"/>
        <v>14</v>
      </c>
      <c r="O24" s="360">
        <v>15</v>
      </c>
      <c r="P24" s="360">
        <f t="shared" si="2"/>
        <v>18</v>
      </c>
      <c r="Q24" s="361" t="str">
        <f t="shared" si="3"/>
        <v>Ceuta y Melilla</v>
      </c>
      <c r="R24" s="362">
        <f t="shared" si="4"/>
        <v>26.779963335480353</v>
      </c>
      <c r="S24" s="329"/>
      <c r="T24" s="329"/>
      <c r="U24" s="329"/>
    </row>
    <row r="25" spans="1:21" s="331" customFormat="1" ht="18" customHeight="1" x14ac:dyDescent="0.25">
      <c r="B25" s="363" t="s">
        <v>45</v>
      </c>
      <c r="C25" s="350"/>
      <c r="D25" s="458">
        <v>2216302</v>
      </c>
      <c r="E25" s="466">
        <v>4.6090992225263738</v>
      </c>
      <c r="F25" s="350"/>
      <c r="G25" s="463">
        <v>328385</v>
      </c>
      <c r="H25" s="470">
        <v>5.1902575490560219</v>
      </c>
      <c r="I25" s="350"/>
      <c r="J25" s="476">
        <v>114752</v>
      </c>
      <c r="K25" s="483">
        <f t="shared" si="0"/>
        <v>5.1776337340308318</v>
      </c>
      <c r="L25" s="481">
        <f t="shared" si="5"/>
        <v>34.944348858809022</v>
      </c>
      <c r="M25" s="447"/>
      <c r="N25" s="360">
        <f t="shared" si="1"/>
        <v>5</v>
      </c>
      <c r="O25" s="360">
        <v>16</v>
      </c>
      <c r="P25" s="360">
        <f t="shared" si="2"/>
        <v>5</v>
      </c>
      <c r="Q25" s="361" t="str">
        <f t="shared" si="3"/>
        <v>Canarias</v>
      </c>
      <c r="R25" s="373">
        <f t="shared" si="4"/>
        <v>26.198016287736873</v>
      </c>
      <c r="S25" s="329"/>
      <c r="T25" s="329"/>
      <c r="U25" s="329"/>
    </row>
    <row r="26" spans="1:21" s="331" customFormat="1" ht="18" customHeight="1" x14ac:dyDescent="0.25">
      <c r="B26" s="363" t="s">
        <v>46</v>
      </c>
      <c r="C26" s="350"/>
      <c r="D26" s="458">
        <v>322282</v>
      </c>
      <c r="E26" s="467">
        <v>0.67022892892495911</v>
      </c>
      <c r="F26" s="350"/>
      <c r="G26" s="463">
        <v>42149</v>
      </c>
      <c r="H26" s="471">
        <v>0.66618196761472748</v>
      </c>
      <c r="I26" s="350"/>
      <c r="J26" s="476">
        <v>14621</v>
      </c>
      <c r="K26" s="483">
        <f t="shared" si="0"/>
        <v>4.536710086197802</v>
      </c>
      <c r="L26" s="484">
        <f t="shared" si="5"/>
        <v>34.688841965408429</v>
      </c>
      <c r="M26" s="447"/>
      <c r="N26" s="360">
        <f t="shared" si="1"/>
        <v>7</v>
      </c>
      <c r="O26" s="360">
        <v>17</v>
      </c>
      <c r="P26" s="360">
        <f t="shared" si="2"/>
        <v>3</v>
      </c>
      <c r="Q26" s="361" t="str">
        <f t="shared" si="3"/>
        <v>Asturias, Principado de</v>
      </c>
      <c r="R26" s="362">
        <f t="shared" si="4"/>
        <v>25.845593234166373</v>
      </c>
      <c r="S26" s="329"/>
      <c r="T26" s="329"/>
      <c r="U26" s="329"/>
    </row>
    <row r="27" spans="1:21" s="331" customFormat="1" ht="18" customHeight="1" x14ac:dyDescent="0.25">
      <c r="B27" s="384" t="s">
        <v>1</v>
      </c>
      <c r="C27" s="350"/>
      <c r="D27" s="459">
        <v>168545</v>
      </c>
      <c r="E27" s="468">
        <v>0.35051208204509476</v>
      </c>
      <c r="F27" s="350"/>
      <c r="G27" s="464">
        <v>20183</v>
      </c>
      <c r="H27" s="472">
        <v>0.31900046625941408</v>
      </c>
      <c r="I27" s="350"/>
      <c r="J27" s="477">
        <v>5405</v>
      </c>
      <c r="K27" s="485">
        <f t="shared" si="0"/>
        <v>3.206858702423685</v>
      </c>
      <c r="L27" s="486">
        <f t="shared" si="5"/>
        <v>26.779963335480353</v>
      </c>
      <c r="M27" s="447"/>
      <c r="N27" s="360">
        <f>_xlfn.RANK.EQ(L27,L$10:L$29,0)</f>
        <v>15</v>
      </c>
      <c r="O27" s="360">
        <v>18</v>
      </c>
      <c r="P27" s="360">
        <f t="shared" si="2"/>
        <v>6</v>
      </c>
      <c r="Q27" s="361" t="str">
        <f t="shared" si="3"/>
        <v>Cantabria</v>
      </c>
      <c r="R27" s="362">
        <f t="shared" si="4"/>
        <v>23.998198558847079</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17.81746395129192</v>
      </c>
      <c r="S28" s="329"/>
      <c r="T28" s="329"/>
      <c r="U28" s="329"/>
    </row>
    <row r="29" spans="1:21" s="394" customFormat="1" ht="18" customHeight="1" x14ac:dyDescent="0.25">
      <c r="B29" s="1244" t="s">
        <v>0</v>
      </c>
      <c r="C29" s="320"/>
      <c r="D29" s="1245">
        <f>SUM(D10:D27)</f>
        <v>48085361</v>
      </c>
      <c r="E29" s="1246">
        <f>SUM(E10:E27)</f>
        <v>99.999999999999986</v>
      </c>
      <c r="F29" s="320"/>
      <c r="G29" s="1245">
        <f>SUM(G10:G27)</f>
        <v>6326950</v>
      </c>
      <c r="H29" s="1246">
        <f>SUM(H10:H27)</f>
        <v>100.00000000000003</v>
      </c>
      <c r="I29" s="320"/>
      <c r="J29" s="1245">
        <f>SUM(J10:J27)</f>
        <v>2091178</v>
      </c>
      <c r="K29" s="1247">
        <f>J29*100/D29</f>
        <v>4.3488869720661967</v>
      </c>
      <c r="L29" s="1248">
        <f>J29*100/G29</f>
        <v>33.051912849003074</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20" t="s">
        <v>474</v>
      </c>
      <c r="C32" s="1420"/>
      <c r="D32" s="1420"/>
      <c r="E32" s="1420"/>
      <c r="F32" s="1420"/>
      <c r="G32" s="1420"/>
      <c r="H32" s="1420"/>
      <c r="I32" s="1420"/>
      <c r="J32" s="1420"/>
      <c r="K32" s="1420"/>
      <c r="L32" s="1420"/>
      <c r="M32" s="1249"/>
      <c r="O32" s="450"/>
    </row>
    <row r="33" spans="2:17" x14ac:dyDescent="0.2">
      <c r="B33" s="1421" t="s">
        <v>241</v>
      </c>
      <c r="C33" s="1421"/>
      <c r="D33" s="1421"/>
      <c r="E33" s="1421"/>
      <c r="F33" s="1421"/>
      <c r="G33" s="1421"/>
      <c r="H33" s="1421"/>
      <c r="I33" s="1421"/>
      <c r="J33" s="1421"/>
      <c r="K33" s="1421"/>
      <c r="L33" s="1421"/>
      <c r="M33" s="788"/>
      <c r="N33" s="788"/>
      <c r="O33" s="788"/>
      <c r="P33" s="788"/>
      <c r="Q33" s="788"/>
    </row>
    <row r="34" spans="2:17" ht="4.5" customHeight="1" x14ac:dyDescent="0.2">
      <c r="B34" s="1414"/>
      <c r="C34" s="1414"/>
      <c r="D34" s="1414"/>
      <c r="E34" s="1414"/>
      <c r="F34" s="1414"/>
      <c r="G34" s="1414"/>
      <c r="H34" s="1414"/>
      <c r="I34" s="1414"/>
      <c r="J34" s="1414"/>
      <c r="K34" s="1414"/>
      <c r="L34" s="1414"/>
      <c r="M34" s="1414"/>
      <c r="N34" s="1414"/>
      <c r="O34" s="1414"/>
      <c r="P34" s="1414"/>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2"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394</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13</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172</v>
      </c>
      <c r="K8" s="1402"/>
      <c r="L8" s="1402"/>
      <c r="M8" s="1402"/>
      <c r="N8" s="1402"/>
      <c r="O8" s="1403"/>
      <c r="P8" s="317"/>
      <c r="Q8" s="1401" t="s">
        <v>173</v>
      </c>
      <c r="R8" s="1402"/>
      <c r="S8" s="1402"/>
      <c r="T8" s="1402"/>
      <c r="U8" s="1402"/>
      <c r="V8" s="1403"/>
      <c r="W8" s="317"/>
      <c r="X8" s="1401" t="s">
        <v>174</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212</v>
      </c>
      <c r="L9" s="1380" t="s">
        <v>24</v>
      </c>
      <c r="M9" s="1381"/>
      <c r="N9" s="1382" t="s">
        <v>23</v>
      </c>
      <c r="O9" s="1383"/>
      <c r="P9" s="317"/>
      <c r="Q9" s="1384" t="s">
        <v>9</v>
      </c>
      <c r="R9" s="1378" t="s">
        <v>212</v>
      </c>
      <c r="S9" s="1380" t="s">
        <v>24</v>
      </c>
      <c r="T9" s="1381"/>
      <c r="U9" s="1382" t="s">
        <v>23</v>
      </c>
      <c r="V9" s="1383"/>
      <c r="W9" s="317"/>
      <c r="X9" s="1384" t="s">
        <v>9</v>
      </c>
      <c r="Y9" s="1378" t="s">
        <v>212</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212</v>
      </c>
      <c r="G10" s="406" t="s">
        <v>9</v>
      </c>
      <c r="H10" s="889" t="s">
        <v>212</v>
      </c>
      <c r="I10" s="346"/>
      <c r="J10" s="1385"/>
      <c r="K10" s="1379"/>
      <c r="L10" s="404" t="s">
        <v>9</v>
      </c>
      <c r="M10" s="403" t="s">
        <v>213</v>
      </c>
      <c r="N10" s="407" t="s">
        <v>9</v>
      </c>
      <c r="O10" s="402" t="s">
        <v>213</v>
      </c>
      <c r="P10" s="347"/>
      <c r="Q10" s="1385"/>
      <c r="R10" s="1379"/>
      <c r="S10" s="404" t="s">
        <v>9</v>
      </c>
      <c r="T10" s="403" t="s">
        <v>213</v>
      </c>
      <c r="U10" s="407" t="s">
        <v>9</v>
      </c>
      <c r="V10" s="402" t="s">
        <v>213</v>
      </c>
      <c r="W10" s="347"/>
      <c r="X10" s="1385"/>
      <c r="Y10" s="1379"/>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413406</v>
      </c>
      <c r="E12" s="352">
        <f>L12+S12+Z12</f>
        <v>256405</v>
      </c>
      <c r="F12" s="353">
        <f>E12/$D12*100</f>
        <v>62.022563775078254</v>
      </c>
      <c r="G12" s="352">
        <f>N12+U12+AB12</f>
        <v>157001</v>
      </c>
      <c r="H12" s="354">
        <f>G12/$D12*100</f>
        <v>37.977436224921746</v>
      </c>
      <c r="I12" s="350"/>
      <c r="J12" s="355">
        <v>119475</v>
      </c>
      <c r="K12" s="356">
        <v>28.900161100709713</v>
      </c>
      <c r="L12" s="357">
        <v>50160</v>
      </c>
      <c r="M12" s="353">
        <v>41.983678593848083</v>
      </c>
      <c r="N12" s="357">
        <v>69315</v>
      </c>
      <c r="O12" s="358">
        <v>58.016321406151917</v>
      </c>
      <c r="P12" s="350"/>
      <c r="Q12" s="355">
        <v>99953</v>
      </c>
      <c r="R12" s="356">
        <v>24.177926783839617</v>
      </c>
      <c r="S12" s="357">
        <v>66238</v>
      </c>
      <c r="T12" s="353">
        <v>66.269146498854454</v>
      </c>
      <c r="U12" s="357">
        <v>33715</v>
      </c>
      <c r="V12" s="358">
        <v>33.730853501145539</v>
      </c>
      <c r="W12" s="350"/>
      <c r="X12" s="355">
        <v>193978</v>
      </c>
      <c r="Y12" s="356">
        <v>46.921912115450667</v>
      </c>
      <c r="Z12" s="357">
        <v>140007</v>
      </c>
      <c r="AA12" s="353">
        <v>72.176741692356856</v>
      </c>
      <c r="AB12" s="357">
        <v>53971</v>
      </c>
      <c r="AC12" s="358">
        <f t="shared" ref="AC12:AC29" si="0">AB12/$X12*100</f>
        <v>27.823258307643133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55580</v>
      </c>
      <c r="E13" s="365">
        <f t="shared" ref="E13:E29" si="2">L13+S13+Z13</f>
        <v>35625</v>
      </c>
      <c r="F13" s="366">
        <f t="shared" ref="F13:H29" si="3">E13/$D13*100</f>
        <v>64.096797409139981</v>
      </c>
      <c r="G13" s="365">
        <f t="shared" ref="G13:G29" si="4">N13+U13+AB13</f>
        <v>19955</v>
      </c>
      <c r="H13" s="367">
        <f t="shared" si="3"/>
        <v>35.903202590860026</v>
      </c>
      <c r="I13" s="350"/>
      <c r="J13" s="368">
        <v>10599</v>
      </c>
      <c r="K13" s="369">
        <v>19.069809283915077</v>
      </c>
      <c r="L13" s="370">
        <v>4527</v>
      </c>
      <c r="M13" s="371">
        <v>42.711576563826775</v>
      </c>
      <c r="N13" s="370">
        <v>6072</v>
      </c>
      <c r="O13" s="372">
        <v>57.288423436173218</v>
      </c>
      <c r="P13" s="350"/>
      <c r="Q13" s="368">
        <v>10970</v>
      </c>
      <c r="R13" s="369">
        <v>19.737315581144298</v>
      </c>
      <c r="S13" s="370">
        <v>6755</v>
      </c>
      <c r="T13" s="371">
        <v>61.577028258887879</v>
      </c>
      <c r="U13" s="370">
        <v>4215</v>
      </c>
      <c r="V13" s="372">
        <v>38.422971741112121</v>
      </c>
      <c r="W13" s="350"/>
      <c r="X13" s="368">
        <v>34011</v>
      </c>
      <c r="Y13" s="369">
        <v>61.192875134940628</v>
      </c>
      <c r="Z13" s="370">
        <v>24343</v>
      </c>
      <c r="AA13" s="371">
        <v>71.573902560936162</v>
      </c>
      <c r="AB13" s="370">
        <v>9668</v>
      </c>
      <c r="AC13" s="372">
        <f t="shared" si="0"/>
        <v>28.426097439063831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47521</v>
      </c>
      <c r="E14" s="365">
        <f t="shared" si="2"/>
        <v>30577</v>
      </c>
      <c r="F14" s="366">
        <f t="shared" si="3"/>
        <v>64.344184676248389</v>
      </c>
      <c r="G14" s="365">
        <f t="shared" si="4"/>
        <v>16944</v>
      </c>
      <c r="H14" s="367">
        <f t="shared" si="3"/>
        <v>35.655815323751604</v>
      </c>
      <c r="I14" s="350"/>
      <c r="J14" s="368">
        <v>10396</v>
      </c>
      <c r="K14" s="369">
        <v>21.876644010016623</v>
      </c>
      <c r="L14" s="370">
        <v>4371</v>
      </c>
      <c r="M14" s="371">
        <v>42.045017314351675</v>
      </c>
      <c r="N14" s="370">
        <v>6025</v>
      </c>
      <c r="O14" s="372">
        <v>57.954982685648325</v>
      </c>
      <c r="P14" s="350"/>
      <c r="Q14" s="368">
        <v>10675</v>
      </c>
      <c r="R14" s="369">
        <v>22.46375286715347</v>
      </c>
      <c r="S14" s="370">
        <v>6463</v>
      </c>
      <c r="T14" s="371">
        <v>60.54332552693208</v>
      </c>
      <c r="U14" s="370">
        <v>4212</v>
      </c>
      <c r="V14" s="372">
        <v>39.456674473067913</v>
      </c>
      <c r="W14" s="350"/>
      <c r="X14" s="368">
        <v>26450</v>
      </c>
      <c r="Y14" s="369">
        <v>55.659603122829907</v>
      </c>
      <c r="Z14" s="370">
        <v>19743</v>
      </c>
      <c r="AA14" s="371">
        <v>74.642722117202268</v>
      </c>
      <c r="AB14" s="370">
        <v>6707</v>
      </c>
      <c r="AC14" s="372">
        <f t="shared" si="0"/>
        <v>25.357277882797728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44482</v>
      </c>
      <c r="E15" s="365">
        <f t="shared" si="2"/>
        <v>27030</v>
      </c>
      <c r="F15" s="366">
        <f t="shared" si="3"/>
        <v>60.766152601052113</v>
      </c>
      <c r="G15" s="365">
        <f t="shared" si="4"/>
        <v>17452</v>
      </c>
      <c r="H15" s="367">
        <f t="shared" si="3"/>
        <v>39.233847398947894</v>
      </c>
      <c r="I15" s="350"/>
      <c r="J15" s="368">
        <v>12646</v>
      </c>
      <c r="K15" s="369">
        <v>28.429477091857379</v>
      </c>
      <c r="L15" s="370">
        <v>5487</v>
      </c>
      <c r="M15" s="371">
        <v>43.389213980705357</v>
      </c>
      <c r="N15" s="370">
        <v>7159</v>
      </c>
      <c r="O15" s="372">
        <v>56.610786019294636</v>
      </c>
      <c r="P15" s="350"/>
      <c r="Q15" s="368">
        <v>10523</v>
      </c>
      <c r="R15" s="369">
        <v>23.656760037768084</v>
      </c>
      <c r="S15" s="370">
        <v>6281</v>
      </c>
      <c r="T15" s="371">
        <v>59.688301815071739</v>
      </c>
      <c r="U15" s="370">
        <v>4242</v>
      </c>
      <c r="V15" s="372">
        <v>40.311698184928254</v>
      </c>
      <c r="W15" s="350"/>
      <c r="X15" s="368">
        <v>21313</v>
      </c>
      <c r="Y15" s="369">
        <v>47.913762870374534</v>
      </c>
      <c r="Z15" s="370">
        <v>15262</v>
      </c>
      <c r="AA15" s="371">
        <v>71.608877211091823</v>
      </c>
      <c r="AB15" s="370">
        <v>6051</v>
      </c>
      <c r="AC15" s="372">
        <f t="shared" si="0"/>
        <v>28.391122788908181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66429</v>
      </c>
      <c r="E16" s="365">
        <f t="shared" si="2"/>
        <v>38996</v>
      </c>
      <c r="F16" s="366">
        <f t="shared" si="3"/>
        <v>58.703277183157951</v>
      </c>
      <c r="G16" s="365">
        <f t="shared" si="4"/>
        <v>27433</v>
      </c>
      <c r="H16" s="367">
        <f t="shared" si="3"/>
        <v>41.296722816842042</v>
      </c>
      <c r="I16" s="350"/>
      <c r="J16" s="368">
        <v>22924</v>
      </c>
      <c r="K16" s="369">
        <v>34.5090246729591</v>
      </c>
      <c r="L16" s="370">
        <v>9540</v>
      </c>
      <c r="M16" s="371">
        <v>41.615773861455239</v>
      </c>
      <c r="N16" s="370">
        <v>13384</v>
      </c>
      <c r="O16" s="372">
        <v>58.384226138544761</v>
      </c>
      <c r="P16" s="350"/>
      <c r="Q16" s="368">
        <v>15520</v>
      </c>
      <c r="R16" s="369">
        <v>23.363290129310993</v>
      </c>
      <c r="S16" s="370">
        <v>9345</v>
      </c>
      <c r="T16" s="371">
        <v>60.212628865979376</v>
      </c>
      <c r="U16" s="370">
        <v>6175</v>
      </c>
      <c r="V16" s="372">
        <v>39.787371134020617</v>
      </c>
      <c r="W16" s="350"/>
      <c r="X16" s="368">
        <v>27985</v>
      </c>
      <c r="Y16" s="369">
        <v>42.12768519772991</v>
      </c>
      <c r="Z16" s="370">
        <v>20111</v>
      </c>
      <c r="AA16" s="371">
        <v>71.863498302662137</v>
      </c>
      <c r="AB16" s="370">
        <v>7874</v>
      </c>
      <c r="AC16" s="372">
        <f t="shared" si="0"/>
        <v>28.136501697337863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23979</v>
      </c>
      <c r="E17" s="375">
        <f t="shared" si="2"/>
        <v>14800</v>
      </c>
      <c r="F17" s="376">
        <f t="shared" si="3"/>
        <v>61.720672254889699</v>
      </c>
      <c r="G17" s="375">
        <f t="shared" si="4"/>
        <v>9179</v>
      </c>
      <c r="H17" s="367">
        <f t="shared" si="3"/>
        <v>38.279327745110301</v>
      </c>
      <c r="I17" s="350"/>
      <c r="J17" s="377">
        <v>6666</v>
      </c>
      <c r="K17" s="378">
        <v>27.79932440885775</v>
      </c>
      <c r="L17" s="375">
        <v>2839</v>
      </c>
      <c r="M17" s="376">
        <v>42.589258925892587</v>
      </c>
      <c r="N17" s="375">
        <v>3827</v>
      </c>
      <c r="O17" s="372">
        <v>57.410741074107406</v>
      </c>
      <c r="P17" s="350"/>
      <c r="Q17" s="377">
        <v>5208</v>
      </c>
      <c r="R17" s="378">
        <v>21.719004128612536</v>
      </c>
      <c r="S17" s="375">
        <v>2970</v>
      </c>
      <c r="T17" s="376">
        <v>57.027649769585253</v>
      </c>
      <c r="U17" s="375">
        <v>2238</v>
      </c>
      <c r="V17" s="372">
        <v>42.972350230414747</v>
      </c>
      <c r="W17" s="350"/>
      <c r="X17" s="377">
        <v>12105</v>
      </c>
      <c r="Y17" s="378">
        <v>50.481671462529711</v>
      </c>
      <c r="Z17" s="375">
        <v>8991</v>
      </c>
      <c r="AA17" s="376">
        <v>74.275092936802977</v>
      </c>
      <c r="AB17" s="375">
        <v>3114</v>
      </c>
      <c r="AC17" s="372">
        <f t="shared" si="0"/>
        <v>25.724907063197026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159389</v>
      </c>
      <c r="E18" s="365">
        <f t="shared" si="2"/>
        <v>99310</v>
      </c>
      <c r="F18" s="366">
        <f t="shared" si="3"/>
        <v>62.30668364818149</v>
      </c>
      <c r="G18" s="365">
        <f t="shared" si="4"/>
        <v>60079</v>
      </c>
      <c r="H18" s="367">
        <f t="shared" si="3"/>
        <v>37.69331635181851</v>
      </c>
      <c r="I18" s="350"/>
      <c r="J18" s="368">
        <v>31792</v>
      </c>
      <c r="K18" s="369">
        <v>19.946169434528105</v>
      </c>
      <c r="L18" s="370">
        <v>13433</v>
      </c>
      <c r="M18" s="371">
        <v>42.252767991947657</v>
      </c>
      <c r="N18" s="370">
        <v>18359</v>
      </c>
      <c r="O18" s="372">
        <v>57.747232008052343</v>
      </c>
      <c r="P18" s="350"/>
      <c r="Q18" s="368">
        <v>29346</v>
      </c>
      <c r="R18" s="369">
        <v>18.411559141471496</v>
      </c>
      <c r="S18" s="370">
        <v>17058</v>
      </c>
      <c r="T18" s="371">
        <v>58.127172357391125</v>
      </c>
      <c r="U18" s="370">
        <v>12288</v>
      </c>
      <c r="V18" s="372">
        <v>41.872827642608875</v>
      </c>
      <c r="W18" s="350"/>
      <c r="X18" s="368">
        <v>98251</v>
      </c>
      <c r="Y18" s="369">
        <v>61.642271424000405</v>
      </c>
      <c r="Z18" s="370">
        <v>68819</v>
      </c>
      <c r="AA18" s="371">
        <v>70.044070798261586</v>
      </c>
      <c r="AB18" s="370">
        <v>29432</v>
      </c>
      <c r="AC18" s="372">
        <f t="shared" si="0"/>
        <v>29.955929201738407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97526</v>
      </c>
      <c r="E19" s="365">
        <f t="shared" si="2"/>
        <v>60964</v>
      </c>
      <c r="F19" s="366">
        <f t="shared" si="3"/>
        <v>62.510510017841391</v>
      </c>
      <c r="G19" s="365">
        <f t="shared" si="4"/>
        <v>36562</v>
      </c>
      <c r="H19" s="367">
        <f t="shared" si="3"/>
        <v>37.489489982158602</v>
      </c>
      <c r="I19" s="350"/>
      <c r="J19" s="368">
        <v>22482</v>
      </c>
      <c r="K19" s="369">
        <v>23.052314254660295</v>
      </c>
      <c r="L19" s="370">
        <v>9531</v>
      </c>
      <c r="M19" s="371">
        <v>42.39391513210569</v>
      </c>
      <c r="N19" s="370">
        <v>12951</v>
      </c>
      <c r="O19" s="372">
        <v>57.60608486789431</v>
      </c>
      <c r="P19" s="350"/>
      <c r="Q19" s="368">
        <v>19178</v>
      </c>
      <c r="R19" s="369">
        <v>19.664499723150751</v>
      </c>
      <c r="S19" s="370">
        <v>11976</v>
      </c>
      <c r="T19" s="371">
        <v>62.446553342371466</v>
      </c>
      <c r="U19" s="370">
        <v>7202</v>
      </c>
      <c r="V19" s="372">
        <v>37.553446657628534</v>
      </c>
      <c r="W19" s="350"/>
      <c r="X19" s="368">
        <v>55866</v>
      </c>
      <c r="Y19" s="369">
        <v>57.283186022188957</v>
      </c>
      <c r="Z19" s="370">
        <v>39457</v>
      </c>
      <c r="AA19" s="371">
        <v>70.62793112089642</v>
      </c>
      <c r="AB19" s="370">
        <v>16409</v>
      </c>
      <c r="AC19" s="372">
        <f t="shared" si="0"/>
        <v>29.372068879103569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363527</v>
      </c>
      <c r="E20" s="365">
        <f t="shared" si="2"/>
        <v>227648</v>
      </c>
      <c r="F20" s="366">
        <f t="shared" si="3"/>
        <v>62.622033576598156</v>
      </c>
      <c r="G20" s="365">
        <f t="shared" si="4"/>
        <v>135879</v>
      </c>
      <c r="H20" s="367">
        <f t="shared" si="3"/>
        <v>37.377966423401837</v>
      </c>
      <c r="I20" s="350"/>
      <c r="J20" s="368">
        <v>90415</v>
      </c>
      <c r="K20" s="369">
        <v>24.871605135244423</v>
      </c>
      <c r="L20" s="370">
        <v>39853</v>
      </c>
      <c r="M20" s="371">
        <v>44.077863186418185</v>
      </c>
      <c r="N20" s="370">
        <v>50562</v>
      </c>
      <c r="O20" s="372">
        <v>55.922136813581815</v>
      </c>
      <c r="P20" s="350"/>
      <c r="Q20" s="368">
        <v>83530</v>
      </c>
      <c r="R20" s="369">
        <v>22.977660531404819</v>
      </c>
      <c r="S20" s="370">
        <v>52340</v>
      </c>
      <c r="T20" s="371">
        <v>62.660122111816122</v>
      </c>
      <c r="U20" s="370">
        <v>31190</v>
      </c>
      <c r="V20" s="372">
        <v>37.339877888183885</v>
      </c>
      <c r="W20" s="350"/>
      <c r="X20" s="368">
        <v>189582</v>
      </c>
      <c r="Y20" s="369">
        <v>52.150734333350755</v>
      </c>
      <c r="Z20" s="370">
        <v>135455</v>
      </c>
      <c r="AA20" s="371">
        <v>71.449293709318397</v>
      </c>
      <c r="AB20" s="370">
        <v>54127</v>
      </c>
      <c r="AC20" s="372">
        <f t="shared" si="0"/>
        <v>28.550706290681603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206158</v>
      </c>
      <c r="E21" s="365">
        <f t="shared" si="2"/>
        <v>127084</v>
      </c>
      <c r="F21" s="366">
        <f t="shared" si="3"/>
        <v>61.64398180036671</v>
      </c>
      <c r="G21" s="365">
        <f t="shared" si="4"/>
        <v>79074</v>
      </c>
      <c r="H21" s="367">
        <f t="shared" si="3"/>
        <v>38.35601819963329</v>
      </c>
      <c r="I21" s="350"/>
      <c r="J21" s="368">
        <v>55844</v>
      </c>
      <c r="K21" s="369">
        <v>27.087961660474008</v>
      </c>
      <c r="L21" s="370">
        <v>22754</v>
      </c>
      <c r="M21" s="371">
        <v>40.745648592507699</v>
      </c>
      <c r="N21" s="370">
        <v>33090</v>
      </c>
      <c r="O21" s="372">
        <v>59.254351407492301</v>
      </c>
      <c r="P21" s="350"/>
      <c r="Q21" s="368">
        <v>45011</v>
      </c>
      <c r="R21" s="369">
        <v>21.833254106073984</v>
      </c>
      <c r="S21" s="370">
        <v>27896</v>
      </c>
      <c r="T21" s="371">
        <v>61.975961431650042</v>
      </c>
      <c r="U21" s="370">
        <v>17115</v>
      </c>
      <c r="V21" s="372">
        <v>38.024038568349958</v>
      </c>
      <c r="W21" s="350"/>
      <c r="X21" s="368">
        <v>105303</v>
      </c>
      <c r="Y21" s="369">
        <v>51.078784233452012</v>
      </c>
      <c r="Z21" s="370">
        <v>76434</v>
      </c>
      <c r="AA21" s="371">
        <v>72.584826643115591</v>
      </c>
      <c r="AB21" s="370">
        <v>28869</v>
      </c>
      <c r="AC21" s="372">
        <f t="shared" si="0"/>
        <v>27.41517335688442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59007</v>
      </c>
      <c r="E22" s="365">
        <f t="shared" si="2"/>
        <v>37394</v>
      </c>
      <c r="F22" s="366">
        <f t="shared" si="3"/>
        <v>63.372142288203094</v>
      </c>
      <c r="G22" s="365">
        <f t="shared" si="4"/>
        <v>21613</v>
      </c>
      <c r="H22" s="367">
        <f t="shared" si="3"/>
        <v>36.627857711796906</v>
      </c>
      <c r="I22" s="350"/>
      <c r="J22" s="368">
        <v>13624</v>
      </c>
      <c r="K22" s="369">
        <v>23.088786076228242</v>
      </c>
      <c r="L22" s="370">
        <v>6035</v>
      </c>
      <c r="M22" s="371">
        <v>44.296829125073401</v>
      </c>
      <c r="N22" s="370">
        <v>7589</v>
      </c>
      <c r="O22" s="372">
        <v>55.703170874926599</v>
      </c>
      <c r="P22" s="350"/>
      <c r="Q22" s="368">
        <v>13018</v>
      </c>
      <c r="R22" s="369">
        <v>22.061789279238056</v>
      </c>
      <c r="S22" s="370">
        <v>8275</v>
      </c>
      <c r="T22" s="371">
        <v>63.565831925026885</v>
      </c>
      <c r="U22" s="370">
        <v>4743</v>
      </c>
      <c r="V22" s="372">
        <v>36.434168074973115</v>
      </c>
      <c r="W22" s="350"/>
      <c r="X22" s="368">
        <v>32365</v>
      </c>
      <c r="Y22" s="369">
        <v>54.849424644533698</v>
      </c>
      <c r="Z22" s="370">
        <v>23084</v>
      </c>
      <c r="AA22" s="371">
        <v>71.323961069056068</v>
      </c>
      <c r="AB22" s="370">
        <v>9281</v>
      </c>
      <c r="AC22" s="372">
        <f t="shared" si="0"/>
        <v>28.676038930943921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83666</v>
      </c>
      <c r="E23" s="365">
        <f t="shared" si="2"/>
        <v>52161</v>
      </c>
      <c r="F23" s="366">
        <f t="shared" si="3"/>
        <v>62.344321468696961</v>
      </c>
      <c r="G23" s="365">
        <f t="shared" si="4"/>
        <v>31505</v>
      </c>
      <c r="H23" s="367">
        <f t="shared" si="3"/>
        <v>37.655678531303039</v>
      </c>
      <c r="I23" s="350"/>
      <c r="J23" s="368">
        <v>24164</v>
      </c>
      <c r="K23" s="369">
        <v>28.881505031912607</v>
      </c>
      <c r="L23" s="370">
        <v>9517</v>
      </c>
      <c r="M23" s="371">
        <v>39.385035590134081</v>
      </c>
      <c r="N23" s="370">
        <v>14647</v>
      </c>
      <c r="O23" s="372">
        <v>60.614964409865912</v>
      </c>
      <c r="P23" s="350"/>
      <c r="Q23" s="368">
        <v>14894</v>
      </c>
      <c r="R23" s="369">
        <v>17.801735471995791</v>
      </c>
      <c r="S23" s="370">
        <v>8740</v>
      </c>
      <c r="T23" s="371">
        <v>58.681348193903581</v>
      </c>
      <c r="U23" s="370">
        <v>6154</v>
      </c>
      <c r="V23" s="372">
        <v>41.318651806096412</v>
      </c>
      <c r="W23" s="350"/>
      <c r="X23" s="368">
        <v>44608</v>
      </c>
      <c r="Y23" s="369">
        <v>53.316759496091606</v>
      </c>
      <c r="Z23" s="370">
        <v>33904</v>
      </c>
      <c r="AA23" s="371">
        <v>76.004304160688662</v>
      </c>
      <c r="AB23" s="370">
        <v>10704</v>
      </c>
      <c r="AC23" s="372">
        <f t="shared" si="0"/>
        <v>23.995695839311335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249077</v>
      </c>
      <c r="E24" s="365">
        <f t="shared" si="2"/>
        <v>164449</v>
      </c>
      <c r="F24" s="366">
        <f t="shared" si="3"/>
        <v>66.023358238616964</v>
      </c>
      <c r="G24" s="365">
        <f t="shared" si="4"/>
        <v>84628</v>
      </c>
      <c r="H24" s="367">
        <f t="shared" si="3"/>
        <v>33.976641761383028</v>
      </c>
      <c r="I24" s="350"/>
      <c r="J24" s="368">
        <v>58784</v>
      </c>
      <c r="K24" s="369">
        <v>23.600733909594222</v>
      </c>
      <c r="L24" s="370">
        <v>27713</v>
      </c>
      <c r="M24" s="371">
        <v>47.143780620577033</v>
      </c>
      <c r="N24" s="370">
        <v>31071</v>
      </c>
      <c r="O24" s="372">
        <v>52.856219379422974</v>
      </c>
      <c r="P24" s="350"/>
      <c r="Q24" s="368">
        <v>48515</v>
      </c>
      <c r="R24" s="369">
        <v>19.477912452775648</v>
      </c>
      <c r="S24" s="370">
        <v>31948</v>
      </c>
      <c r="T24" s="371">
        <v>65.85179841286201</v>
      </c>
      <c r="U24" s="370">
        <v>16567</v>
      </c>
      <c r="V24" s="372">
        <v>34.148201587137997</v>
      </c>
      <c r="W24" s="350"/>
      <c r="X24" s="368">
        <v>141778</v>
      </c>
      <c r="Y24" s="369">
        <v>56.921353637630133</v>
      </c>
      <c r="Z24" s="370">
        <v>104788</v>
      </c>
      <c r="AA24" s="371">
        <v>73.909915501699842</v>
      </c>
      <c r="AB24" s="370">
        <v>36990</v>
      </c>
      <c r="AC24" s="372">
        <f t="shared" si="0"/>
        <v>26.090084498300158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64774</v>
      </c>
      <c r="E25" s="365">
        <f t="shared" si="2"/>
        <v>37196</v>
      </c>
      <c r="F25" s="366">
        <f t="shared" si="3"/>
        <v>57.424275172136973</v>
      </c>
      <c r="G25" s="365">
        <f t="shared" si="4"/>
        <v>27578</v>
      </c>
      <c r="H25" s="367">
        <f t="shared" si="3"/>
        <v>42.575724827863034</v>
      </c>
      <c r="I25" s="350"/>
      <c r="J25" s="368">
        <v>22215</v>
      </c>
      <c r="K25" s="369">
        <v>34.296168215642084</v>
      </c>
      <c r="L25" s="370">
        <v>8474</v>
      </c>
      <c r="M25" s="371">
        <v>38.145397254107586</v>
      </c>
      <c r="N25" s="370">
        <v>13741</v>
      </c>
      <c r="O25" s="372">
        <v>61.854602745892414</v>
      </c>
      <c r="P25" s="350"/>
      <c r="Q25" s="368">
        <v>15143</v>
      </c>
      <c r="R25" s="369">
        <v>23.378207305400313</v>
      </c>
      <c r="S25" s="370">
        <v>9500</v>
      </c>
      <c r="T25" s="371">
        <v>62.735257214554586</v>
      </c>
      <c r="U25" s="370">
        <v>5643</v>
      </c>
      <c r="V25" s="372">
        <v>37.264742785445421</v>
      </c>
      <c r="W25" s="350"/>
      <c r="X25" s="368">
        <v>27416</v>
      </c>
      <c r="Y25" s="369">
        <v>42.325624478957607</v>
      </c>
      <c r="Z25" s="370">
        <v>19222</v>
      </c>
      <c r="AA25" s="371">
        <v>70.112343157280421</v>
      </c>
      <c r="AB25" s="370">
        <v>8194</v>
      </c>
      <c r="AC25" s="372">
        <f t="shared" si="0"/>
        <v>29.887656842719579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21879</v>
      </c>
      <c r="E26" s="380">
        <f t="shared" si="2"/>
        <v>13674</v>
      </c>
      <c r="F26" s="381">
        <f t="shared" si="3"/>
        <v>62.498286027697795</v>
      </c>
      <c r="G26" s="380">
        <f t="shared" si="4"/>
        <v>8205</v>
      </c>
      <c r="H26" s="367">
        <f t="shared" si="3"/>
        <v>37.501713972302205</v>
      </c>
      <c r="I26" s="350"/>
      <c r="J26" s="377">
        <v>5210</v>
      </c>
      <c r="K26" s="378">
        <v>23.812788518670871</v>
      </c>
      <c r="L26" s="375">
        <v>2278</v>
      </c>
      <c r="M26" s="376">
        <v>43.723608445297508</v>
      </c>
      <c r="N26" s="375">
        <v>2932</v>
      </c>
      <c r="O26" s="372">
        <v>56.276391554702499</v>
      </c>
      <c r="P26" s="350"/>
      <c r="Q26" s="377">
        <v>4066</v>
      </c>
      <c r="R26" s="378">
        <v>18.584030348736231</v>
      </c>
      <c r="S26" s="375">
        <v>2247</v>
      </c>
      <c r="T26" s="376">
        <v>55.26315789473685</v>
      </c>
      <c r="U26" s="375">
        <v>1819</v>
      </c>
      <c r="V26" s="372">
        <v>44.736842105263158</v>
      </c>
      <c r="W26" s="350"/>
      <c r="X26" s="377">
        <v>12603</v>
      </c>
      <c r="Y26" s="378">
        <v>57.603181132592894</v>
      </c>
      <c r="Z26" s="375">
        <v>9149</v>
      </c>
      <c r="AA26" s="376">
        <v>72.593826866619054</v>
      </c>
      <c r="AB26" s="375">
        <v>3454</v>
      </c>
      <c r="AC26" s="372">
        <f t="shared" si="0"/>
        <v>27.406173133380939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114752</v>
      </c>
      <c r="E27" s="380">
        <f t="shared" si="2"/>
        <v>69696</v>
      </c>
      <c r="F27" s="381">
        <f t="shared" si="3"/>
        <v>60.736196319018411</v>
      </c>
      <c r="G27" s="380">
        <f t="shared" si="4"/>
        <v>45056</v>
      </c>
      <c r="H27" s="367">
        <f t="shared" si="3"/>
        <v>39.263803680981596</v>
      </c>
      <c r="I27" s="350"/>
      <c r="J27" s="377">
        <v>30396</v>
      </c>
      <c r="K27" s="378">
        <v>26.488427216954825</v>
      </c>
      <c r="L27" s="375">
        <v>12448</v>
      </c>
      <c r="M27" s="376">
        <v>40.952756941702859</v>
      </c>
      <c r="N27" s="375">
        <v>17948</v>
      </c>
      <c r="O27" s="372">
        <v>59.047243058297148</v>
      </c>
      <c r="P27" s="350"/>
      <c r="Q27" s="377">
        <v>23031</v>
      </c>
      <c r="R27" s="378">
        <v>20.070238427216953</v>
      </c>
      <c r="S27" s="375">
        <v>13186</v>
      </c>
      <c r="T27" s="376">
        <v>57.253267335330641</v>
      </c>
      <c r="U27" s="375">
        <v>9845</v>
      </c>
      <c r="V27" s="372">
        <v>42.746732664669359</v>
      </c>
      <c r="W27" s="350"/>
      <c r="X27" s="377">
        <v>61325</v>
      </c>
      <c r="Y27" s="378">
        <v>53.441334355828218</v>
      </c>
      <c r="Z27" s="375">
        <v>44062</v>
      </c>
      <c r="AA27" s="376">
        <v>71.84997961679575</v>
      </c>
      <c r="AB27" s="375">
        <v>17263</v>
      </c>
      <c r="AC27" s="372">
        <f t="shared" si="0"/>
        <v>28.150020383204239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14621</v>
      </c>
      <c r="E28" s="380">
        <f t="shared" si="2"/>
        <v>9062</v>
      </c>
      <c r="F28" s="381">
        <f t="shared" si="3"/>
        <v>61.979344778058952</v>
      </c>
      <c r="G28" s="380">
        <f t="shared" si="4"/>
        <v>5559</v>
      </c>
      <c r="H28" s="382">
        <f t="shared" si="3"/>
        <v>38.020655221941041</v>
      </c>
      <c r="I28" s="350"/>
      <c r="J28" s="377">
        <v>3432</v>
      </c>
      <c r="K28" s="378">
        <v>23.473086656179468</v>
      </c>
      <c r="L28" s="375">
        <v>1418</v>
      </c>
      <c r="M28" s="376">
        <v>41.317016317016318</v>
      </c>
      <c r="N28" s="375">
        <v>2014</v>
      </c>
      <c r="O28" s="383">
        <v>58.682983682983682</v>
      </c>
      <c r="P28" s="350"/>
      <c r="Q28" s="377">
        <v>2739</v>
      </c>
      <c r="R28" s="378">
        <v>18.733328773681691</v>
      </c>
      <c r="S28" s="375">
        <v>1632</v>
      </c>
      <c r="T28" s="376">
        <v>59.583789704271631</v>
      </c>
      <c r="U28" s="375">
        <v>1107</v>
      </c>
      <c r="V28" s="383">
        <v>40.416210295728369</v>
      </c>
      <c r="W28" s="350"/>
      <c r="X28" s="377">
        <v>8450</v>
      </c>
      <c r="Y28" s="378">
        <v>57.793584570138847</v>
      </c>
      <c r="Z28" s="375">
        <v>6012</v>
      </c>
      <c r="AA28" s="376">
        <v>71.147928994082847</v>
      </c>
      <c r="AB28" s="375">
        <v>2438</v>
      </c>
      <c r="AC28" s="383">
        <f t="shared" si="0"/>
        <v>28.852071005917157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5405</v>
      </c>
      <c r="E29" s="386">
        <f t="shared" si="2"/>
        <v>2973</v>
      </c>
      <c r="F29" s="387">
        <f t="shared" si="3"/>
        <v>55.004625346901015</v>
      </c>
      <c r="G29" s="386">
        <f t="shared" si="4"/>
        <v>2432</v>
      </c>
      <c r="H29" s="388">
        <f t="shared" si="3"/>
        <v>44.995374653098985</v>
      </c>
      <c r="I29" s="350"/>
      <c r="J29" s="389">
        <v>2882</v>
      </c>
      <c r="K29" s="390">
        <v>53.320999074930619</v>
      </c>
      <c r="L29" s="391">
        <v>1119</v>
      </c>
      <c r="M29" s="392">
        <v>38.827203331020129</v>
      </c>
      <c r="N29" s="391">
        <v>1763</v>
      </c>
      <c r="O29" s="393">
        <v>61.172796668979878</v>
      </c>
      <c r="P29" s="350"/>
      <c r="Q29" s="389">
        <v>1010</v>
      </c>
      <c r="R29" s="390">
        <v>18.686401480111009</v>
      </c>
      <c r="S29" s="391">
        <v>693</v>
      </c>
      <c r="T29" s="392">
        <v>68.613861386138623</v>
      </c>
      <c r="U29" s="391">
        <v>317</v>
      </c>
      <c r="V29" s="393">
        <v>31.386138613861387</v>
      </c>
      <c r="W29" s="350"/>
      <c r="X29" s="389">
        <v>1513</v>
      </c>
      <c r="Y29" s="390">
        <v>27.992599444958373</v>
      </c>
      <c r="Z29" s="391">
        <v>1161</v>
      </c>
      <c r="AA29" s="392">
        <v>76.734963648380699</v>
      </c>
      <c r="AB29" s="391">
        <v>352</v>
      </c>
      <c r="AC29" s="393">
        <f t="shared" si="0"/>
        <v>23.265036351619301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2091178</v>
      </c>
      <c r="E31" s="1238">
        <f>L31+S31+Z31</f>
        <v>1305044</v>
      </c>
      <c r="F31" s="1239">
        <f>E31/$D31*100</f>
        <v>62.407121727562163</v>
      </c>
      <c r="G31" s="1238">
        <f>N31+U31+AB31</f>
        <v>786134</v>
      </c>
      <c r="H31" s="1240">
        <f>G31/$D31*100</f>
        <v>37.592878272437829</v>
      </c>
      <c r="I31" s="320"/>
      <c r="J31" s="1241">
        <f>SUM(J12:J29)</f>
        <v>543946</v>
      </c>
      <c r="K31" s="1242">
        <f>J31/$D31*100</f>
        <v>26.011463395272905</v>
      </c>
      <c r="L31" s="1238">
        <f>SUM(L12:L29)</f>
        <v>231497</v>
      </c>
      <c r="M31" s="1239">
        <f>L31/$J31*100</f>
        <v>42.558820177002865</v>
      </c>
      <c r="N31" s="1238">
        <f>SUM(N12:N29)</f>
        <v>312449</v>
      </c>
      <c r="O31" s="1243">
        <f>N31/$J31*100</f>
        <v>57.441179822997135</v>
      </c>
      <c r="P31" s="320"/>
      <c r="Q31" s="1241">
        <f>SUM(Q12:Q29)</f>
        <v>452330</v>
      </c>
      <c r="R31" s="1242">
        <f>Q31/$D31*100</f>
        <v>21.630392056534642</v>
      </c>
      <c r="S31" s="1238">
        <f>SUM(S12:S29)</f>
        <v>283543</v>
      </c>
      <c r="T31" s="1239">
        <f>S31/$Q31*100</f>
        <v>62.684986624809326</v>
      </c>
      <c r="U31" s="1238">
        <f>SUM(U12:U29)</f>
        <v>168787</v>
      </c>
      <c r="V31" s="1243">
        <f>U31/$Q31*100</f>
        <v>37.315013375190681</v>
      </c>
      <c r="W31" s="320"/>
      <c r="X31" s="1241">
        <f>SUM(X12:X29)</f>
        <v>1094902</v>
      </c>
      <c r="Y31" s="1242">
        <f>X31/$D31*100</f>
        <v>52.358144548192456</v>
      </c>
      <c r="Z31" s="1238">
        <f>SUM(Z12:Z29)</f>
        <v>790004</v>
      </c>
      <c r="AA31" s="1239">
        <f>Z31/$X31*100</f>
        <v>72.152941541800089</v>
      </c>
      <c r="AB31" s="1238">
        <f>SUM(AB12:AB29)</f>
        <v>304898</v>
      </c>
      <c r="AC31" s="1243">
        <f>AB31/$X31*100</f>
        <v>27.847058458199914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6" customFormat="1" ht="13.5" customHeight="1" x14ac:dyDescent="0.2">
      <c r="B34" s="1423"/>
      <c r="C34" s="1423"/>
      <c r="D34" s="1423"/>
      <c r="E34" s="1423"/>
      <c r="F34" s="1423"/>
      <c r="G34" s="1423"/>
      <c r="H34" s="1423"/>
      <c r="I34" s="1423"/>
      <c r="J34" s="1423"/>
      <c r="K34" s="1423"/>
      <c r="L34" s="1423"/>
      <c r="M34" s="1423"/>
      <c r="N34" s="1423"/>
      <c r="O34" s="1423"/>
    </row>
    <row r="35" spans="2:29" s="396" customFormat="1" ht="29.25" customHeight="1" x14ac:dyDescent="0.2">
      <c r="B35" s="1423"/>
      <c r="C35" s="1423"/>
      <c r="D35" s="1423"/>
      <c r="E35" s="1423"/>
      <c r="F35" s="1423"/>
      <c r="G35" s="1423"/>
      <c r="H35" s="1423"/>
      <c r="I35" s="1423"/>
      <c r="J35" s="1423"/>
      <c r="K35" s="1423"/>
      <c r="L35" s="1423"/>
      <c r="M35" s="1423"/>
    </row>
    <row r="36" spans="2:29" s="396" customFormat="1" ht="4.5" customHeight="1" x14ac:dyDescent="0.2">
      <c r="B36" s="1422"/>
      <c r="C36" s="1422"/>
      <c r="D36" s="1422"/>
      <c r="E36" s="1335"/>
      <c r="F36" s="1335"/>
      <c r="G36" s="1335"/>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29" customFormat="1" x14ac:dyDescent="0.2"/>
    <row r="40" spans="2:29" s="329" customFormat="1" x14ac:dyDescent="0.2"/>
    <row r="41" spans="2:29" s="329"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6"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8"/>
      <c r="C2" s="1388"/>
    </row>
    <row r="3" spans="1:38" s="345" customFormat="1" ht="4.5" customHeight="1" x14ac:dyDescent="0.2">
      <c r="B3" s="1389"/>
      <c r="C3" s="1389"/>
    </row>
    <row r="4" spans="1:38" s="492" customFormat="1" ht="17.25" customHeight="1" x14ac:dyDescent="0.2">
      <c r="A4" s="1415" t="s">
        <v>395</v>
      </c>
      <c r="B4" s="1415"/>
      <c r="C4" s="1415"/>
      <c r="D4" s="1415"/>
      <c r="E4" s="1415"/>
      <c r="F4" s="1415"/>
      <c r="G4" s="1415"/>
      <c r="H4" s="1415"/>
      <c r="I4" s="1415"/>
      <c r="J4" s="1415"/>
      <c r="K4" s="1415"/>
      <c r="L4" s="1415"/>
      <c r="M4" s="1415"/>
      <c r="N4" s="1415"/>
    </row>
    <row r="5" spans="1:38" s="492" customFormat="1" ht="17.25" customHeight="1" x14ac:dyDescent="0.2">
      <c r="B5" s="1416" t="str">
        <f>porsaad!$B$6</f>
        <v>Situación a 30 de abril de 2024</v>
      </c>
      <c r="C5" s="1416"/>
      <c r="D5" s="1416"/>
      <c r="E5" s="1416"/>
      <c r="F5" s="1416"/>
      <c r="G5" s="1416"/>
      <c r="H5" s="1416"/>
      <c r="I5" s="1416"/>
      <c r="J5" s="1416"/>
      <c r="K5" s="1416"/>
      <c r="L5" s="1416"/>
      <c r="M5" s="1416"/>
      <c r="N5" s="1416"/>
    </row>
    <row r="6" spans="1:38" s="492" customFormat="1" ht="6" customHeight="1" x14ac:dyDescent="0.2"/>
    <row r="7" spans="1:38" s="437" customFormat="1" ht="12.75" customHeight="1" x14ac:dyDescent="0.2">
      <c r="A7" s="488"/>
      <c r="B7" s="1392" t="s">
        <v>12</v>
      </c>
      <c r="D7" s="1395" t="s">
        <v>29</v>
      </c>
      <c r="E7" s="1396"/>
      <c r="F7" s="489"/>
      <c r="G7" s="1426"/>
      <c r="H7" s="1426"/>
      <c r="I7" s="489"/>
      <c r="J7" s="1426"/>
      <c r="K7" s="1426"/>
      <c r="L7" s="489"/>
      <c r="M7" s="1426"/>
      <c r="N7" s="1427"/>
      <c r="O7" s="488"/>
      <c r="P7" s="488"/>
      <c r="W7" s="490"/>
    </row>
    <row r="8" spans="1:38" s="437" customFormat="1" ht="33.75" customHeight="1" x14ac:dyDescent="0.2">
      <c r="A8" s="488"/>
      <c r="B8" s="1393"/>
      <c r="D8" s="1424"/>
      <c r="E8" s="1425"/>
      <c r="F8" s="491"/>
      <c r="G8" s="1401" t="s">
        <v>219</v>
      </c>
      <c r="H8" s="1403"/>
      <c r="J8" s="1401" t="s">
        <v>173</v>
      </c>
      <c r="K8" s="1403"/>
      <c r="M8" s="1401" t="s">
        <v>174</v>
      </c>
      <c r="N8" s="1403"/>
      <c r="O8" s="488"/>
      <c r="P8" s="488"/>
      <c r="W8" s="490"/>
    </row>
    <row r="9" spans="1:38" s="437" customFormat="1" ht="6" customHeight="1" x14ac:dyDescent="0.2">
      <c r="A9" s="488"/>
      <c r="B9" s="1393"/>
      <c r="D9" s="1428" t="s">
        <v>9</v>
      </c>
      <c r="E9" s="1435" t="s">
        <v>218</v>
      </c>
      <c r="G9" s="1430" t="s">
        <v>9</v>
      </c>
      <c r="H9" s="1432" t="s">
        <v>218</v>
      </c>
      <c r="J9" s="1430" t="s">
        <v>9</v>
      </c>
      <c r="K9" s="1432" t="s">
        <v>218</v>
      </c>
      <c r="M9" s="1430" t="s">
        <v>9</v>
      </c>
      <c r="N9" s="1432" t="s">
        <v>218</v>
      </c>
      <c r="O9" s="488"/>
      <c r="P9" s="488"/>
      <c r="W9" s="490"/>
    </row>
    <row r="10" spans="1:38" s="437" customFormat="1" ht="27.75" customHeight="1" x14ac:dyDescent="0.2">
      <c r="A10" s="488"/>
      <c r="B10" s="1394"/>
      <c r="D10" s="1429"/>
      <c r="E10" s="1436"/>
      <c r="F10" s="493"/>
      <c r="G10" s="1431"/>
      <c r="H10" s="1433"/>
      <c r="I10" s="494"/>
      <c r="J10" s="1431"/>
      <c r="K10" s="1433"/>
      <c r="L10" s="494"/>
      <c r="M10" s="1431"/>
      <c r="N10" s="1433"/>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413406</v>
      </c>
      <c r="E12" s="498">
        <f>D12/'20pobl'!D12*100</f>
        <v>4.8159240516267952</v>
      </c>
      <c r="F12" s="350"/>
      <c r="G12" s="355">
        <v>119475</v>
      </c>
      <c r="H12" s="498">
        <v>1.7028674163606685</v>
      </c>
      <c r="I12" s="350"/>
      <c r="J12" s="355">
        <v>99953</v>
      </c>
      <c r="K12" s="498">
        <v>8.7222752107201789</v>
      </c>
      <c r="L12" s="350"/>
      <c r="M12" s="355">
        <v>193978</v>
      </c>
      <c r="N12" s="498">
        <f>M12/'20pobl'!X12*100</f>
        <v>45.956658429857214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55580</v>
      </c>
      <c r="E13" s="500">
        <f>D13/'20pobl'!D13*100</f>
        <v>4.1437751297445962</v>
      </c>
      <c r="F13" s="350"/>
      <c r="G13" s="368">
        <v>10599</v>
      </c>
      <c r="H13" s="501">
        <v>1.0149975245130665</v>
      </c>
      <c r="I13" s="350"/>
      <c r="J13" s="368">
        <v>10970</v>
      </c>
      <c r="K13" s="501">
        <v>5.4579015189583719</v>
      </c>
      <c r="L13" s="350"/>
      <c r="M13" s="368">
        <v>34011</v>
      </c>
      <c r="N13" s="501">
        <f>M13/'20pobl'!X13*100</f>
        <v>35.40710203316781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47521</v>
      </c>
      <c r="E14" s="500">
        <f>D14/'20pobl'!D14*100</f>
        <v>4.723475737033576</v>
      </c>
      <c r="F14" s="350"/>
      <c r="G14" s="368">
        <v>10396</v>
      </c>
      <c r="H14" s="501">
        <v>1.4263076659235123</v>
      </c>
      <c r="I14" s="350"/>
      <c r="J14" s="368">
        <v>10675</v>
      </c>
      <c r="K14" s="501">
        <v>5.5227324462471286</v>
      </c>
      <c r="L14" s="350"/>
      <c r="M14" s="368">
        <v>26450</v>
      </c>
      <c r="N14" s="501">
        <f>M14/'20pobl'!X14*100</f>
        <v>31.528256231151587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44482</v>
      </c>
      <c r="E15" s="500">
        <f>D15/'20pobl'!D15*100</f>
        <v>3.6764839582579145</v>
      </c>
      <c r="F15" s="350"/>
      <c r="G15" s="368">
        <v>12646</v>
      </c>
      <c r="H15" s="501">
        <v>1.2516826352046877</v>
      </c>
      <c r="I15" s="350"/>
      <c r="J15" s="368">
        <v>10523</v>
      </c>
      <c r="K15" s="501">
        <v>7.1567507277129403</v>
      </c>
      <c r="L15" s="350"/>
      <c r="M15" s="368">
        <v>21313</v>
      </c>
      <c r="N15" s="501">
        <f>M15/'20pobl'!X15*100</f>
        <v>40.557564224548045</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66429</v>
      </c>
      <c r="E16" s="500">
        <f>D16/'20pobl'!D16*100</f>
        <v>3.0017406110032643</v>
      </c>
      <c r="F16" s="350"/>
      <c r="G16" s="368">
        <v>22924</v>
      </c>
      <c r="H16" s="501">
        <v>1.2550993200541591</v>
      </c>
      <c r="I16" s="350"/>
      <c r="J16" s="368">
        <v>15520</v>
      </c>
      <c r="K16" s="501">
        <v>5.3856537565975993</v>
      </c>
      <c r="L16" s="350"/>
      <c r="M16" s="368">
        <v>27985</v>
      </c>
      <c r="N16" s="501">
        <f>M16/'20pobl'!X16*100</f>
        <v>28.44755728139549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23979</v>
      </c>
      <c r="E17" s="502">
        <f>D17/'20pobl'!D17*100</f>
        <v>4.0753789597662768</v>
      </c>
      <c r="F17" s="350"/>
      <c r="G17" s="377">
        <v>6666</v>
      </c>
      <c r="H17" s="502">
        <v>1.480629211885903</v>
      </c>
      <c r="I17" s="350"/>
      <c r="J17" s="377">
        <v>5208</v>
      </c>
      <c r="K17" s="502">
        <v>5.3418124006359298</v>
      </c>
      <c r="L17" s="350"/>
      <c r="M17" s="377">
        <v>12105</v>
      </c>
      <c r="N17" s="502">
        <f>M17/'20pobl'!X17*100</f>
        <v>29.758100201583165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159389</v>
      </c>
      <c r="E18" s="500">
        <f>D18/'20pobl'!D18*100</f>
        <v>6.6866132232077575</v>
      </c>
      <c r="F18" s="350"/>
      <c r="G18" s="368">
        <v>31792</v>
      </c>
      <c r="H18" s="501">
        <v>1.8140247990519049</v>
      </c>
      <c r="I18" s="350"/>
      <c r="J18" s="368">
        <v>29346</v>
      </c>
      <c r="K18" s="501">
        <v>7.0928431071612437</v>
      </c>
      <c r="L18" s="350"/>
      <c r="M18" s="368">
        <v>98251</v>
      </c>
      <c r="N18" s="501">
        <f>M18/'20pobl'!X18*100</f>
        <v>45.194691690241271</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97526</v>
      </c>
      <c r="E19" s="500">
        <f>D19/'20pobl'!D19*100</f>
        <v>4.6795573695135424</v>
      </c>
      <c r="F19" s="350"/>
      <c r="G19" s="368">
        <v>22482</v>
      </c>
      <c r="H19" s="501">
        <v>1.3384931384514631</v>
      </c>
      <c r="I19" s="350"/>
      <c r="J19" s="368">
        <v>19178</v>
      </c>
      <c r="K19" s="501">
        <v>7.0138609516146726</v>
      </c>
      <c r="L19" s="350"/>
      <c r="M19" s="368">
        <v>55866</v>
      </c>
      <c r="N19" s="501">
        <f>M19/'20pobl'!X19*100</f>
        <v>42.643848373356946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363527</v>
      </c>
      <c r="E20" s="500">
        <f>D20/'20pobl'!D20*100</f>
        <v>4.6004644668672841</v>
      </c>
      <c r="F20" s="350"/>
      <c r="G20" s="368">
        <v>90415</v>
      </c>
      <c r="H20" s="501">
        <v>1.4187643451488114</v>
      </c>
      <c r="I20" s="350"/>
      <c r="J20" s="368">
        <v>83530</v>
      </c>
      <c r="K20" s="501">
        <v>7.7617271492262425</v>
      </c>
      <c r="L20" s="350"/>
      <c r="M20" s="368">
        <v>189582</v>
      </c>
      <c r="N20" s="501">
        <f>M20/'20pobl'!X20*100</f>
        <v>41.851624553518214</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206158</v>
      </c>
      <c r="E21" s="500">
        <f>D21/'20pobl'!D21*100</f>
        <v>3.9522678887579934</v>
      </c>
      <c r="F21" s="350"/>
      <c r="G21" s="368">
        <v>55844</v>
      </c>
      <c r="H21" s="501">
        <v>1.339614806768888</v>
      </c>
      <c r="I21" s="350"/>
      <c r="J21" s="368">
        <v>45011</v>
      </c>
      <c r="K21" s="501">
        <v>5.9595432663026502</v>
      </c>
      <c r="L21" s="350"/>
      <c r="M21" s="368">
        <v>105303</v>
      </c>
      <c r="N21" s="501">
        <f>M21/'20pobl'!X21*100</f>
        <v>36.030835768396422</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59007</v>
      </c>
      <c r="E22" s="500">
        <f>D22/'20pobl'!D22*100</f>
        <v>5.5967622303202296</v>
      </c>
      <c r="F22" s="350"/>
      <c r="G22" s="368">
        <v>13624</v>
      </c>
      <c r="H22" s="501">
        <v>1.6533198064654708</v>
      </c>
      <c r="I22" s="350"/>
      <c r="J22" s="368">
        <v>13018</v>
      </c>
      <c r="K22" s="501">
        <v>8.2807490712940819</v>
      </c>
      <c r="L22" s="350"/>
      <c r="M22" s="368">
        <v>32365</v>
      </c>
      <c r="N22" s="501">
        <f>M22/'20pobl'!X22*100</f>
        <v>44.299812480324121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83666</v>
      </c>
      <c r="E23" s="500">
        <f>D23/'20pobl'!D23*100</f>
        <v>3.099401946489325</v>
      </c>
      <c r="F23" s="350"/>
      <c r="G23" s="368">
        <v>24164</v>
      </c>
      <c r="H23" s="501">
        <v>1.2146241471140864</v>
      </c>
      <c r="I23" s="350"/>
      <c r="J23" s="368">
        <v>14894</v>
      </c>
      <c r="K23" s="501">
        <v>3.1477990345678801</v>
      </c>
      <c r="L23" s="350"/>
      <c r="M23" s="368">
        <v>44608</v>
      </c>
      <c r="N23" s="501">
        <f>M23/'20pobl'!X23*100</f>
        <v>18.834179171275849</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249077</v>
      </c>
      <c r="E24" s="500">
        <f>D24/'20pobl'!D24*100</f>
        <v>3.6245709521802039</v>
      </c>
      <c r="F24" s="350"/>
      <c r="G24" s="368">
        <v>58784</v>
      </c>
      <c r="H24" s="501">
        <v>1.0487095844784415</v>
      </c>
      <c r="I24" s="350"/>
      <c r="J24" s="368">
        <v>48515</v>
      </c>
      <c r="K24" s="501">
        <v>5.4462892488689816</v>
      </c>
      <c r="L24" s="350"/>
      <c r="M24" s="368">
        <v>141778</v>
      </c>
      <c r="N24" s="501">
        <f>M24/'20pobl'!X24*100</f>
        <v>37.732203498089149</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64774</v>
      </c>
      <c r="E25" s="500">
        <f>D25/'20pobl'!D25*100</f>
        <v>4.1744109011324415</v>
      </c>
      <c r="F25" s="350"/>
      <c r="G25" s="368">
        <v>22215</v>
      </c>
      <c r="H25" s="501">
        <v>1.7114277768233468</v>
      </c>
      <c r="I25" s="350"/>
      <c r="J25" s="368">
        <v>15143</v>
      </c>
      <c r="K25" s="501">
        <v>8.3046330013600667</v>
      </c>
      <c r="L25" s="350"/>
      <c r="M25" s="368">
        <v>27416</v>
      </c>
      <c r="N25" s="501">
        <f>M25/'20pobl'!X25*100</f>
        <v>38.446759876032473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21879</v>
      </c>
      <c r="E26" s="504">
        <f>D26/'20pobl'!D26*100</f>
        <v>3.2550527780050733</v>
      </c>
      <c r="F26" s="350"/>
      <c r="G26" s="377">
        <v>5210</v>
      </c>
      <c r="H26" s="502">
        <v>0.97433988940026672</v>
      </c>
      <c r="I26" s="350"/>
      <c r="J26" s="377">
        <v>4066</v>
      </c>
      <c r="K26" s="502">
        <v>4.2487382313294813</v>
      </c>
      <c r="L26" s="350"/>
      <c r="M26" s="377">
        <v>12603</v>
      </c>
      <c r="N26" s="502">
        <f>M26/'20pobl'!X26*100</f>
        <v>30.197675811668862</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114752</v>
      </c>
      <c r="E27" s="504">
        <f>D27/'20pobl'!D27*100</f>
        <v>5.1776337340308318</v>
      </c>
      <c r="F27" s="350"/>
      <c r="G27" s="377">
        <v>30396</v>
      </c>
      <c r="H27" s="502">
        <v>1.792155692788808</v>
      </c>
      <c r="I27" s="350"/>
      <c r="J27" s="377">
        <v>23031</v>
      </c>
      <c r="K27" s="502">
        <v>6.3741987623022505</v>
      </c>
      <c r="L27" s="350"/>
      <c r="M27" s="377">
        <v>61325</v>
      </c>
      <c r="N27" s="502">
        <f>M27/'20pobl'!X27*100</f>
        <v>38.586655592469548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14621</v>
      </c>
      <c r="E28" s="504">
        <f>D28/'20pobl'!D28*100</f>
        <v>4.536710086197802</v>
      </c>
      <c r="F28" s="350"/>
      <c r="G28" s="377">
        <v>3432</v>
      </c>
      <c r="H28" s="502">
        <v>1.3613591378058794</v>
      </c>
      <c r="I28" s="350"/>
      <c r="J28" s="377">
        <v>2739</v>
      </c>
      <c r="K28" s="502">
        <v>5.6942683104301368</v>
      </c>
      <c r="L28" s="350"/>
      <c r="M28" s="377">
        <v>8450</v>
      </c>
      <c r="N28" s="502">
        <f>M28/'20pobl'!X28*100</f>
        <v>38.269927536231883</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5405</v>
      </c>
      <c r="E29" s="506">
        <f>D29/'20pobl'!D29*100</f>
        <v>3.206858702423685</v>
      </c>
      <c r="F29" s="350"/>
      <c r="G29" s="389">
        <v>2882</v>
      </c>
      <c r="H29" s="507">
        <v>1.9481002305004089</v>
      </c>
      <c r="I29" s="350"/>
      <c r="J29" s="389">
        <v>1010</v>
      </c>
      <c r="K29" s="507">
        <v>6.4155497681509246</v>
      </c>
      <c r="L29" s="350"/>
      <c r="M29" s="389">
        <v>1513</v>
      </c>
      <c r="N29" s="507">
        <f>M29/'20pobl'!X29*100</f>
        <v>31.11248200699157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4" t="s">
        <v>0</v>
      </c>
      <c r="C31" s="320"/>
      <c r="D31" s="1250">
        <f>G31+J31+M31</f>
        <v>2091178</v>
      </c>
      <c r="E31" s="1251">
        <f>D31/'20pobl'!D31*100</f>
        <v>4.3488869720661967</v>
      </c>
      <c r="F31" s="320"/>
      <c r="G31" s="1250">
        <f>SUM(G12:G29)</f>
        <v>543946</v>
      </c>
      <c r="H31" s="1251">
        <f>G31/'20pobl'!J31*100</f>
        <v>1.4166151334777954</v>
      </c>
      <c r="I31" s="320"/>
      <c r="J31" s="1250">
        <f>SUM(J12:J29)</f>
        <v>452330</v>
      </c>
      <c r="K31" s="1251">
        <f>J31/'20pobl'!Q31*100</f>
        <v>6.6363728927649106</v>
      </c>
      <c r="L31" s="320"/>
      <c r="M31" s="1250">
        <f>SUM(M12:M29)</f>
        <v>1094902</v>
      </c>
      <c r="N31" s="1251">
        <f>M31/'20pobl'!X31*100</f>
        <v>38.125266813702922</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20" t="str">
        <f>'20pobl'!B34:H34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
      <c r="B35" s="1434"/>
      <c r="C35" s="1434"/>
      <c r="D35" s="1434"/>
      <c r="E35" s="510"/>
    </row>
    <row r="36" spans="2:14" ht="4.5" customHeight="1" x14ac:dyDescent="0.2">
      <c r="B36" s="1414"/>
      <c r="C36" s="1414"/>
      <c r="D36" s="1414"/>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7"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17.25" customHeight="1" x14ac:dyDescent="0.2">
      <c r="A4" s="1444" t="s">
        <v>192</v>
      </c>
      <c r="B4" s="1444"/>
      <c r="C4" s="1444"/>
      <c r="D4" s="1444"/>
      <c r="E4" s="1444"/>
      <c r="F4" s="1444"/>
      <c r="G4" s="1444"/>
      <c r="H4" s="1444"/>
      <c r="I4" s="1444"/>
      <c r="J4" s="1444"/>
      <c r="K4" s="1444"/>
      <c r="L4" s="1444"/>
      <c r="M4" s="1444"/>
      <c r="N4" s="1444"/>
      <c r="O4" s="1444"/>
      <c r="P4" s="1444"/>
      <c r="Q4" s="1444"/>
      <c r="R4" s="1444"/>
      <c r="S4" s="1444"/>
      <c r="T4" s="1444"/>
      <c r="U4" s="1444"/>
      <c r="V4" s="1444"/>
      <c r="W4" s="1444"/>
      <c r="X4" s="1444"/>
      <c r="Y4" s="1444"/>
      <c r="Z4" s="1444"/>
    </row>
    <row r="5" spans="1:50" s="38" customFormat="1" ht="17.25" customHeight="1" x14ac:dyDescent="0.2">
      <c r="B5" s="1452" t="e">
        <f>#REF!</f>
        <v>#REF!</v>
      </c>
      <c r="C5" s="1452"/>
      <c r="D5" s="1452"/>
      <c r="E5" s="1452"/>
      <c r="F5" s="1452"/>
      <c r="G5" s="1452"/>
      <c r="H5" s="1452"/>
      <c r="I5" s="1452"/>
      <c r="J5" s="1452"/>
      <c r="K5" s="1452"/>
      <c r="L5" s="1452"/>
      <c r="M5" s="1452"/>
      <c r="N5" s="1452"/>
      <c r="O5" s="1452"/>
      <c r="P5" s="1452"/>
      <c r="Q5" s="1452"/>
      <c r="R5" s="1452"/>
      <c r="S5" s="1452"/>
      <c r="T5" s="1452"/>
      <c r="U5" s="1452"/>
      <c r="V5" s="1452"/>
      <c r="W5" s="1452"/>
      <c r="X5" s="1452"/>
      <c r="Y5" s="1452"/>
      <c r="Z5" s="1452"/>
    </row>
    <row r="6" spans="1:50" s="38" customFormat="1" ht="6" customHeight="1" x14ac:dyDescent="0.2">
      <c r="O6" s="37"/>
    </row>
    <row r="7" spans="1:50" s="41" customFormat="1" ht="12.75" customHeight="1" x14ac:dyDescent="0.2">
      <c r="A7" s="39"/>
      <c r="B7" s="1445" t="s">
        <v>12</v>
      </c>
      <c r="C7" s="40"/>
      <c r="D7" s="1440" t="s">
        <v>109</v>
      </c>
      <c r="E7" s="1438"/>
      <c r="F7" s="181"/>
      <c r="G7" s="1438"/>
      <c r="H7" s="1438"/>
      <c r="I7" s="181"/>
      <c r="J7" s="1438"/>
      <c r="K7" s="1438"/>
      <c r="L7" s="181"/>
      <c r="M7" s="1438"/>
      <c r="N7" s="1439"/>
      <c r="O7" s="40"/>
      <c r="P7" s="1440" t="s">
        <v>13</v>
      </c>
      <c r="Q7" s="1438"/>
      <c r="R7" s="181"/>
      <c r="S7" s="1438"/>
      <c r="T7" s="1438"/>
      <c r="U7" s="181"/>
      <c r="V7" s="1438"/>
      <c r="W7" s="1438"/>
      <c r="X7" s="181"/>
      <c r="Y7" s="1438"/>
      <c r="Z7" s="1439"/>
      <c r="AA7" s="116"/>
      <c r="AB7" s="116"/>
      <c r="AC7" s="117"/>
      <c r="AD7" s="117"/>
      <c r="AE7" s="117"/>
      <c r="AF7" s="117"/>
      <c r="AG7" s="117"/>
      <c r="AH7" s="117"/>
      <c r="AI7" s="118"/>
    </row>
    <row r="8" spans="1:50" s="41" customFormat="1" ht="33.75" customHeight="1" x14ac:dyDescent="0.2">
      <c r="A8" s="39"/>
      <c r="B8" s="1446"/>
      <c r="C8" s="40"/>
      <c r="D8" s="1449"/>
      <c r="E8" s="1450"/>
      <c r="F8" s="40"/>
      <c r="G8" s="1440" t="s">
        <v>169</v>
      </c>
      <c r="H8" s="1439"/>
      <c r="I8" s="40"/>
      <c r="J8" s="1440" t="s">
        <v>175</v>
      </c>
      <c r="K8" s="1439"/>
      <c r="L8" s="40"/>
      <c r="M8" s="1440" t="s">
        <v>170</v>
      </c>
      <c r="N8" s="1439"/>
      <c r="O8" s="40"/>
      <c r="P8" s="1449"/>
      <c r="Q8" s="1451"/>
      <c r="R8" s="130"/>
      <c r="S8" s="1440" t="s">
        <v>172</v>
      </c>
      <c r="T8" s="1439"/>
      <c r="U8" s="40"/>
      <c r="V8" s="1440" t="s">
        <v>173</v>
      </c>
      <c r="W8" s="1439"/>
      <c r="X8" s="40"/>
      <c r="Y8" s="1440" t="s">
        <v>174</v>
      </c>
      <c r="Z8" s="143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8" t="s">
        <v>217</v>
      </c>
      <c r="C33" s="1448"/>
      <c r="D33" s="1448"/>
      <c r="E33" s="1448"/>
      <c r="F33" s="1448"/>
      <c r="G33" s="1448"/>
      <c r="H33" s="1448"/>
      <c r="I33" s="1448"/>
      <c r="J33" s="1448"/>
      <c r="K33" s="1448"/>
      <c r="L33" s="1448"/>
      <c r="M33" s="1448"/>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5" zoomScale="80" zoomScaleNormal="80" workbookViewId="0">
      <selection activeCell="AC36" sqref="AC36"/>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8"/>
      <c r="C2" s="1388"/>
      <c r="D2" s="1388"/>
      <c r="E2" s="1388"/>
      <c r="F2" s="1388"/>
      <c r="G2" s="1388"/>
      <c r="H2" s="1388"/>
      <c r="I2" s="1388"/>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9"/>
      <c r="C3" s="1389"/>
      <c r="D3" s="1389"/>
      <c r="E3" s="1389"/>
      <c r="F3" s="1389"/>
      <c r="G3" s="1389"/>
      <c r="H3" s="1389"/>
      <c r="I3" s="1389"/>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5" t="s">
        <v>396</v>
      </c>
      <c r="B4" s="1415"/>
      <c r="C4" s="1415"/>
      <c r="D4" s="1415"/>
      <c r="E4" s="1415"/>
      <c r="F4" s="1415"/>
      <c r="G4" s="1415"/>
      <c r="H4" s="1415"/>
      <c r="I4" s="1415"/>
      <c r="J4" s="1415"/>
      <c r="K4" s="1415"/>
      <c r="L4" s="1415"/>
      <c r="M4" s="1415"/>
      <c r="N4" s="1415"/>
      <c r="O4" s="1415"/>
      <c r="P4" s="1415"/>
      <c r="Q4" s="1415"/>
      <c r="R4" s="1415"/>
      <c r="S4" s="1415"/>
      <c r="T4" s="1415"/>
      <c r="U4" s="1415"/>
      <c r="V4" s="1415"/>
      <c r="W4" s="1415"/>
      <c r="X4" s="1415"/>
      <c r="Y4" s="1415"/>
      <c r="Z4" s="1415"/>
    </row>
    <row r="5" spans="1:50" s="492" customFormat="1" ht="17.2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W5" s="1416"/>
      <c r="X5" s="1416"/>
      <c r="Y5" s="1416"/>
      <c r="Z5" s="1416"/>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3" t="s">
        <v>12</v>
      </c>
      <c r="D7" s="1453" t="s">
        <v>476</v>
      </c>
      <c r="E7" s="1453"/>
      <c r="G7" s="1453"/>
      <c r="H7" s="1453"/>
      <c r="J7" s="1453"/>
      <c r="K7" s="1453"/>
      <c r="M7" s="1453"/>
      <c r="N7" s="1453"/>
      <c r="P7" s="1453" t="s">
        <v>13</v>
      </c>
      <c r="Q7" s="1453"/>
      <c r="S7" s="1453"/>
      <c r="T7" s="1453"/>
      <c r="V7" s="1453"/>
      <c r="W7" s="1453"/>
      <c r="Y7" s="1453"/>
      <c r="Z7" s="1453"/>
      <c r="AA7" s="512"/>
      <c r="AB7" s="512"/>
      <c r="AI7" s="514"/>
    </row>
    <row r="8" spans="1:50" s="513" customFormat="1" ht="33.75" customHeight="1" x14ac:dyDescent="0.2">
      <c r="A8" s="512"/>
      <c r="B8" s="1453"/>
      <c r="D8" s="1453"/>
      <c r="E8" s="1453"/>
      <c r="G8" s="1453" t="s">
        <v>169</v>
      </c>
      <c r="H8" s="1453"/>
      <c r="J8" s="1453" t="s">
        <v>175</v>
      </c>
      <c r="K8" s="1453"/>
      <c r="M8" s="1453" t="s">
        <v>170</v>
      </c>
      <c r="N8" s="1453"/>
      <c r="P8" s="1453"/>
      <c r="Q8" s="1453"/>
      <c r="S8" s="1453" t="s">
        <v>172</v>
      </c>
      <c r="T8" s="1453"/>
      <c r="V8" s="1453" t="s">
        <v>173</v>
      </c>
      <c r="W8" s="1453"/>
      <c r="Y8" s="1453" t="s">
        <v>174</v>
      </c>
      <c r="Z8" s="1453"/>
      <c r="AA8" s="512"/>
      <c r="AB8" s="512"/>
      <c r="AI8" s="514"/>
    </row>
    <row r="9" spans="1:50" s="513" customFormat="1" ht="36.75" customHeight="1" x14ac:dyDescent="0.2">
      <c r="A9" s="512"/>
      <c r="B9" s="1453"/>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413406</v>
      </c>
      <c r="Q11" s="564">
        <f>P11*100/D11</f>
        <v>4.8159240516267952</v>
      </c>
      <c r="R11" s="558"/>
      <c r="S11" s="561">
        <f>'23solcasaad'!J12</f>
        <v>119475</v>
      </c>
      <c r="T11" s="565">
        <f>S11*100/G11</f>
        <v>1.7028674163606683</v>
      </c>
      <c r="U11" s="558"/>
      <c r="V11" s="561">
        <f>'23solcasaad'!Q12</f>
        <v>99953</v>
      </c>
      <c r="W11" s="565">
        <f>V11*100/J11</f>
        <v>8.7222752107201789</v>
      </c>
      <c r="X11" s="558"/>
      <c r="Y11" s="561">
        <f>'23solcasaad'!X12</f>
        <v>193978</v>
      </c>
      <c r="Z11" s="565">
        <f>Y11*100/M11</f>
        <v>45.956658429857207</v>
      </c>
      <c r="AA11" s="566"/>
      <c r="AB11" s="567">
        <f>_xlfn.RANK.EQ(Q11,Q$11:Q$30,0)</f>
        <v>4</v>
      </c>
      <c r="AC11" s="567">
        <v>1</v>
      </c>
      <c r="AD11" s="567">
        <f>MATCH(AC11,AB$11:AB$30,0)</f>
        <v>7</v>
      </c>
      <c r="AE11" s="568" t="str">
        <f t="shared" ref="AE11:AE29" si="2">INDEX(B$11:B$30,AD11,1)</f>
        <v>Castilla y León</v>
      </c>
      <c r="AF11" s="569">
        <f t="shared" ref="AF11:AF29" si="3">INDEX(Q$11:Q$30,AD11,1)</f>
        <v>6.6866132232077566</v>
      </c>
      <c r="AH11" s="567">
        <f>_xlfn.RANK.EQ(T11,T$11:T$30,0)</f>
        <v>5</v>
      </c>
      <c r="AI11" s="567">
        <v>1</v>
      </c>
      <c r="AJ11" s="567">
        <f>MATCH(AI11,AH$11:AH$30,0)</f>
        <v>18</v>
      </c>
      <c r="AK11" s="568" t="str">
        <f>INDEX(B$11:B$30,AJ11,1)</f>
        <v>Ceuta y Melilla</v>
      </c>
      <c r="AL11" s="569">
        <f>INDEX(T$11:T$30,AJ11,1)</f>
        <v>1.9481002305004089</v>
      </c>
      <c r="AN11" s="567">
        <f>_xlfn.RANK.EQ(W11,W$11:W$30,0)</f>
        <v>1</v>
      </c>
      <c r="AO11" s="567">
        <v>1</v>
      </c>
      <c r="AP11" s="567">
        <f>MATCH(AO11,AN$11:AN$30,0)</f>
        <v>1</v>
      </c>
      <c r="AQ11" s="568" t="str">
        <f>INDEX(B$11:B$30,AP11,1)</f>
        <v>Andalucía</v>
      </c>
      <c r="AR11" s="569">
        <f>INDEX(W$11:W$30,AP11,1)</f>
        <v>8.7222752107201789</v>
      </c>
      <c r="AT11" s="567">
        <f>_xlfn.RANK.EQ(Z11,Z$11:Z$30,0)</f>
        <v>1</v>
      </c>
      <c r="AU11" s="567">
        <v>1</v>
      </c>
      <c r="AV11" s="567">
        <f>MATCH(AU11,AT$11:AT$30,0)</f>
        <v>1</v>
      </c>
      <c r="AW11" s="568" t="str">
        <f>INDEX(B$11:B$30,AV11,1)</f>
        <v>Andalucía</v>
      </c>
      <c r="AX11" s="569">
        <f>INDEX(Z$11:Z$30,AV11,1)</f>
        <v>45.956658429857207</v>
      </c>
    </row>
    <row r="12" spans="1:50" s="396" customFormat="1" ht="18" customHeight="1" x14ac:dyDescent="0.2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55580</v>
      </c>
      <c r="Q12" s="564">
        <f t="shared" ref="Q12:Q28" si="8">P12*100/D12</f>
        <v>4.1437751297445962</v>
      </c>
      <c r="R12" s="558"/>
      <c r="S12" s="561">
        <f>'23solcasaad'!J13</f>
        <v>10599</v>
      </c>
      <c r="T12" s="565">
        <f t="shared" ref="T12:T28" si="9">S12*100/G12</f>
        <v>1.0149975245130665</v>
      </c>
      <c r="U12" s="558"/>
      <c r="V12" s="561">
        <f>'23solcasaad'!Q13</f>
        <v>10970</v>
      </c>
      <c r="W12" s="565">
        <f t="shared" ref="W12:W28" si="10">V12*100/J12</f>
        <v>5.4579015189583719</v>
      </c>
      <c r="X12" s="558"/>
      <c r="Y12" s="561">
        <f>'23solcasaad'!X13</f>
        <v>34011</v>
      </c>
      <c r="Z12" s="565">
        <f t="shared" ref="Z12:Z28" si="11">Y12*100/M12</f>
        <v>35.40710203316781</v>
      </c>
      <c r="AA12" s="566"/>
      <c r="AB12" s="567">
        <f t="shared" ref="AB12:AB28" si="12">_xlfn.RANK.EQ(Q12,Q$11:Q$30,0)</f>
        <v>11</v>
      </c>
      <c r="AC12" s="567">
        <v>2</v>
      </c>
      <c r="AD12" s="567">
        <f t="shared" ref="AD12:AD28" si="13">MATCH(AC12,AB$11:AB$30,0)</f>
        <v>11</v>
      </c>
      <c r="AE12" s="568" t="str">
        <f t="shared" si="2"/>
        <v>Extremadura</v>
      </c>
      <c r="AF12" s="569">
        <f t="shared" si="3"/>
        <v>5.5967622303202296</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1.8140247990519049</v>
      </c>
      <c r="AN12" s="567">
        <f t="shared" ref="AN12:AN30" si="18">_xlfn.RANK.EQ(W12,W$11:W$30,0)</f>
        <v>14</v>
      </c>
      <c r="AO12" s="567">
        <v>2</v>
      </c>
      <c r="AP12" s="567">
        <f t="shared" ref="AP12:AP28" si="19">MATCH(AO12,AN$11:AN$30,0)</f>
        <v>14</v>
      </c>
      <c r="AQ12" s="568" t="str">
        <f t="shared" ref="AQ12:AQ29" si="20">INDEX(B$11:B$30,AP12,1)</f>
        <v>Murcia, Región de</v>
      </c>
      <c r="AR12" s="569">
        <f t="shared" ref="AR12:AR28" si="21">INDEX(W$11:W$30,AP12,1)</f>
        <v>8.3046330013600667</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45.194691690241264</v>
      </c>
    </row>
    <row r="13" spans="1:50" s="396" customFormat="1" ht="18" customHeight="1" x14ac:dyDescent="0.2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47521</v>
      </c>
      <c r="Q13" s="564">
        <f t="shared" si="8"/>
        <v>4.7234757370335769</v>
      </c>
      <c r="R13" s="558"/>
      <c r="S13" s="561">
        <f>'23solcasaad'!J14</f>
        <v>10396</v>
      </c>
      <c r="T13" s="565">
        <f t="shared" si="9"/>
        <v>1.4263076659235123</v>
      </c>
      <c r="U13" s="558"/>
      <c r="V13" s="561">
        <f>'23solcasaad'!Q14</f>
        <v>10675</v>
      </c>
      <c r="W13" s="565">
        <f t="shared" si="10"/>
        <v>5.5227324462471286</v>
      </c>
      <c r="X13" s="558"/>
      <c r="Y13" s="561">
        <f>'23solcasaad'!X14</f>
        <v>26450</v>
      </c>
      <c r="Z13" s="565">
        <f t="shared" si="11"/>
        <v>31.528256231151587</v>
      </c>
      <c r="AA13" s="566"/>
      <c r="AB13" s="567">
        <f t="shared" si="12"/>
        <v>5</v>
      </c>
      <c r="AC13" s="567">
        <v>3</v>
      </c>
      <c r="AD13" s="567">
        <f t="shared" si="13"/>
        <v>16</v>
      </c>
      <c r="AE13" s="568" t="str">
        <f t="shared" si="2"/>
        <v>País Vasco</v>
      </c>
      <c r="AF13" s="570">
        <f t="shared" si="3"/>
        <v>5.1776337340308318</v>
      </c>
      <c r="AH13" s="567">
        <f t="shared" si="14"/>
        <v>8</v>
      </c>
      <c r="AI13" s="567">
        <v>3</v>
      </c>
      <c r="AJ13" s="567">
        <f t="shared" si="15"/>
        <v>16</v>
      </c>
      <c r="AK13" s="568" t="str">
        <f t="shared" si="16"/>
        <v>País Vasco</v>
      </c>
      <c r="AL13" s="569">
        <f t="shared" si="17"/>
        <v>1.7921556927888078</v>
      </c>
      <c r="AN13" s="567">
        <f t="shared" si="18"/>
        <v>13</v>
      </c>
      <c r="AO13" s="567">
        <v>3</v>
      </c>
      <c r="AP13" s="567">
        <f t="shared" si="19"/>
        <v>11</v>
      </c>
      <c r="AQ13" s="568" t="str">
        <f t="shared" si="20"/>
        <v>Extremadura</v>
      </c>
      <c r="AR13" s="569">
        <f t="shared" si="21"/>
        <v>8.2807490712940819</v>
      </c>
      <c r="AT13" s="567">
        <f t="shared" si="22"/>
        <v>14</v>
      </c>
      <c r="AU13" s="567">
        <v>3</v>
      </c>
      <c r="AV13" s="567">
        <f t="shared" si="23"/>
        <v>11</v>
      </c>
      <c r="AW13" s="568" t="str">
        <f t="shared" si="24"/>
        <v>Extremadura</v>
      </c>
      <c r="AX13" s="569">
        <f t="shared" si="25"/>
        <v>44.299812480324121</v>
      </c>
    </row>
    <row r="14" spans="1:50" s="396" customFormat="1" ht="18" customHeight="1" x14ac:dyDescent="0.2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44482</v>
      </c>
      <c r="Q14" s="564">
        <f t="shared" si="8"/>
        <v>3.6764839582579141</v>
      </c>
      <c r="R14" s="558"/>
      <c r="S14" s="561">
        <f>'23solcasaad'!J15</f>
        <v>12646</v>
      </c>
      <c r="T14" s="565">
        <f t="shared" si="9"/>
        <v>1.2516826352046877</v>
      </c>
      <c r="U14" s="558"/>
      <c r="V14" s="561">
        <f>'23solcasaad'!Q15</f>
        <v>10523</v>
      </c>
      <c r="W14" s="565">
        <f t="shared" si="10"/>
        <v>7.1567507277129412</v>
      </c>
      <c r="X14" s="558"/>
      <c r="Y14" s="561">
        <f>'23solcasaad'!X15</f>
        <v>21313</v>
      </c>
      <c r="Z14" s="565">
        <f t="shared" si="11"/>
        <v>40.557564224548052</v>
      </c>
      <c r="AA14" s="566"/>
      <c r="AB14" s="567">
        <f t="shared" si="12"/>
        <v>14</v>
      </c>
      <c r="AC14" s="567">
        <v>4</v>
      </c>
      <c r="AD14" s="567">
        <f t="shared" si="13"/>
        <v>1</v>
      </c>
      <c r="AE14" s="568" t="str">
        <f t="shared" si="2"/>
        <v>Andalucía</v>
      </c>
      <c r="AF14" s="569">
        <f t="shared" si="3"/>
        <v>4.8159240516267952</v>
      </c>
      <c r="AH14" s="567">
        <f t="shared" si="14"/>
        <v>15</v>
      </c>
      <c r="AI14" s="567">
        <v>4</v>
      </c>
      <c r="AJ14" s="567">
        <f t="shared" si="15"/>
        <v>14</v>
      </c>
      <c r="AK14" s="568" t="str">
        <f t="shared" si="16"/>
        <v>Murcia, Región de</v>
      </c>
      <c r="AL14" s="569">
        <f t="shared" si="17"/>
        <v>1.7114277768233466</v>
      </c>
      <c r="AN14" s="567">
        <f t="shared" si="18"/>
        <v>5</v>
      </c>
      <c r="AO14" s="567">
        <v>4</v>
      </c>
      <c r="AP14" s="567">
        <f t="shared" si="19"/>
        <v>9</v>
      </c>
      <c r="AQ14" s="568" t="str">
        <f t="shared" si="20"/>
        <v>Cataluña</v>
      </c>
      <c r="AR14" s="569">
        <f t="shared" si="21"/>
        <v>7.7617271492262434</v>
      </c>
      <c r="AT14" s="567">
        <f t="shared" si="22"/>
        <v>6</v>
      </c>
      <c r="AU14" s="567">
        <v>4</v>
      </c>
      <c r="AV14" s="567">
        <f t="shared" si="23"/>
        <v>8</v>
      </c>
      <c r="AW14" s="568" t="str">
        <f t="shared" si="24"/>
        <v>Castilla - La Mancha</v>
      </c>
      <c r="AX14" s="569">
        <f t="shared" si="25"/>
        <v>42.643848373356946</v>
      </c>
    </row>
    <row r="15" spans="1:50" s="396" customFormat="1" ht="18" customHeight="1" x14ac:dyDescent="0.2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66429</v>
      </c>
      <c r="Q15" s="564">
        <f t="shared" si="8"/>
        <v>3.0017406110032643</v>
      </c>
      <c r="R15" s="558"/>
      <c r="S15" s="561">
        <f>'23solcasaad'!J16</f>
        <v>22924</v>
      </c>
      <c r="T15" s="565">
        <f t="shared" si="9"/>
        <v>1.2550993200541591</v>
      </c>
      <c r="U15" s="558"/>
      <c r="V15" s="561">
        <f>'23solcasaad'!Q16</f>
        <v>15520</v>
      </c>
      <c r="W15" s="565">
        <f t="shared" si="10"/>
        <v>5.3856537565975993</v>
      </c>
      <c r="X15" s="558"/>
      <c r="Y15" s="561">
        <f>'23solcasaad'!X16</f>
        <v>27985</v>
      </c>
      <c r="Z15" s="565">
        <f t="shared" si="11"/>
        <v>28.44755728139549</v>
      </c>
      <c r="AA15" s="566"/>
      <c r="AB15" s="567">
        <f t="shared" si="12"/>
        <v>19</v>
      </c>
      <c r="AC15" s="567">
        <v>5</v>
      </c>
      <c r="AD15" s="567">
        <f t="shared" si="13"/>
        <v>3</v>
      </c>
      <c r="AE15" s="568" t="str">
        <f t="shared" si="2"/>
        <v>Asturias, Principado de</v>
      </c>
      <c r="AF15" s="569">
        <f t="shared" si="3"/>
        <v>4.7234757370335769</v>
      </c>
      <c r="AH15" s="567">
        <f t="shared" si="14"/>
        <v>14</v>
      </c>
      <c r="AI15" s="567">
        <v>5</v>
      </c>
      <c r="AJ15" s="567">
        <f t="shared" si="15"/>
        <v>1</v>
      </c>
      <c r="AK15" s="568" t="str">
        <f t="shared" si="16"/>
        <v>Andalucía</v>
      </c>
      <c r="AL15" s="569">
        <f t="shared" si="17"/>
        <v>1.7028674163606683</v>
      </c>
      <c r="AN15" s="567">
        <f t="shared" si="18"/>
        <v>16</v>
      </c>
      <c r="AO15" s="567">
        <v>5</v>
      </c>
      <c r="AP15" s="567">
        <f t="shared" si="19"/>
        <v>4</v>
      </c>
      <c r="AQ15" s="568" t="str">
        <f t="shared" si="20"/>
        <v>Balears, Illes</v>
      </c>
      <c r="AR15" s="569">
        <f t="shared" si="21"/>
        <v>7.1567507277129412</v>
      </c>
      <c r="AT15" s="567">
        <f t="shared" si="22"/>
        <v>18</v>
      </c>
      <c r="AU15" s="567">
        <v>5</v>
      </c>
      <c r="AV15" s="567">
        <f t="shared" si="23"/>
        <v>9</v>
      </c>
      <c r="AW15" s="568" t="str">
        <f t="shared" si="24"/>
        <v>Cataluña</v>
      </c>
      <c r="AX15" s="569">
        <f t="shared" si="25"/>
        <v>41.851624553518214</v>
      </c>
    </row>
    <row r="16" spans="1:50" s="396" customFormat="1" ht="18" customHeight="1" x14ac:dyDescent="0.2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23979</v>
      </c>
      <c r="Q16" s="564">
        <f t="shared" si="8"/>
        <v>4.075378959766276</v>
      </c>
      <c r="R16" s="558"/>
      <c r="S16" s="572">
        <f>'23solcasaad'!J17</f>
        <v>6666</v>
      </c>
      <c r="T16" s="565">
        <f t="shared" si="9"/>
        <v>1.4806292118859032</v>
      </c>
      <c r="U16" s="558"/>
      <c r="V16" s="572">
        <f>'23solcasaad'!Q17</f>
        <v>5208</v>
      </c>
      <c r="W16" s="565">
        <f t="shared" si="10"/>
        <v>5.3418124006359298</v>
      </c>
      <c r="X16" s="558"/>
      <c r="Y16" s="572">
        <f>'23solcasaad'!X17</f>
        <v>12105</v>
      </c>
      <c r="Z16" s="565">
        <f t="shared" si="11"/>
        <v>29.758100201583165</v>
      </c>
      <c r="AA16" s="566"/>
      <c r="AB16" s="567">
        <f t="shared" si="12"/>
        <v>12</v>
      </c>
      <c r="AC16" s="567">
        <v>6</v>
      </c>
      <c r="AD16" s="567">
        <f t="shared" si="13"/>
        <v>8</v>
      </c>
      <c r="AE16" s="568" t="str">
        <f t="shared" si="2"/>
        <v>Castilla - La Mancha</v>
      </c>
      <c r="AF16" s="569">
        <f t="shared" si="3"/>
        <v>4.6795573695135424</v>
      </c>
      <c r="AH16" s="567">
        <f t="shared" si="14"/>
        <v>7</v>
      </c>
      <c r="AI16" s="567">
        <v>6</v>
      </c>
      <c r="AJ16" s="567">
        <f t="shared" si="15"/>
        <v>11</v>
      </c>
      <c r="AK16" s="568" t="str">
        <f t="shared" si="16"/>
        <v>Extremadura</v>
      </c>
      <c r="AL16" s="569">
        <f t="shared" si="17"/>
        <v>1.6533198064654706</v>
      </c>
      <c r="AN16" s="567">
        <f t="shared" si="18"/>
        <v>17</v>
      </c>
      <c r="AO16" s="567">
        <v>6</v>
      </c>
      <c r="AP16" s="567">
        <f t="shared" si="19"/>
        <v>7</v>
      </c>
      <c r="AQ16" s="568" t="str">
        <f t="shared" si="20"/>
        <v>Castilla y León</v>
      </c>
      <c r="AR16" s="569">
        <f t="shared" si="21"/>
        <v>7.0928431071612437</v>
      </c>
      <c r="AT16" s="567">
        <f t="shared" si="22"/>
        <v>17</v>
      </c>
      <c r="AU16" s="567">
        <v>6</v>
      </c>
      <c r="AV16" s="567">
        <f t="shared" si="23"/>
        <v>4</v>
      </c>
      <c r="AW16" s="568" t="str">
        <f t="shared" si="24"/>
        <v>Balears, Illes</v>
      </c>
      <c r="AX16" s="569">
        <f t="shared" si="25"/>
        <v>40.557564224548052</v>
      </c>
    </row>
    <row r="17" spans="1:50" s="396" customFormat="1" ht="18" customHeight="1" x14ac:dyDescent="0.2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159389</v>
      </c>
      <c r="Q17" s="564">
        <f>P17*100/D17</f>
        <v>6.6866132232077566</v>
      </c>
      <c r="R17" s="558"/>
      <c r="S17" s="561">
        <f>'23solcasaad'!J18</f>
        <v>31792</v>
      </c>
      <c r="T17" s="565">
        <f>S17*100/G17</f>
        <v>1.8140247990519049</v>
      </c>
      <c r="U17" s="558"/>
      <c r="V17" s="561">
        <f>'23solcasaad'!Q18</f>
        <v>29346</v>
      </c>
      <c r="W17" s="565">
        <f>V17*100/J17</f>
        <v>7.0928431071612437</v>
      </c>
      <c r="X17" s="558"/>
      <c r="Y17" s="561">
        <f>'23solcasaad'!X18</f>
        <v>98251</v>
      </c>
      <c r="Z17" s="565">
        <f>Y17*100/M17</f>
        <v>45.194691690241264</v>
      </c>
      <c r="AA17" s="566"/>
      <c r="AB17" s="567">
        <f t="shared" si="12"/>
        <v>1</v>
      </c>
      <c r="AC17" s="567">
        <v>7</v>
      </c>
      <c r="AD17" s="567">
        <f t="shared" si="13"/>
        <v>9</v>
      </c>
      <c r="AE17" s="568" t="str">
        <f t="shared" si="2"/>
        <v>Cataluña</v>
      </c>
      <c r="AF17" s="569">
        <f t="shared" si="3"/>
        <v>4.6004644668672832</v>
      </c>
      <c r="AH17" s="567">
        <f t="shared" si="14"/>
        <v>2</v>
      </c>
      <c r="AI17" s="567">
        <v>7</v>
      </c>
      <c r="AJ17" s="567">
        <f t="shared" si="15"/>
        <v>6</v>
      </c>
      <c r="AK17" s="568" t="str">
        <f t="shared" si="16"/>
        <v>Cantabria</v>
      </c>
      <c r="AL17" s="569">
        <f t="shared" si="17"/>
        <v>1.4806292118859032</v>
      </c>
      <c r="AN17" s="567">
        <f t="shared" si="18"/>
        <v>6</v>
      </c>
      <c r="AO17" s="567">
        <v>7</v>
      </c>
      <c r="AP17" s="567">
        <f t="shared" si="19"/>
        <v>8</v>
      </c>
      <c r="AQ17" s="568" t="str">
        <f t="shared" si="20"/>
        <v>Castilla - La Mancha</v>
      </c>
      <c r="AR17" s="569">
        <f t="shared" si="21"/>
        <v>7.0138609516146726</v>
      </c>
      <c r="AT17" s="567">
        <f t="shared" si="22"/>
        <v>2</v>
      </c>
      <c r="AU17" s="567">
        <v>7</v>
      </c>
      <c r="AV17" s="567">
        <f t="shared" si="23"/>
        <v>16</v>
      </c>
      <c r="AW17" s="568" t="str">
        <f t="shared" si="24"/>
        <v>País Vasco</v>
      </c>
      <c r="AX17" s="569">
        <f t="shared" si="25"/>
        <v>38.586655592469548</v>
      </c>
    </row>
    <row r="18" spans="1:50" s="396" customFormat="1" ht="18" customHeight="1" x14ac:dyDescent="0.2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97526</v>
      </c>
      <c r="Q18" s="564">
        <f t="shared" si="8"/>
        <v>4.6795573695135424</v>
      </c>
      <c r="R18" s="558"/>
      <c r="S18" s="561">
        <f>'23solcasaad'!J19</f>
        <v>22482</v>
      </c>
      <c r="T18" s="565">
        <f t="shared" si="9"/>
        <v>1.3384931384514631</v>
      </c>
      <c r="U18" s="558"/>
      <c r="V18" s="561">
        <f>'23solcasaad'!Q19</f>
        <v>19178</v>
      </c>
      <c r="W18" s="565">
        <f t="shared" si="10"/>
        <v>7.0138609516146726</v>
      </c>
      <c r="X18" s="558"/>
      <c r="Y18" s="561">
        <f>'23solcasaad'!X19</f>
        <v>55866</v>
      </c>
      <c r="Z18" s="565">
        <f t="shared" si="11"/>
        <v>42.643848373356946</v>
      </c>
      <c r="AA18" s="566"/>
      <c r="AB18" s="567">
        <f t="shared" si="12"/>
        <v>6</v>
      </c>
      <c r="AC18" s="567">
        <v>8</v>
      </c>
      <c r="AD18" s="567">
        <f t="shared" si="13"/>
        <v>17</v>
      </c>
      <c r="AE18" s="568" t="str">
        <f t="shared" si="2"/>
        <v>Rioja, La</v>
      </c>
      <c r="AF18" s="569">
        <f t="shared" si="3"/>
        <v>4.536710086197802</v>
      </c>
      <c r="AH18" s="567">
        <f t="shared" si="14"/>
        <v>13</v>
      </c>
      <c r="AI18" s="567">
        <v>8</v>
      </c>
      <c r="AJ18" s="567">
        <f t="shared" si="15"/>
        <v>3</v>
      </c>
      <c r="AK18" s="568" t="str">
        <f t="shared" si="16"/>
        <v>Asturias, Principado de</v>
      </c>
      <c r="AL18" s="569">
        <f t="shared" si="17"/>
        <v>1.4263076659235123</v>
      </c>
      <c r="AN18" s="567">
        <f t="shared" si="18"/>
        <v>7</v>
      </c>
      <c r="AO18" s="567">
        <v>8</v>
      </c>
      <c r="AP18" s="567">
        <f t="shared" si="19"/>
        <v>20</v>
      </c>
      <c r="AQ18" s="568" t="str">
        <f t="shared" si="20"/>
        <v>TOTAL</v>
      </c>
      <c r="AR18" s="569">
        <f t="shared" si="21"/>
        <v>6.6363728927649115</v>
      </c>
      <c r="AT18" s="567">
        <f t="shared" si="22"/>
        <v>4</v>
      </c>
      <c r="AU18" s="567">
        <v>8</v>
      </c>
      <c r="AV18" s="567">
        <f t="shared" si="23"/>
        <v>14</v>
      </c>
      <c r="AW18" s="568" t="str">
        <f t="shared" si="24"/>
        <v>Murcia, Región de</v>
      </c>
      <c r="AX18" s="569">
        <f t="shared" si="25"/>
        <v>38.44675987603248</v>
      </c>
    </row>
    <row r="19" spans="1:50" s="396" customFormat="1" ht="18" customHeight="1" x14ac:dyDescent="0.2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363527</v>
      </c>
      <c r="Q19" s="564">
        <f t="shared" si="8"/>
        <v>4.6004644668672832</v>
      </c>
      <c r="R19" s="558"/>
      <c r="S19" s="561">
        <f>'23solcasaad'!J20</f>
        <v>90415</v>
      </c>
      <c r="T19" s="565">
        <f t="shared" si="9"/>
        <v>1.4187643451488114</v>
      </c>
      <c r="U19" s="558"/>
      <c r="V19" s="561">
        <f>'23solcasaad'!Q20</f>
        <v>83530</v>
      </c>
      <c r="W19" s="565">
        <f t="shared" si="10"/>
        <v>7.7617271492262434</v>
      </c>
      <c r="X19" s="558"/>
      <c r="Y19" s="561">
        <f>'23solcasaad'!X20</f>
        <v>189582</v>
      </c>
      <c r="Z19" s="565">
        <f t="shared" si="11"/>
        <v>41.851624553518214</v>
      </c>
      <c r="AA19" s="566"/>
      <c r="AB19" s="567">
        <f t="shared" si="12"/>
        <v>7</v>
      </c>
      <c r="AC19" s="567">
        <v>9</v>
      </c>
      <c r="AD19" s="567">
        <f t="shared" si="13"/>
        <v>20</v>
      </c>
      <c r="AE19" s="568" t="str">
        <f t="shared" si="2"/>
        <v>TOTAL</v>
      </c>
      <c r="AF19" s="569">
        <f t="shared" si="3"/>
        <v>4.3488869720661967</v>
      </c>
      <c r="AH19" s="567">
        <f t="shared" si="14"/>
        <v>9</v>
      </c>
      <c r="AI19" s="567">
        <v>9</v>
      </c>
      <c r="AJ19" s="567">
        <f t="shared" si="15"/>
        <v>9</v>
      </c>
      <c r="AK19" s="568" t="str">
        <f t="shared" si="16"/>
        <v>Cataluña</v>
      </c>
      <c r="AL19" s="569">
        <f t="shared" si="17"/>
        <v>1.4187643451488114</v>
      </c>
      <c r="AN19" s="567">
        <f t="shared" si="18"/>
        <v>4</v>
      </c>
      <c r="AO19" s="567">
        <v>9</v>
      </c>
      <c r="AP19" s="567">
        <f t="shared" si="19"/>
        <v>18</v>
      </c>
      <c r="AQ19" s="568" t="str">
        <f t="shared" si="20"/>
        <v>Ceuta y Melilla</v>
      </c>
      <c r="AR19" s="569">
        <f t="shared" si="21"/>
        <v>6.4155497681509246</v>
      </c>
      <c r="AT19" s="567">
        <f t="shared" si="22"/>
        <v>5</v>
      </c>
      <c r="AU19" s="567">
        <v>9</v>
      </c>
      <c r="AV19" s="567">
        <f t="shared" si="23"/>
        <v>17</v>
      </c>
      <c r="AW19" s="568" t="str">
        <f t="shared" si="24"/>
        <v>Rioja, La</v>
      </c>
      <c r="AX19" s="569">
        <f t="shared" si="25"/>
        <v>38.269927536231883</v>
      </c>
    </row>
    <row r="20" spans="1:50" s="396" customFormat="1" ht="18" customHeight="1" x14ac:dyDescent="0.2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206158</v>
      </c>
      <c r="Q20" s="564">
        <f t="shared" si="8"/>
        <v>3.952267888757993</v>
      </c>
      <c r="R20" s="558"/>
      <c r="S20" s="561">
        <f>'23solcasaad'!J21</f>
        <v>55844</v>
      </c>
      <c r="T20" s="565">
        <f t="shared" si="9"/>
        <v>1.3396148067688882</v>
      </c>
      <c r="U20" s="558"/>
      <c r="V20" s="561">
        <f>'23solcasaad'!Q21</f>
        <v>45011</v>
      </c>
      <c r="W20" s="565">
        <f t="shared" si="10"/>
        <v>5.9595432663026493</v>
      </c>
      <c r="X20" s="558"/>
      <c r="Y20" s="561">
        <f>'23solcasaad'!X21</f>
        <v>105303</v>
      </c>
      <c r="Z20" s="565">
        <f t="shared" si="11"/>
        <v>36.030835768396415</v>
      </c>
      <c r="AA20" s="566"/>
      <c r="AB20" s="567">
        <f t="shared" si="12"/>
        <v>13</v>
      </c>
      <c r="AC20" s="567">
        <v>10</v>
      </c>
      <c r="AD20" s="567">
        <f t="shared" si="13"/>
        <v>14</v>
      </c>
      <c r="AE20" s="568" t="str">
        <f t="shared" si="2"/>
        <v>Murcia, Región de</v>
      </c>
      <c r="AF20" s="570">
        <f t="shared" si="3"/>
        <v>4.1744109011324415</v>
      </c>
      <c r="AH20" s="567">
        <f t="shared" si="14"/>
        <v>12</v>
      </c>
      <c r="AI20" s="567">
        <v>10</v>
      </c>
      <c r="AJ20" s="567">
        <f t="shared" si="15"/>
        <v>20</v>
      </c>
      <c r="AK20" s="568" t="str">
        <f t="shared" si="16"/>
        <v>TOTAL</v>
      </c>
      <c r="AL20" s="569">
        <f t="shared" si="17"/>
        <v>1.4166151334777954</v>
      </c>
      <c r="AN20" s="567">
        <f t="shared" si="18"/>
        <v>11</v>
      </c>
      <c r="AO20" s="567">
        <v>10</v>
      </c>
      <c r="AP20" s="567">
        <f t="shared" si="19"/>
        <v>16</v>
      </c>
      <c r="AQ20" s="568" t="str">
        <f t="shared" si="20"/>
        <v>País Vasco</v>
      </c>
      <c r="AR20" s="569">
        <f t="shared" si="21"/>
        <v>6.3741987623022505</v>
      </c>
      <c r="AT20" s="567">
        <f t="shared" si="22"/>
        <v>12</v>
      </c>
      <c r="AU20" s="567">
        <v>10</v>
      </c>
      <c r="AV20" s="567">
        <f t="shared" si="23"/>
        <v>20</v>
      </c>
      <c r="AW20" s="568" t="str">
        <f t="shared" si="24"/>
        <v>TOTAL</v>
      </c>
      <c r="AX20" s="569">
        <f t="shared" si="25"/>
        <v>38.125266813702922</v>
      </c>
    </row>
    <row r="21" spans="1:50" s="329" customFormat="1" ht="18" customHeight="1" x14ac:dyDescent="0.2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59007</v>
      </c>
      <c r="Q21" s="579">
        <f t="shared" si="8"/>
        <v>5.5967622303202296</v>
      </c>
      <c r="R21" s="573"/>
      <c r="S21" s="576">
        <f>'23solcasaad'!J22</f>
        <v>13624</v>
      </c>
      <c r="T21" s="580">
        <f t="shared" si="9"/>
        <v>1.6533198064654706</v>
      </c>
      <c r="U21" s="573"/>
      <c r="V21" s="576">
        <f>'23solcasaad'!Q22</f>
        <v>13018</v>
      </c>
      <c r="W21" s="580">
        <f t="shared" si="10"/>
        <v>8.2807490712940819</v>
      </c>
      <c r="X21" s="573"/>
      <c r="Y21" s="576">
        <f>'23solcasaad'!X22</f>
        <v>32365</v>
      </c>
      <c r="Z21" s="565">
        <f t="shared" si="11"/>
        <v>44.299812480324121</v>
      </c>
      <c r="AA21" s="566"/>
      <c r="AB21" s="567">
        <f t="shared" si="12"/>
        <v>2</v>
      </c>
      <c r="AC21" s="567">
        <v>11</v>
      </c>
      <c r="AD21" s="567">
        <f t="shared" si="13"/>
        <v>2</v>
      </c>
      <c r="AE21" s="568" t="str">
        <f t="shared" si="2"/>
        <v>Aragón</v>
      </c>
      <c r="AF21" s="569">
        <f t="shared" si="3"/>
        <v>4.1437751297445962</v>
      </c>
      <c r="AG21" s="396"/>
      <c r="AH21" s="567">
        <f t="shared" si="14"/>
        <v>6</v>
      </c>
      <c r="AI21" s="567">
        <v>11</v>
      </c>
      <c r="AJ21" s="567">
        <f t="shared" si="15"/>
        <v>17</v>
      </c>
      <c r="AK21" s="568" t="str">
        <f t="shared" si="16"/>
        <v>Rioja, La</v>
      </c>
      <c r="AL21" s="569">
        <f t="shared" si="17"/>
        <v>1.3613591378058794</v>
      </c>
      <c r="AM21" s="396"/>
      <c r="AN21" s="567">
        <f t="shared" si="18"/>
        <v>3</v>
      </c>
      <c r="AO21" s="567">
        <v>11</v>
      </c>
      <c r="AP21" s="567">
        <f t="shared" si="19"/>
        <v>10</v>
      </c>
      <c r="AQ21" s="568" t="str">
        <f t="shared" si="20"/>
        <v>Comunitat Valenciana</v>
      </c>
      <c r="AR21" s="569">
        <f t="shared" si="21"/>
        <v>5.9595432663026493</v>
      </c>
      <c r="AS21" s="396"/>
      <c r="AT21" s="567">
        <f t="shared" si="22"/>
        <v>3</v>
      </c>
      <c r="AU21" s="567">
        <v>11</v>
      </c>
      <c r="AV21" s="567">
        <f t="shared" si="23"/>
        <v>13</v>
      </c>
      <c r="AW21" s="568" t="str">
        <f t="shared" si="24"/>
        <v>Madrid, Comunidad de</v>
      </c>
      <c r="AX21" s="569">
        <f t="shared" si="25"/>
        <v>37.732203498089142</v>
      </c>
    </row>
    <row r="22" spans="1:50" s="329" customFormat="1" ht="18" customHeight="1" x14ac:dyDescent="0.2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83666</v>
      </c>
      <c r="Q22" s="579">
        <f t="shared" si="8"/>
        <v>3.099401946489325</v>
      </c>
      <c r="R22" s="573"/>
      <c r="S22" s="576">
        <f>'23solcasaad'!J23</f>
        <v>24164</v>
      </c>
      <c r="T22" s="580">
        <f t="shared" si="9"/>
        <v>1.2146241471140864</v>
      </c>
      <c r="U22" s="573"/>
      <c r="V22" s="576">
        <f>'23solcasaad'!Q23</f>
        <v>14894</v>
      </c>
      <c r="W22" s="580">
        <f t="shared" si="10"/>
        <v>3.1477990345678806</v>
      </c>
      <c r="X22" s="573"/>
      <c r="Y22" s="576">
        <f>'23solcasaad'!X23</f>
        <v>44608</v>
      </c>
      <c r="Z22" s="565">
        <f t="shared" si="11"/>
        <v>18.834179171275849</v>
      </c>
      <c r="AA22" s="566"/>
      <c r="AB22" s="567">
        <f t="shared" si="12"/>
        <v>18</v>
      </c>
      <c r="AC22" s="567">
        <v>12</v>
      </c>
      <c r="AD22" s="567">
        <f t="shared" si="13"/>
        <v>6</v>
      </c>
      <c r="AE22" s="568" t="str">
        <f t="shared" si="2"/>
        <v>Cantabria</v>
      </c>
      <c r="AF22" s="569">
        <f t="shared" si="3"/>
        <v>4.075378959766276</v>
      </c>
      <c r="AG22" s="396"/>
      <c r="AH22" s="567">
        <f t="shared" si="14"/>
        <v>16</v>
      </c>
      <c r="AI22" s="567">
        <v>12</v>
      </c>
      <c r="AJ22" s="567">
        <f t="shared" si="15"/>
        <v>10</v>
      </c>
      <c r="AK22" s="568" t="str">
        <f t="shared" si="16"/>
        <v>Comunitat Valenciana</v>
      </c>
      <c r="AL22" s="569">
        <f t="shared" si="17"/>
        <v>1.3396148067688882</v>
      </c>
      <c r="AM22" s="396"/>
      <c r="AN22" s="567">
        <f t="shared" si="18"/>
        <v>19</v>
      </c>
      <c r="AO22" s="567">
        <v>12</v>
      </c>
      <c r="AP22" s="567">
        <f t="shared" si="19"/>
        <v>17</v>
      </c>
      <c r="AQ22" s="568" t="str">
        <f t="shared" si="20"/>
        <v>Rioja, La</v>
      </c>
      <c r="AR22" s="569">
        <f t="shared" si="21"/>
        <v>5.6942683104301368</v>
      </c>
      <c r="AS22" s="396"/>
      <c r="AT22" s="567">
        <f t="shared" si="22"/>
        <v>19</v>
      </c>
      <c r="AU22" s="567">
        <v>12</v>
      </c>
      <c r="AV22" s="567">
        <f t="shared" si="23"/>
        <v>10</v>
      </c>
      <c r="AW22" s="568" t="str">
        <f t="shared" si="24"/>
        <v>Comunitat Valenciana</v>
      </c>
      <c r="AX22" s="569">
        <f t="shared" si="25"/>
        <v>36.030835768396415</v>
      </c>
    </row>
    <row r="23" spans="1:50" s="329" customFormat="1" ht="18" customHeight="1" x14ac:dyDescent="0.2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249077</v>
      </c>
      <c r="Q23" s="579">
        <f t="shared" si="8"/>
        <v>3.6245709521802039</v>
      </c>
      <c r="R23" s="573"/>
      <c r="S23" s="576">
        <f>'23solcasaad'!J24</f>
        <v>58784</v>
      </c>
      <c r="T23" s="580">
        <f t="shared" si="9"/>
        <v>1.0487095844784415</v>
      </c>
      <c r="U23" s="573"/>
      <c r="V23" s="576">
        <f>'23solcasaad'!Q24</f>
        <v>48515</v>
      </c>
      <c r="W23" s="580">
        <f t="shared" si="10"/>
        <v>5.4462892488689816</v>
      </c>
      <c r="X23" s="573"/>
      <c r="Y23" s="576">
        <f>'23solcasaad'!X24</f>
        <v>141778</v>
      </c>
      <c r="Z23" s="565">
        <f t="shared" si="11"/>
        <v>37.732203498089142</v>
      </c>
      <c r="AA23" s="566"/>
      <c r="AB23" s="567">
        <f t="shared" si="12"/>
        <v>15</v>
      </c>
      <c r="AC23" s="567">
        <v>13</v>
      </c>
      <c r="AD23" s="567">
        <f t="shared" si="13"/>
        <v>10</v>
      </c>
      <c r="AE23" s="568" t="str">
        <f t="shared" si="2"/>
        <v>Comunitat Valenciana</v>
      </c>
      <c r="AF23" s="569">
        <f t="shared" si="3"/>
        <v>3.952267888757993</v>
      </c>
      <c r="AG23" s="396"/>
      <c r="AH23" s="567">
        <f t="shared" si="14"/>
        <v>17</v>
      </c>
      <c r="AI23" s="567">
        <v>13</v>
      </c>
      <c r="AJ23" s="567">
        <f t="shared" si="15"/>
        <v>8</v>
      </c>
      <c r="AK23" s="568" t="str">
        <f t="shared" si="16"/>
        <v>Castilla - La Mancha</v>
      </c>
      <c r="AL23" s="569">
        <f t="shared" si="17"/>
        <v>1.3384931384514631</v>
      </c>
      <c r="AM23" s="396"/>
      <c r="AN23" s="567">
        <f t="shared" si="18"/>
        <v>15</v>
      </c>
      <c r="AO23" s="567">
        <v>13</v>
      </c>
      <c r="AP23" s="567">
        <f t="shared" si="19"/>
        <v>3</v>
      </c>
      <c r="AQ23" s="568" t="str">
        <f t="shared" si="20"/>
        <v>Asturias, Principado de</v>
      </c>
      <c r="AR23" s="569">
        <f t="shared" si="21"/>
        <v>5.5227324462471286</v>
      </c>
      <c r="AS23" s="396"/>
      <c r="AT23" s="567">
        <f t="shared" si="22"/>
        <v>11</v>
      </c>
      <c r="AU23" s="567">
        <v>13</v>
      </c>
      <c r="AV23" s="567">
        <f t="shared" si="23"/>
        <v>2</v>
      </c>
      <c r="AW23" s="568" t="str">
        <f t="shared" si="24"/>
        <v>Aragón</v>
      </c>
      <c r="AX23" s="569">
        <f t="shared" si="25"/>
        <v>35.40710203316781</v>
      </c>
    </row>
    <row r="24" spans="1:50" s="329" customFormat="1" ht="18" customHeight="1" x14ac:dyDescent="0.2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64774</v>
      </c>
      <c r="Q24" s="579">
        <f t="shared" si="8"/>
        <v>4.1744109011324415</v>
      </c>
      <c r="R24" s="573"/>
      <c r="S24" s="576">
        <f>'23solcasaad'!J25</f>
        <v>22215</v>
      </c>
      <c r="T24" s="580">
        <f t="shared" si="9"/>
        <v>1.7114277768233466</v>
      </c>
      <c r="U24" s="573"/>
      <c r="V24" s="576">
        <f>'23solcasaad'!Q25</f>
        <v>15143</v>
      </c>
      <c r="W24" s="580">
        <f t="shared" si="10"/>
        <v>8.3046330013600667</v>
      </c>
      <c r="X24" s="573"/>
      <c r="Y24" s="576">
        <f>'23solcasaad'!X25</f>
        <v>27416</v>
      </c>
      <c r="Z24" s="565">
        <f t="shared" si="11"/>
        <v>38.44675987603248</v>
      </c>
      <c r="AA24" s="566"/>
      <c r="AB24" s="567">
        <f t="shared" si="12"/>
        <v>10</v>
      </c>
      <c r="AC24" s="567">
        <v>14</v>
      </c>
      <c r="AD24" s="567">
        <f t="shared" si="13"/>
        <v>4</v>
      </c>
      <c r="AE24" s="568" t="str">
        <f t="shared" si="2"/>
        <v>Balears, Illes</v>
      </c>
      <c r="AF24" s="569">
        <f t="shared" si="3"/>
        <v>3.6764839582579141</v>
      </c>
      <c r="AG24" s="396"/>
      <c r="AH24" s="567">
        <f t="shared" si="14"/>
        <v>4</v>
      </c>
      <c r="AI24" s="567">
        <v>14</v>
      </c>
      <c r="AJ24" s="567">
        <f t="shared" si="15"/>
        <v>5</v>
      </c>
      <c r="AK24" s="568" t="str">
        <f t="shared" si="16"/>
        <v>Canarias</v>
      </c>
      <c r="AL24" s="569">
        <f t="shared" si="17"/>
        <v>1.2550993200541591</v>
      </c>
      <c r="AM24" s="396"/>
      <c r="AN24" s="567">
        <f t="shared" si="18"/>
        <v>2</v>
      </c>
      <c r="AO24" s="567">
        <v>14</v>
      </c>
      <c r="AP24" s="567">
        <f t="shared" si="19"/>
        <v>2</v>
      </c>
      <c r="AQ24" s="568" t="str">
        <f t="shared" si="20"/>
        <v>Aragón</v>
      </c>
      <c r="AR24" s="569">
        <f t="shared" si="21"/>
        <v>5.4579015189583719</v>
      </c>
      <c r="AS24" s="396"/>
      <c r="AT24" s="567">
        <f t="shared" si="22"/>
        <v>8</v>
      </c>
      <c r="AU24" s="567">
        <v>14</v>
      </c>
      <c r="AV24" s="567">
        <f t="shared" si="23"/>
        <v>3</v>
      </c>
      <c r="AW24" s="568" t="str">
        <f t="shared" si="24"/>
        <v>Asturias, Principado de</v>
      </c>
      <c r="AX24" s="569">
        <f t="shared" si="25"/>
        <v>31.528256231151587</v>
      </c>
    </row>
    <row r="25" spans="1:50" s="329" customFormat="1" ht="18" customHeight="1" x14ac:dyDescent="0.2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21879</v>
      </c>
      <c r="Q25" s="579">
        <f t="shared" si="8"/>
        <v>3.2550527780050733</v>
      </c>
      <c r="R25" s="573"/>
      <c r="S25" s="582">
        <f>'23solcasaad'!J26</f>
        <v>5210</v>
      </c>
      <c r="T25" s="580">
        <f t="shared" si="9"/>
        <v>0.97433988940026672</v>
      </c>
      <c r="U25" s="573"/>
      <c r="V25" s="582">
        <f>'23solcasaad'!Q26</f>
        <v>4066</v>
      </c>
      <c r="W25" s="580">
        <f t="shared" si="10"/>
        <v>4.2487382313294813</v>
      </c>
      <c r="X25" s="573"/>
      <c r="Y25" s="582">
        <f>'23solcasaad'!X26</f>
        <v>12603</v>
      </c>
      <c r="Z25" s="565">
        <f t="shared" si="11"/>
        <v>30.197675811668862</v>
      </c>
      <c r="AA25" s="566"/>
      <c r="AB25" s="567">
        <f t="shared" si="12"/>
        <v>16</v>
      </c>
      <c r="AC25" s="567">
        <v>15</v>
      </c>
      <c r="AD25" s="567">
        <f t="shared" si="13"/>
        <v>13</v>
      </c>
      <c r="AE25" s="568" t="str">
        <f t="shared" si="2"/>
        <v>Madrid, Comunidad de</v>
      </c>
      <c r="AF25" s="569">
        <f t="shared" si="3"/>
        <v>3.6245709521802039</v>
      </c>
      <c r="AG25" s="396"/>
      <c r="AH25" s="567">
        <f t="shared" si="14"/>
        <v>19</v>
      </c>
      <c r="AI25" s="567">
        <v>15</v>
      </c>
      <c r="AJ25" s="567">
        <f t="shared" si="15"/>
        <v>4</v>
      </c>
      <c r="AK25" s="568" t="str">
        <f t="shared" si="16"/>
        <v>Balears, Illes</v>
      </c>
      <c r="AL25" s="569">
        <f t="shared" si="17"/>
        <v>1.2516826352046877</v>
      </c>
      <c r="AM25" s="396"/>
      <c r="AN25" s="567">
        <f t="shared" si="18"/>
        <v>18</v>
      </c>
      <c r="AO25" s="567">
        <v>15</v>
      </c>
      <c r="AP25" s="567">
        <f t="shared" si="19"/>
        <v>13</v>
      </c>
      <c r="AQ25" s="568" t="str">
        <f t="shared" si="20"/>
        <v>Madrid, Comunidad de</v>
      </c>
      <c r="AR25" s="569">
        <f t="shared" si="21"/>
        <v>5.4462892488689816</v>
      </c>
      <c r="AS25" s="396"/>
      <c r="AT25" s="567">
        <f t="shared" si="22"/>
        <v>16</v>
      </c>
      <c r="AU25" s="567">
        <v>15</v>
      </c>
      <c r="AV25" s="567">
        <f t="shared" si="23"/>
        <v>18</v>
      </c>
      <c r="AW25" s="568" t="str">
        <f t="shared" si="24"/>
        <v>Ceuta y Melilla</v>
      </c>
      <c r="AX25" s="569">
        <f t="shared" si="25"/>
        <v>31.11248200699157</v>
      </c>
    </row>
    <row r="26" spans="1:50" s="329" customFormat="1" ht="18" customHeight="1" x14ac:dyDescent="0.2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114752</v>
      </c>
      <c r="Q26" s="579">
        <f t="shared" si="8"/>
        <v>5.1776337340308318</v>
      </c>
      <c r="R26" s="573"/>
      <c r="S26" s="582">
        <f>'23solcasaad'!J27</f>
        <v>30396</v>
      </c>
      <c r="T26" s="580">
        <f t="shared" si="9"/>
        <v>1.7921556927888078</v>
      </c>
      <c r="U26" s="573"/>
      <c r="V26" s="582">
        <f>'23solcasaad'!Q27</f>
        <v>23031</v>
      </c>
      <c r="W26" s="580">
        <f t="shared" si="10"/>
        <v>6.3741987623022505</v>
      </c>
      <c r="X26" s="573"/>
      <c r="Y26" s="582">
        <f>'23solcasaad'!X27</f>
        <v>61325</v>
      </c>
      <c r="Z26" s="565">
        <f t="shared" si="11"/>
        <v>38.586655592469548</v>
      </c>
      <c r="AA26" s="566"/>
      <c r="AB26" s="567">
        <f t="shared" si="12"/>
        <v>3</v>
      </c>
      <c r="AC26" s="567">
        <v>16</v>
      </c>
      <c r="AD26" s="567">
        <f t="shared" si="13"/>
        <v>15</v>
      </c>
      <c r="AE26" s="568" t="str">
        <f t="shared" si="2"/>
        <v>Navarra, Comunidad Foral de</v>
      </c>
      <c r="AF26" s="570">
        <f t="shared" si="3"/>
        <v>3.2550527780050733</v>
      </c>
      <c r="AG26" s="396"/>
      <c r="AH26" s="567">
        <f t="shared" si="14"/>
        <v>3</v>
      </c>
      <c r="AI26" s="567">
        <v>16</v>
      </c>
      <c r="AJ26" s="567">
        <f t="shared" si="15"/>
        <v>12</v>
      </c>
      <c r="AK26" s="568" t="str">
        <f t="shared" si="16"/>
        <v>Galicia</v>
      </c>
      <c r="AL26" s="569">
        <f t="shared" si="17"/>
        <v>1.2146241471140864</v>
      </c>
      <c r="AM26" s="396"/>
      <c r="AN26" s="567">
        <f t="shared" si="18"/>
        <v>10</v>
      </c>
      <c r="AO26" s="567">
        <v>16</v>
      </c>
      <c r="AP26" s="567">
        <f t="shared" si="19"/>
        <v>5</v>
      </c>
      <c r="AQ26" s="568" t="str">
        <f t="shared" si="20"/>
        <v>Canarias</v>
      </c>
      <c r="AR26" s="569">
        <f t="shared" si="21"/>
        <v>5.3856537565975993</v>
      </c>
      <c r="AS26" s="396"/>
      <c r="AT26" s="567">
        <f t="shared" si="22"/>
        <v>7</v>
      </c>
      <c r="AU26" s="567">
        <v>16</v>
      </c>
      <c r="AV26" s="567">
        <f t="shared" si="23"/>
        <v>15</v>
      </c>
      <c r="AW26" s="568" t="str">
        <f t="shared" si="24"/>
        <v>Navarra, Comunidad Foral de</v>
      </c>
      <c r="AX26" s="569">
        <f t="shared" si="25"/>
        <v>30.197675811668862</v>
      </c>
    </row>
    <row r="27" spans="1:50" s="329" customFormat="1" ht="18" customHeight="1" x14ac:dyDescent="0.2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14621</v>
      </c>
      <c r="Q27" s="586">
        <f t="shared" si="8"/>
        <v>4.536710086197802</v>
      </c>
      <c r="R27" s="573"/>
      <c r="S27" s="582">
        <f>'23solcasaad'!J28</f>
        <v>3432</v>
      </c>
      <c r="T27" s="587">
        <f t="shared" si="9"/>
        <v>1.3613591378058794</v>
      </c>
      <c r="U27" s="573"/>
      <c r="V27" s="582">
        <f>'23solcasaad'!Q28</f>
        <v>2739</v>
      </c>
      <c r="W27" s="587">
        <f t="shared" si="10"/>
        <v>5.6942683104301368</v>
      </c>
      <c r="X27" s="573"/>
      <c r="Y27" s="582">
        <f>'23solcasaad'!X28</f>
        <v>8450</v>
      </c>
      <c r="Z27" s="588">
        <f t="shared" si="11"/>
        <v>38.269927536231883</v>
      </c>
      <c r="AA27" s="566"/>
      <c r="AB27" s="567">
        <f t="shared" si="12"/>
        <v>8</v>
      </c>
      <c r="AC27" s="567">
        <v>17</v>
      </c>
      <c r="AD27" s="567">
        <f t="shared" si="13"/>
        <v>18</v>
      </c>
      <c r="AE27" s="568" t="str">
        <f t="shared" si="2"/>
        <v>Ceuta y Melilla</v>
      </c>
      <c r="AF27" s="569">
        <f t="shared" si="3"/>
        <v>3.206858702423685</v>
      </c>
      <c r="AG27" s="396"/>
      <c r="AH27" s="567">
        <f t="shared" si="14"/>
        <v>11</v>
      </c>
      <c r="AI27" s="567">
        <v>17</v>
      </c>
      <c r="AJ27" s="567">
        <f t="shared" si="15"/>
        <v>13</v>
      </c>
      <c r="AK27" s="568" t="str">
        <f t="shared" si="16"/>
        <v>Madrid, Comunidad de</v>
      </c>
      <c r="AL27" s="569">
        <f t="shared" si="17"/>
        <v>1.0487095844784415</v>
      </c>
      <c r="AM27" s="396"/>
      <c r="AN27" s="567">
        <f t="shared" si="18"/>
        <v>12</v>
      </c>
      <c r="AO27" s="567">
        <v>17</v>
      </c>
      <c r="AP27" s="567">
        <f t="shared" si="19"/>
        <v>6</v>
      </c>
      <c r="AQ27" s="568" t="str">
        <f t="shared" si="20"/>
        <v>Cantabria</v>
      </c>
      <c r="AR27" s="569">
        <f t="shared" si="21"/>
        <v>5.3418124006359298</v>
      </c>
      <c r="AS27" s="396"/>
      <c r="AT27" s="567">
        <f t="shared" si="22"/>
        <v>9</v>
      </c>
      <c r="AU27" s="567">
        <v>17</v>
      </c>
      <c r="AV27" s="567">
        <f t="shared" si="23"/>
        <v>6</v>
      </c>
      <c r="AW27" s="568" t="str">
        <f t="shared" si="24"/>
        <v>Cantabria</v>
      </c>
      <c r="AX27" s="569">
        <f t="shared" si="25"/>
        <v>29.758100201583165</v>
      </c>
    </row>
    <row r="28" spans="1:50" s="329" customFormat="1" ht="18" customHeight="1" x14ac:dyDescent="0.2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5405</v>
      </c>
      <c r="Q28" s="586">
        <f t="shared" si="8"/>
        <v>3.206858702423685</v>
      </c>
      <c r="R28" s="573"/>
      <c r="S28" s="582">
        <f>'23solcasaad'!J29</f>
        <v>2882</v>
      </c>
      <c r="T28" s="587">
        <f t="shared" si="9"/>
        <v>1.9481002305004089</v>
      </c>
      <c r="U28" s="573"/>
      <c r="V28" s="582">
        <f>'23solcasaad'!Q29</f>
        <v>1010</v>
      </c>
      <c r="W28" s="587">
        <f t="shared" si="10"/>
        <v>6.4155497681509246</v>
      </c>
      <c r="X28" s="573"/>
      <c r="Y28" s="582">
        <f>'23solcasaad'!X29</f>
        <v>1513</v>
      </c>
      <c r="Z28" s="588">
        <f t="shared" si="11"/>
        <v>31.11248200699157</v>
      </c>
      <c r="AA28" s="566"/>
      <c r="AB28" s="567">
        <f t="shared" si="12"/>
        <v>17</v>
      </c>
      <c r="AC28" s="567">
        <v>18</v>
      </c>
      <c r="AD28" s="567">
        <f t="shared" si="13"/>
        <v>12</v>
      </c>
      <c r="AE28" s="568" t="str">
        <f t="shared" si="2"/>
        <v>Galicia</v>
      </c>
      <c r="AF28" s="569">
        <f t="shared" si="3"/>
        <v>3.099401946489325</v>
      </c>
      <c r="AG28" s="396"/>
      <c r="AH28" s="567">
        <f t="shared" si="14"/>
        <v>1</v>
      </c>
      <c r="AI28" s="567">
        <v>18</v>
      </c>
      <c r="AJ28" s="567">
        <f t="shared" si="15"/>
        <v>2</v>
      </c>
      <c r="AK28" s="568" t="str">
        <f t="shared" si="16"/>
        <v>Aragón</v>
      </c>
      <c r="AL28" s="569">
        <f t="shared" si="17"/>
        <v>1.0149975245130665</v>
      </c>
      <c r="AM28" s="396"/>
      <c r="AN28" s="567">
        <f t="shared" si="18"/>
        <v>9</v>
      </c>
      <c r="AO28" s="567">
        <v>18</v>
      </c>
      <c r="AP28" s="567">
        <f t="shared" si="19"/>
        <v>15</v>
      </c>
      <c r="AQ28" s="568" t="str">
        <f t="shared" si="20"/>
        <v>Navarra, Comunidad Foral de</v>
      </c>
      <c r="AR28" s="569">
        <f t="shared" si="21"/>
        <v>4.2487382313294813</v>
      </c>
      <c r="AS28" s="396"/>
      <c r="AT28" s="567">
        <f t="shared" si="22"/>
        <v>15</v>
      </c>
      <c r="AU28" s="567">
        <v>18</v>
      </c>
      <c r="AV28" s="567">
        <f t="shared" si="23"/>
        <v>5</v>
      </c>
      <c r="AW28" s="568" t="str">
        <f t="shared" si="24"/>
        <v>Canarias</v>
      </c>
      <c r="AX28" s="569">
        <f t="shared" si="25"/>
        <v>28.44755728139549</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2"/>
        <v>Canarias</v>
      </c>
      <c r="AF29" s="569">
        <f t="shared" si="3"/>
        <v>3.0017406110032643</v>
      </c>
      <c r="AG29" s="396"/>
      <c r="AH29" s="396"/>
      <c r="AI29" s="396"/>
      <c r="AJ29" s="567">
        <f>MATCH(AI30,AH$11:AH$30,0)</f>
        <v>15</v>
      </c>
      <c r="AK29" s="568" t="str">
        <f t="shared" si="16"/>
        <v>Navarra, Comunidad Foral de</v>
      </c>
      <c r="AL29" s="569">
        <f t="shared" si="17"/>
        <v>0.97433988940026672</v>
      </c>
      <c r="AM29" s="396"/>
      <c r="AN29" s="396"/>
      <c r="AO29" s="396"/>
      <c r="AP29" s="567">
        <f>MATCH(AO30,AN$11:AN$30,0)</f>
        <v>12</v>
      </c>
      <c r="AQ29" s="568" t="str">
        <f t="shared" si="20"/>
        <v>Galicia</v>
      </c>
      <c r="AR29" s="569">
        <f>INDEX(W$11:W$30,AP29,1)</f>
        <v>3.1477990345678806</v>
      </c>
      <c r="AS29" s="396"/>
      <c r="AT29" s="396"/>
      <c r="AU29" s="396"/>
      <c r="AV29" s="567">
        <f>MATCH(AU30,AT$11:AT$30,0)</f>
        <v>12</v>
      </c>
      <c r="AW29" s="568" t="str">
        <f t="shared" si="24"/>
        <v>Galicia</v>
      </c>
      <c r="AX29" s="569">
        <f t="shared" si="25"/>
        <v>18.834179171275849</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2091178</v>
      </c>
      <c r="Q30" s="545">
        <f>P30*100/D30</f>
        <v>4.3488869720661967</v>
      </c>
      <c r="R30" s="320"/>
      <c r="S30" s="549">
        <f>SUM(S11:S28)</f>
        <v>543946</v>
      </c>
      <c r="T30" s="546">
        <f>S30*100/G30</f>
        <v>1.4166151334777954</v>
      </c>
      <c r="U30" s="320"/>
      <c r="V30" s="549">
        <f>SUM(V11:V28)</f>
        <v>452330</v>
      </c>
      <c r="W30" s="546">
        <f>V30*100/J30</f>
        <v>6.6363728927649115</v>
      </c>
      <c r="X30" s="320"/>
      <c r="Y30" s="549">
        <f>SUM(Y11:Y28)</f>
        <v>1094902</v>
      </c>
      <c r="Z30" s="551">
        <f>Y30*100/M30</f>
        <v>38.125266813702922</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4" t="s">
        <v>171</v>
      </c>
      <c r="C33" s="1454"/>
      <c r="D33" s="1454"/>
      <c r="E33" s="1454"/>
      <c r="F33" s="1454"/>
      <c r="G33" s="1454"/>
      <c r="H33" s="1454"/>
      <c r="I33" s="1454"/>
      <c r="J33" s="1454"/>
      <c r="K33" s="1454"/>
      <c r="L33" s="1454"/>
      <c r="M33" s="1454"/>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5"/>
      <c r="C34" s="1455"/>
      <c r="D34" s="1455"/>
      <c r="E34" s="1455"/>
      <c r="F34" s="1455"/>
      <c r="G34" s="1455"/>
      <c r="H34" s="1455"/>
      <c r="I34" s="1455"/>
      <c r="J34" s="1455"/>
      <c r="K34" s="1455"/>
      <c r="L34" s="1455"/>
      <c r="M34" s="1455"/>
      <c r="N34" s="1455"/>
      <c r="O34" s="1455"/>
      <c r="P34" s="1455"/>
    </row>
    <row r="35" spans="2:50" s="329" customFormat="1" ht="4.5" customHeight="1" x14ac:dyDescent="0.2">
      <c r="B35" s="1377"/>
      <c r="C35" s="1377"/>
      <c r="D35" s="1377"/>
      <c r="E35" s="1377"/>
      <c r="F35" s="1377"/>
      <c r="G35" s="1377"/>
      <c r="H35" s="1377"/>
      <c r="I35" s="1377"/>
      <c r="J35" s="1377"/>
      <c r="K35" s="1377"/>
      <c r="L35" s="1377"/>
      <c r="M35" s="1377"/>
      <c r="N35" s="1377"/>
      <c r="O35" s="1377"/>
      <c r="P35" s="137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37" bestFit="1" customWidth="1"/>
    <col min="28" max="28" width="8.140625" style="396" bestFit="1" customWidth="1"/>
    <col min="29" max="29" width="8.42578125" style="396" bestFit="1" customWidth="1"/>
    <col min="30" max="30" width="4.28515625" style="4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9"/>
      <c r="AB1" s="342"/>
      <c r="AC1" s="342"/>
      <c r="AD1" s="599"/>
    </row>
    <row r="2" spans="1:34" s="343" customFormat="1" x14ac:dyDescent="0.25">
      <c r="B2" s="1388"/>
      <c r="C2" s="1388"/>
      <c r="X2" s="600"/>
      <c r="Y2" s="600"/>
      <c r="Z2" s="600"/>
      <c r="AA2" s="1346"/>
      <c r="AB2" s="556"/>
      <c r="AC2" s="556"/>
      <c r="AD2" s="492"/>
    </row>
    <row r="3" spans="1:34" s="345" customFormat="1" ht="32.25" customHeight="1" x14ac:dyDescent="0.2">
      <c r="B3" s="1389"/>
      <c r="C3" s="1389"/>
      <c r="X3" s="600"/>
      <c r="Y3" s="600"/>
      <c r="Z3" s="600"/>
      <c r="AA3" s="1346"/>
      <c r="AB3" s="556"/>
      <c r="AC3" s="556"/>
      <c r="AD3" s="492"/>
    </row>
    <row r="4" spans="1:34" s="492" customFormat="1" ht="19.5" customHeight="1" x14ac:dyDescent="0.2">
      <c r="A4" s="1460" t="s">
        <v>397</v>
      </c>
      <c r="B4" s="1460"/>
      <c r="C4" s="1460"/>
      <c r="D4" s="1460"/>
      <c r="E4" s="1460"/>
      <c r="F4" s="1460"/>
      <c r="G4" s="1460"/>
      <c r="H4" s="1460"/>
      <c r="I4" s="1460"/>
      <c r="J4" s="1460"/>
      <c r="K4" s="1460"/>
      <c r="L4" s="1460"/>
      <c r="M4" s="1460"/>
      <c r="N4" s="1460"/>
      <c r="O4" s="1460"/>
      <c r="P4" s="1460"/>
      <c r="Q4" s="1460"/>
      <c r="R4" s="1460"/>
      <c r="S4" s="1460"/>
      <c r="T4" s="1460"/>
      <c r="U4" s="1460"/>
      <c r="V4" s="1460"/>
      <c r="AA4" s="1346"/>
      <c r="AB4" s="556"/>
      <c r="AC4" s="556"/>
    </row>
    <row r="5" spans="1:34" s="492" customFormat="1" ht="15.75"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AA5" s="1346"/>
      <c r="AB5" s="556"/>
      <c r="AC5" s="556"/>
    </row>
    <row r="6" spans="1:34" s="492" customFormat="1" ht="6" customHeight="1" x14ac:dyDescent="0.2">
      <c r="AA6" s="1346"/>
      <c r="AB6" s="556"/>
      <c r="AC6" s="556"/>
    </row>
    <row r="7" spans="1:34" s="437" customFormat="1" ht="7.5" customHeight="1" x14ac:dyDescent="0.2">
      <c r="A7" s="488"/>
      <c r="B7" s="1392" t="s">
        <v>12</v>
      </c>
      <c r="D7" s="1417" t="s">
        <v>13</v>
      </c>
      <c r="E7" s="593"/>
      <c r="F7" s="1457"/>
      <c r="G7" s="1457"/>
      <c r="H7" s="489"/>
      <c r="I7" s="445"/>
      <c r="J7" s="445"/>
      <c r="K7" s="445"/>
      <c r="L7" s="445"/>
      <c r="M7" s="489"/>
      <c r="N7" s="489"/>
      <c r="O7" s="489"/>
      <c r="P7" s="489"/>
      <c r="Q7" s="489"/>
      <c r="R7" s="489"/>
      <c r="S7" s="594"/>
      <c r="T7" s="489"/>
      <c r="U7" s="489"/>
      <c r="V7" s="595"/>
      <c r="AA7" s="1347"/>
      <c r="AB7" s="513"/>
      <c r="AC7" s="513"/>
    </row>
    <row r="8" spans="1:34" s="437" customFormat="1" ht="15" customHeight="1" x14ac:dyDescent="0.2">
      <c r="A8" s="488"/>
      <c r="B8" s="1393"/>
      <c r="D8" s="1456"/>
      <c r="F8" s="1417" t="s">
        <v>242</v>
      </c>
      <c r="G8" s="1418"/>
      <c r="I8" s="1417" t="s">
        <v>243</v>
      </c>
      <c r="J8" s="1419"/>
      <c r="K8" s="1465" t="s">
        <v>372</v>
      </c>
      <c r="L8" s="1466"/>
      <c r="M8" s="1466"/>
      <c r="N8" s="1466"/>
      <c r="O8" s="1466"/>
      <c r="P8" s="1466"/>
      <c r="Q8" s="1466"/>
      <c r="R8" s="1466"/>
      <c r="S8" s="1466"/>
      <c r="T8" s="1466"/>
      <c r="U8" s="1466"/>
      <c r="V8" s="1467"/>
      <c r="AA8" s="1347"/>
      <c r="AB8" s="513"/>
      <c r="AC8" s="513"/>
    </row>
    <row r="9" spans="1:34" s="437" customFormat="1" ht="25.5" customHeight="1" x14ac:dyDescent="0.2">
      <c r="A9" s="488"/>
      <c r="B9" s="1393"/>
      <c r="D9" s="1428"/>
      <c r="E9" s="491"/>
      <c r="F9" s="1458"/>
      <c r="G9" s="1459"/>
      <c r="I9" s="1458"/>
      <c r="J9" s="1464"/>
      <c r="K9" s="1461" t="s">
        <v>373</v>
      </c>
      <c r="L9" s="1462"/>
      <c r="M9" s="1461" t="s">
        <v>374</v>
      </c>
      <c r="N9" s="1463"/>
      <c r="O9" s="1461" t="s">
        <v>375</v>
      </c>
      <c r="P9" s="1462"/>
      <c r="Q9" s="1469" t="s">
        <v>376</v>
      </c>
      <c r="R9" s="1469"/>
      <c r="S9" s="1470" t="s">
        <v>377</v>
      </c>
      <c r="T9" s="1471"/>
      <c r="U9" s="1472" t="s">
        <v>378</v>
      </c>
      <c r="V9" s="1473"/>
      <c r="AA9" s="1347"/>
      <c r="AB9" s="513"/>
      <c r="AC9" s="513"/>
    </row>
    <row r="10" spans="1:34" s="437" customFormat="1" ht="38.25" x14ac:dyDescent="0.2">
      <c r="A10" s="488"/>
      <c r="B10" s="1394"/>
      <c r="D10" s="601" t="s">
        <v>9</v>
      </c>
      <c r="E10" s="493"/>
      <c r="F10" s="455" t="s">
        <v>9</v>
      </c>
      <c r="G10" s="401" t="s">
        <v>212</v>
      </c>
      <c r="H10" s="494"/>
      <c r="I10" s="400" t="s">
        <v>9</v>
      </c>
      <c r="J10" s="406" t="s">
        <v>212</v>
      </c>
      <c r="K10" s="602" t="s">
        <v>9</v>
      </c>
      <c r="L10" s="403" t="s">
        <v>379</v>
      </c>
      <c r="M10" s="405" t="s">
        <v>9</v>
      </c>
      <c r="N10" s="403" t="s">
        <v>379</v>
      </c>
      <c r="O10" s="407" t="s">
        <v>9</v>
      </c>
      <c r="P10" s="403" t="s">
        <v>379</v>
      </c>
      <c r="Q10" s="406" t="s">
        <v>9</v>
      </c>
      <c r="R10" s="738" t="s">
        <v>379</v>
      </c>
      <c r="S10" s="406" t="s">
        <v>9</v>
      </c>
      <c r="T10" s="739" t="s">
        <v>379</v>
      </c>
      <c r="U10" s="407" t="s">
        <v>9</v>
      </c>
      <c r="V10" s="738" t="s">
        <v>379</v>
      </c>
      <c r="AA10" s="1348" t="s">
        <v>208</v>
      </c>
      <c r="AB10" s="603" t="s">
        <v>380</v>
      </c>
      <c r="AC10" s="604" t="s">
        <v>381</v>
      </c>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48">
        <v>44286</v>
      </c>
      <c r="AB11" s="603">
        <v>27728</v>
      </c>
      <c r="AC11" s="603">
        <v>26286</v>
      </c>
      <c r="AD11" s="496"/>
    </row>
    <row r="12" spans="1:34" s="331" customFormat="1" x14ac:dyDescent="0.25">
      <c r="A12" s="330"/>
      <c r="B12" s="349" t="s">
        <v>8</v>
      </c>
      <c r="C12" s="350"/>
      <c r="D12" s="606">
        <v>413406</v>
      </c>
      <c r="E12" s="350"/>
      <c r="F12" s="355">
        <v>595</v>
      </c>
      <c r="G12" s="358">
        <v>0.14392630972941853</v>
      </c>
      <c r="H12" s="350"/>
      <c r="I12" s="355">
        <v>3912</v>
      </c>
      <c r="J12" s="358">
        <v>0.94628524985123585</v>
      </c>
      <c r="K12" s="355">
        <v>3355</v>
      </c>
      <c r="L12" s="358">
        <v>85.761758691206552</v>
      </c>
      <c r="M12" s="355">
        <v>65</v>
      </c>
      <c r="N12" s="358">
        <v>1.6615541922290387</v>
      </c>
      <c r="O12" s="355">
        <v>3</v>
      </c>
      <c r="P12" s="358">
        <v>7.6687116564417179E-2</v>
      </c>
      <c r="Q12" s="355">
        <v>292</v>
      </c>
      <c r="R12" s="358">
        <v>7.4642126789366046</v>
      </c>
      <c r="S12" s="355">
        <v>125</v>
      </c>
      <c r="T12" s="358">
        <v>3.1952965235173822</v>
      </c>
      <c r="U12" s="355">
        <v>72</v>
      </c>
      <c r="V12" s="358">
        <v>1.8404907975460123</v>
      </c>
      <c r="X12" s="607"/>
      <c r="Y12" s="607"/>
      <c r="Z12" s="607"/>
      <c r="AA12" s="1348">
        <v>44316</v>
      </c>
      <c r="AB12" s="603">
        <v>26001</v>
      </c>
      <c r="AC12" s="603">
        <v>20329</v>
      </c>
      <c r="AD12" s="508"/>
      <c r="AE12" s="360"/>
      <c r="AF12" s="360"/>
      <c r="AG12" s="361"/>
      <c r="AH12" s="608"/>
    </row>
    <row r="13" spans="1:34" s="331" customFormat="1" x14ac:dyDescent="0.25">
      <c r="A13" s="330"/>
      <c r="B13" s="363" t="s">
        <v>7</v>
      </c>
      <c r="C13" s="350"/>
      <c r="D13" s="609">
        <v>55580</v>
      </c>
      <c r="E13" s="350"/>
      <c r="F13" s="368">
        <v>1416</v>
      </c>
      <c r="G13" s="372">
        <v>2.5476790212306586</v>
      </c>
      <c r="H13" s="350"/>
      <c r="I13" s="368">
        <v>637</v>
      </c>
      <c r="J13" s="372">
        <v>1.1460957178841311</v>
      </c>
      <c r="K13" s="368">
        <v>608</v>
      </c>
      <c r="L13" s="372">
        <v>95.447409733124019</v>
      </c>
      <c r="M13" s="368">
        <v>10</v>
      </c>
      <c r="N13" s="372">
        <v>1.5698587127158554</v>
      </c>
      <c r="O13" s="368">
        <v>0</v>
      </c>
      <c r="P13" s="372">
        <v>0</v>
      </c>
      <c r="Q13" s="368">
        <v>0</v>
      </c>
      <c r="R13" s="372">
        <v>0</v>
      </c>
      <c r="S13" s="368">
        <v>6</v>
      </c>
      <c r="T13" s="372">
        <v>0.9419152276295133</v>
      </c>
      <c r="U13" s="368">
        <v>13</v>
      </c>
      <c r="V13" s="372">
        <v>2.0408163265306123</v>
      </c>
      <c r="X13" s="607"/>
      <c r="Y13" s="607"/>
      <c r="Z13" s="607"/>
      <c r="AA13" s="1348">
        <v>44347</v>
      </c>
      <c r="AB13" s="603">
        <v>27218</v>
      </c>
      <c r="AC13" s="603">
        <v>17469</v>
      </c>
      <c r="AD13" s="508"/>
      <c r="AE13" s="360"/>
      <c r="AF13" s="360"/>
      <c r="AG13" s="361"/>
      <c r="AH13" s="608"/>
    </row>
    <row r="14" spans="1:34" s="331" customFormat="1" x14ac:dyDescent="0.25">
      <c r="A14" s="330"/>
      <c r="B14" s="363" t="s">
        <v>37</v>
      </c>
      <c r="C14" s="350"/>
      <c r="D14" s="609">
        <v>47521</v>
      </c>
      <c r="E14" s="350"/>
      <c r="F14" s="368">
        <v>994</v>
      </c>
      <c r="G14" s="372">
        <v>2.0917068243513395</v>
      </c>
      <c r="H14" s="350"/>
      <c r="I14" s="368">
        <v>571</v>
      </c>
      <c r="J14" s="372">
        <v>1.2015740409503166</v>
      </c>
      <c r="K14" s="368">
        <v>486</v>
      </c>
      <c r="L14" s="372">
        <v>85.113835376532393</v>
      </c>
      <c r="M14" s="368">
        <v>11</v>
      </c>
      <c r="N14" s="372">
        <v>1.9264448336252189</v>
      </c>
      <c r="O14" s="368">
        <v>4</v>
      </c>
      <c r="P14" s="372">
        <v>0.70052539404553416</v>
      </c>
      <c r="Q14" s="368">
        <v>1</v>
      </c>
      <c r="R14" s="372">
        <v>0.17513134851138354</v>
      </c>
      <c r="S14" s="368">
        <v>10</v>
      </c>
      <c r="T14" s="372">
        <v>1.7513134851138354</v>
      </c>
      <c r="U14" s="368">
        <v>59</v>
      </c>
      <c r="V14" s="372">
        <v>10.332749562171628</v>
      </c>
      <c r="X14" s="607"/>
      <c r="Y14" s="607"/>
      <c r="Z14" s="607"/>
      <c r="AA14" s="1348">
        <v>44377</v>
      </c>
      <c r="AB14" s="603">
        <v>28579</v>
      </c>
      <c r="AC14" s="603">
        <v>20931</v>
      </c>
      <c r="AD14" s="508"/>
      <c r="AE14" s="360"/>
      <c r="AF14" s="360"/>
      <c r="AG14" s="361"/>
      <c r="AH14" s="608"/>
    </row>
    <row r="15" spans="1:34" s="331" customFormat="1" x14ac:dyDescent="0.25">
      <c r="A15" s="330"/>
      <c r="B15" s="363" t="s">
        <v>38</v>
      </c>
      <c r="C15" s="350"/>
      <c r="D15" s="609">
        <v>44482</v>
      </c>
      <c r="E15" s="350"/>
      <c r="F15" s="368">
        <v>770</v>
      </c>
      <c r="G15" s="372">
        <v>1.7310372735038893</v>
      </c>
      <c r="H15" s="350"/>
      <c r="I15" s="368">
        <v>419</v>
      </c>
      <c r="J15" s="372">
        <v>0.94195404882873968</v>
      </c>
      <c r="K15" s="368">
        <v>404</v>
      </c>
      <c r="L15" s="372">
        <v>96.420047732696901</v>
      </c>
      <c r="M15" s="368">
        <v>10</v>
      </c>
      <c r="N15" s="372">
        <v>2.3866348448687349</v>
      </c>
      <c r="O15" s="368">
        <v>0</v>
      </c>
      <c r="P15" s="372">
        <v>0</v>
      </c>
      <c r="Q15" s="368">
        <v>3</v>
      </c>
      <c r="R15" s="372">
        <v>0.71599045346062051</v>
      </c>
      <c r="S15" s="368">
        <v>0</v>
      </c>
      <c r="T15" s="372">
        <v>0</v>
      </c>
      <c r="U15" s="368">
        <v>2</v>
      </c>
      <c r="V15" s="372">
        <v>0.47732696897374705</v>
      </c>
      <c r="X15" s="607"/>
      <c r="Y15" s="607"/>
      <c r="Z15" s="607"/>
      <c r="AA15" s="1348">
        <v>44408</v>
      </c>
      <c r="AB15" s="603">
        <v>30723</v>
      </c>
      <c r="AC15" s="603">
        <v>25882</v>
      </c>
      <c r="AD15" s="508"/>
      <c r="AE15" s="360"/>
      <c r="AF15" s="360"/>
      <c r="AG15" s="361"/>
      <c r="AH15" s="608"/>
    </row>
    <row r="16" spans="1:34" s="331" customFormat="1" x14ac:dyDescent="0.25">
      <c r="A16" s="330"/>
      <c r="B16" s="363" t="s">
        <v>6</v>
      </c>
      <c r="C16" s="350"/>
      <c r="D16" s="609">
        <v>66429</v>
      </c>
      <c r="E16" s="350"/>
      <c r="F16" s="368">
        <v>2473</v>
      </c>
      <c r="G16" s="372">
        <v>3.7227716810429183</v>
      </c>
      <c r="H16" s="350"/>
      <c r="I16" s="368">
        <v>772</v>
      </c>
      <c r="J16" s="372">
        <v>1.1621430399373767</v>
      </c>
      <c r="K16" s="368">
        <v>515</v>
      </c>
      <c r="L16" s="372">
        <v>66.709844559585491</v>
      </c>
      <c r="M16" s="368">
        <v>5</v>
      </c>
      <c r="N16" s="372">
        <v>0.64766839378238339</v>
      </c>
      <c r="O16" s="368">
        <v>0</v>
      </c>
      <c r="P16" s="372">
        <v>0</v>
      </c>
      <c r="Q16" s="368">
        <v>0</v>
      </c>
      <c r="R16" s="372">
        <v>0</v>
      </c>
      <c r="S16" s="368">
        <v>6</v>
      </c>
      <c r="T16" s="372">
        <v>0.77720207253886009</v>
      </c>
      <c r="U16" s="368">
        <v>246</v>
      </c>
      <c r="V16" s="372">
        <v>31.865284974093267</v>
      </c>
      <c r="X16" s="607"/>
      <c r="Y16" s="607"/>
      <c r="Z16" s="607"/>
      <c r="AA16" s="1348">
        <v>44439</v>
      </c>
      <c r="AB16" s="603">
        <v>23332</v>
      </c>
      <c r="AC16" s="603">
        <v>22391</v>
      </c>
      <c r="AD16" s="508"/>
      <c r="AE16" s="360"/>
      <c r="AF16" s="360"/>
      <c r="AG16" s="361"/>
      <c r="AH16" s="608"/>
    </row>
    <row r="17" spans="1:34" s="331" customFormat="1" x14ac:dyDescent="0.25">
      <c r="A17" s="330"/>
      <c r="B17" s="363" t="s">
        <v>5</v>
      </c>
      <c r="C17" s="350"/>
      <c r="D17" s="610">
        <v>23979</v>
      </c>
      <c r="E17" s="350"/>
      <c r="F17" s="377">
        <v>334</v>
      </c>
      <c r="G17" s="372">
        <v>1.3928854414279161</v>
      </c>
      <c r="H17" s="350"/>
      <c r="I17" s="377">
        <v>259</v>
      </c>
      <c r="J17" s="372">
        <v>1.0801117644605696</v>
      </c>
      <c r="K17" s="377">
        <v>252</v>
      </c>
      <c r="L17" s="372">
        <v>97.297297297297305</v>
      </c>
      <c r="M17" s="377">
        <v>6</v>
      </c>
      <c r="N17" s="372">
        <v>2.3166023166023164</v>
      </c>
      <c r="O17" s="377">
        <v>0</v>
      </c>
      <c r="P17" s="372">
        <v>0</v>
      </c>
      <c r="Q17" s="377">
        <v>1</v>
      </c>
      <c r="R17" s="372">
        <v>0.38610038610038611</v>
      </c>
      <c r="S17" s="377">
        <v>0</v>
      </c>
      <c r="T17" s="372">
        <v>0</v>
      </c>
      <c r="U17" s="377">
        <v>0</v>
      </c>
      <c r="V17" s="372">
        <v>0</v>
      </c>
      <c r="X17" s="607"/>
      <c r="Y17" s="607"/>
      <c r="Z17" s="607"/>
      <c r="AA17" s="1348">
        <v>44469</v>
      </c>
      <c r="AB17" s="603">
        <v>26490</v>
      </c>
      <c r="AC17" s="603">
        <v>22335</v>
      </c>
      <c r="AD17" s="508"/>
      <c r="AE17" s="360"/>
      <c r="AF17" s="360"/>
      <c r="AG17" s="361"/>
      <c r="AH17" s="608"/>
    </row>
    <row r="18" spans="1:34" s="331" customFormat="1" x14ac:dyDescent="0.25">
      <c r="A18" s="330"/>
      <c r="B18" s="363" t="s">
        <v>4</v>
      </c>
      <c r="C18" s="350"/>
      <c r="D18" s="609">
        <v>159389</v>
      </c>
      <c r="E18" s="350"/>
      <c r="F18" s="368">
        <v>2162</v>
      </c>
      <c r="G18" s="372">
        <v>1.3564298665528989</v>
      </c>
      <c r="H18" s="350"/>
      <c r="I18" s="368">
        <v>1566</v>
      </c>
      <c r="J18" s="372">
        <v>0.98250192924229407</v>
      </c>
      <c r="K18" s="368">
        <v>1426</v>
      </c>
      <c r="L18" s="372">
        <v>91.06002554278416</v>
      </c>
      <c r="M18" s="368">
        <v>55</v>
      </c>
      <c r="N18" s="372">
        <v>3.5121328224776502</v>
      </c>
      <c r="O18" s="368">
        <v>0</v>
      </c>
      <c r="P18" s="372">
        <v>0</v>
      </c>
      <c r="Q18" s="368">
        <v>29</v>
      </c>
      <c r="R18" s="372">
        <v>1.8518518518518516</v>
      </c>
      <c r="S18" s="368">
        <v>21</v>
      </c>
      <c r="T18" s="372">
        <v>1.3409961685823755</v>
      </c>
      <c r="U18" s="368">
        <v>35</v>
      </c>
      <c r="V18" s="372">
        <v>2.234993614303959</v>
      </c>
      <c r="X18" s="607"/>
      <c r="Y18" s="607"/>
      <c r="Z18" s="607"/>
      <c r="AA18" s="1348">
        <v>44500</v>
      </c>
      <c r="AB18" s="603">
        <v>29231</v>
      </c>
      <c r="AC18" s="603">
        <v>19576</v>
      </c>
      <c r="AD18" s="508"/>
      <c r="AE18" s="360"/>
      <c r="AF18" s="360"/>
      <c r="AG18" s="361"/>
      <c r="AH18" s="608"/>
    </row>
    <row r="19" spans="1:34" s="331" customFormat="1" x14ac:dyDescent="0.25">
      <c r="A19" s="330"/>
      <c r="B19" s="363" t="s">
        <v>40</v>
      </c>
      <c r="C19" s="350"/>
      <c r="D19" s="609">
        <v>97526</v>
      </c>
      <c r="E19" s="350"/>
      <c r="F19" s="368">
        <v>2106</v>
      </c>
      <c r="G19" s="372">
        <v>2.1594241535590508</v>
      </c>
      <c r="H19" s="350"/>
      <c r="I19" s="368">
        <v>1254</v>
      </c>
      <c r="J19" s="372">
        <v>1.2858109632303181</v>
      </c>
      <c r="K19" s="368">
        <v>968</v>
      </c>
      <c r="L19" s="372">
        <v>77.192982456140342</v>
      </c>
      <c r="M19" s="368">
        <v>37</v>
      </c>
      <c r="N19" s="372">
        <v>2.9505582137161084</v>
      </c>
      <c r="O19" s="368">
        <v>1</v>
      </c>
      <c r="P19" s="372">
        <v>7.9744816586921854E-2</v>
      </c>
      <c r="Q19" s="368">
        <v>33</v>
      </c>
      <c r="R19" s="372">
        <v>2.6315789473684208</v>
      </c>
      <c r="S19" s="368">
        <v>1</v>
      </c>
      <c r="T19" s="372">
        <v>7.9744816586921854E-2</v>
      </c>
      <c r="U19" s="368">
        <v>214</v>
      </c>
      <c r="V19" s="372">
        <v>17.065390749601274</v>
      </c>
      <c r="X19" s="607"/>
      <c r="Y19" s="607"/>
      <c r="Z19" s="607"/>
      <c r="AA19" s="1348">
        <v>44530</v>
      </c>
      <c r="AB19" s="603">
        <v>29856</v>
      </c>
      <c r="AC19" s="603">
        <v>21916</v>
      </c>
      <c r="AD19" s="508"/>
      <c r="AE19" s="360"/>
      <c r="AF19" s="360"/>
      <c r="AG19" s="361"/>
      <c r="AH19" s="608"/>
    </row>
    <row r="20" spans="1:34" s="331" customFormat="1" x14ac:dyDescent="0.25">
      <c r="A20" s="330"/>
      <c r="B20" s="363" t="s">
        <v>41</v>
      </c>
      <c r="C20" s="350"/>
      <c r="D20" s="609">
        <v>363527</v>
      </c>
      <c r="E20" s="350"/>
      <c r="F20" s="368">
        <v>7111</v>
      </c>
      <c r="G20" s="372">
        <v>1.9561133010752982</v>
      </c>
      <c r="H20" s="350"/>
      <c r="I20" s="368">
        <v>4532</v>
      </c>
      <c r="J20" s="372">
        <v>1.2466749374874493</v>
      </c>
      <c r="K20" s="368">
        <v>3262</v>
      </c>
      <c r="L20" s="372">
        <v>71.977052074139465</v>
      </c>
      <c r="M20" s="368">
        <v>35</v>
      </c>
      <c r="N20" s="372">
        <v>0.77228596646072378</v>
      </c>
      <c r="O20" s="368">
        <v>543</v>
      </c>
      <c r="P20" s="372">
        <v>11.981465136804943</v>
      </c>
      <c r="Q20" s="368">
        <v>1</v>
      </c>
      <c r="R20" s="372">
        <v>2.2065313327449251E-2</v>
      </c>
      <c r="S20" s="368">
        <v>322</v>
      </c>
      <c r="T20" s="372">
        <v>7.1050308914386591</v>
      </c>
      <c r="U20" s="368">
        <v>369</v>
      </c>
      <c r="V20" s="372">
        <v>8.142100617828774</v>
      </c>
      <c r="X20" s="607"/>
      <c r="Y20" s="607"/>
      <c r="Z20" s="607"/>
      <c r="AA20" s="1348">
        <v>44561</v>
      </c>
      <c r="AB20" s="603">
        <v>24104</v>
      </c>
      <c r="AC20" s="603">
        <v>29010</v>
      </c>
      <c r="AD20" s="508"/>
      <c r="AE20" s="360"/>
      <c r="AF20" s="360"/>
      <c r="AG20" s="361"/>
      <c r="AH20" s="608"/>
    </row>
    <row r="21" spans="1:34" s="331" customFormat="1" x14ac:dyDescent="0.25">
      <c r="A21" s="330"/>
      <c r="B21" s="363" t="s">
        <v>3</v>
      </c>
      <c r="C21" s="350"/>
      <c r="D21" s="609">
        <v>206158</v>
      </c>
      <c r="E21" s="350"/>
      <c r="F21" s="368">
        <v>2827</v>
      </c>
      <c r="G21" s="372">
        <v>1.3712783399140465</v>
      </c>
      <c r="H21" s="350"/>
      <c r="I21" s="368">
        <v>2010</v>
      </c>
      <c r="J21" s="372">
        <v>0.97498035487344659</v>
      </c>
      <c r="K21" s="368">
        <v>1782</v>
      </c>
      <c r="L21" s="372">
        <v>88.656716417910459</v>
      </c>
      <c r="M21" s="368">
        <v>39</v>
      </c>
      <c r="N21" s="372">
        <v>1.9402985074626864</v>
      </c>
      <c r="O21" s="368">
        <v>0</v>
      </c>
      <c r="P21" s="372">
        <v>0</v>
      </c>
      <c r="Q21" s="368">
        <v>83</v>
      </c>
      <c r="R21" s="372">
        <v>4.1293532338308463</v>
      </c>
      <c r="S21" s="368">
        <v>41</v>
      </c>
      <c r="T21" s="372">
        <v>2.0398009950248754</v>
      </c>
      <c r="U21" s="368">
        <v>65</v>
      </c>
      <c r="V21" s="372">
        <v>3.233830845771144</v>
      </c>
      <c r="X21" s="607"/>
      <c r="Y21" s="607"/>
      <c r="Z21" s="607"/>
      <c r="AA21" s="1348">
        <v>44592</v>
      </c>
      <c r="AB21" s="603">
        <v>22642</v>
      </c>
      <c r="AC21" s="603">
        <v>24609</v>
      </c>
      <c r="AD21" s="508"/>
      <c r="AE21" s="360"/>
      <c r="AF21" s="360"/>
      <c r="AG21" s="361"/>
      <c r="AH21" s="608"/>
    </row>
    <row r="22" spans="1:34" s="331" customFormat="1" x14ac:dyDescent="0.25">
      <c r="A22" s="330"/>
      <c r="B22" s="363" t="s">
        <v>2</v>
      </c>
      <c r="C22" s="350"/>
      <c r="D22" s="609">
        <v>59007</v>
      </c>
      <c r="E22" s="350"/>
      <c r="F22" s="368">
        <v>1171</v>
      </c>
      <c r="G22" s="372">
        <v>1.9845103123358248</v>
      </c>
      <c r="H22" s="350"/>
      <c r="I22" s="368">
        <v>1022</v>
      </c>
      <c r="J22" s="372">
        <v>1.7319978985544087</v>
      </c>
      <c r="K22" s="368">
        <v>667</v>
      </c>
      <c r="L22" s="372">
        <v>65.264187866927585</v>
      </c>
      <c r="M22" s="368">
        <v>22</v>
      </c>
      <c r="N22" s="372">
        <v>2.152641878669276</v>
      </c>
      <c r="O22" s="368">
        <v>0</v>
      </c>
      <c r="P22" s="372">
        <v>0</v>
      </c>
      <c r="Q22" s="368">
        <v>31</v>
      </c>
      <c r="R22" s="372">
        <v>3.0332681017612524</v>
      </c>
      <c r="S22" s="368">
        <v>108</v>
      </c>
      <c r="T22" s="372">
        <v>10.567514677103718</v>
      </c>
      <c r="U22" s="368">
        <v>194</v>
      </c>
      <c r="V22" s="372">
        <v>18.982387475538161</v>
      </c>
      <c r="X22" s="607"/>
      <c r="Y22" s="607"/>
      <c r="Z22" s="607"/>
      <c r="AA22" s="1348">
        <v>44620</v>
      </c>
      <c r="AB22" s="603">
        <v>24889</v>
      </c>
      <c r="AC22" s="603">
        <v>26478</v>
      </c>
      <c r="AD22" s="508"/>
      <c r="AE22" s="360"/>
      <c r="AF22" s="360"/>
      <c r="AG22" s="361"/>
      <c r="AH22" s="608"/>
    </row>
    <row r="23" spans="1:34" s="331" customFormat="1" x14ac:dyDescent="0.25">
      <c r="A23" s="330"/>
      <c r="B23" s="363" t="s">
        <v>35</v>
      </c>
      <c r="C23" s="350"/>
      <c r="D23" s="609">
        <v>83666</v>
      </c>
      <c r="E23" s="350"/>
      <c r="F23" s="368">
        <v>1235</v>
      </c>
      <c r="G23" s="372">
        <v>1.4761073793416681</v>
      </c>
      <c r="H23" s="350"/>
      <c r="I23" s="368">
        <v>949</v>
      </c>
      <c r="J23" s="372">
        <v>1.134271986230966</v>
      </c>
      <c r="K23" s="368">
        <v>903</v>
      </c>
      <c r="L23" s="372">
        <v>95.152792413066393</v>
      </c>
      <c r="M23" s="368">
        <v>18</v>
      </c>
      <c r="N23" s="372">
        <v>1.8967334035827188</v>
      </c>
      <c r="O23" s="368">
        <v>0</v>
      </c>
      <c r="P23" s="372">
        <v>0</v>
      </c>
      <c r="Q23" s="368">
        <v>27</v>
      </c>
      <c r="R23" s="372">
        <v>2.8451001053740779</v>
      </c>
      <c r="S23" s="368">
        <v>1</v>
      </c>
      <c r="T23" s="372">
        <v>0.10537407797681769</v>
      </c>
      <c r="U23" s="368">
        <v>0</v>
      </c>
      <c r="V23" s="372">
        <v>0</v>
      </c>
      <c r="X23" s="607"/>
      <c r="Y23" s="607"/>
      <c r="Z23" s="607"/>
      <c r="AA23" s="1348">
        <v>44651</v>
      </c>
      <c r="AB23" s="603">
        <v>30256</v>
      </c>
      <c r="AC23" s="603">
        <v>24903</v>
      </c>
      <c r="AD23" s="508"/>
      <c r="AE23" s="360"/>
      <c r="AF23" s="360"/>
      <c r="AG23" s="361"/>
      <c r="AH23" s="608"/>
    </row>
    <row r="24" spans="1:34" s="331" customFormat="1" x14ac:dyDescent="0.25">
      <c r="A24" s="330"/>
      <c r="B24" s="363" t="s">
        <v>42</v>
      </c>
      <c r="C24" s="350"/>
      <c r="D24" s="609">
        <v>249077</v>
      </c>
      <c r="E24" s="350"/>
      <c r="F24" s="368">
        <v>4389</v>
      </c>
      <c r="G24" s="372">
        <v>1.7621056942230717</v>
      </c>
      <c r="H24" s="350"/>
      <c r="I24" s="368">
        <v>2385</v>
      </c>
      <c r="J24" s="372">
        <v>0.95753522003235947</v>
      </c>
      <c r="K24" s="368">
        <v>1840</v>
      </c>
      <c r="L24" s="372">
        <v>77.148846960167717</v>
      </c>
      <c r="M24" s="368">
        <v>105</v>
      </c>
      <c r="N24" s="372">
        <v>4.4025157232704402</v>
      </c>
      <c r="O24" s="368">
        <v>0</v>
      </c>
      <c r="P24" s="372">
        <v>0</v>
      </c>
      <c r="Q24" s="368">
        <v>16</v>
      </c>
      <c r="R24" s="372">
        <v>0.67085953878406701</v>
      </c>
      <c r="S24" s="368">
        <v>0</v>
      </c>
      <c r="T24" s="372">
        <v>0</v>
      </c>
      <c r="U24" s="368">
        <v>424</v>
      </c>
      <c r="V24" s="372">
        <v>17.777777777777779</v>
      </c>
      <c r="X24" s="607"/>
      <c r="Y24" s="607"/>
      <c r="Z24" s="607"/>
      <c r="AA24" s="1348">
        <v>44681</v>
      </c>
      <c r="AB24" s="603">
        <v>32696</v>
      </c>
      <c r="AC24" s="603">
        <v>22635</v>
      </c>
      <c r="AD24" s="508"/>
      <c r="AE24" s="360"/>
      <c r="AF24" s="360"/>
      <c r="AG24" s="361"/>
      <c r="AH24" s="608"/>
    </row>
    <row r="25" spans="1:34" x14ac:dyDescent="0.25">
      <c r="A25" s="332"/>
      <c r="B25" s="363" t="s">
        <v>43</v>
      </c>
      <c r="C25" s="350"/>
      <c r="D25" s="609">
        <v>64774</v>
      </c>
      <c r="E25" s="350"/>
      <c r="F25" s="368">
        <v>1194</v>
      </c>
      <c r="G25" s="372">
        <v>1.8433322011918361</v>
      </c>
      <c r="H25" s="350"/>
      <c r="I25" s="368">
        <v>674</v>
      </c>
      <c r="J25" s="372">
        <v>1.0405409577917066</v>
      </c>
      <c r="K25" s="368">
        <v>486</v>
      </c>
      <c r="L25" s="372">
        <v>72.106824925816028</v>
      </c>
      <c r="M25" s="368">
        <v>8</v>
      </c>
      <c r="N25" s="372">
        <v>1.1869436201780417</v>
      </c>
      <c r="O25" s="368">
        <v>1</v>
      </c>
      <c r="P25" s="372">
        <v>0.14836795252225521</v>
      </c>
      <c r="Q25" s="368">
        <v>121</v>
      </c>
      <c r="R25" s="372">
        <v>17.952522255192878</v>
      </c>
      <c r="S25" s="368">
        <v>21</v>
      </c>
      <c r="T25" s="372">
        <v>3.1157270029673589</v>
      </c>
      <c r="U25" s="368">
        <v>37</v>
      </c>
      <c r="V25" s="372">
        <v>5.4896142433234418</v>
      </c>
      <c r="X25" s="607"/>
      <c r="Y25" s="607"/>
      <c r="Z25" s="607"/>
      <c r="AA25" s="1348">
        <v>44712</v>
      </c>
      <c r="AB25" s="603">
        <v>38586</v>
      </c>
      <c r="AC25" s="603">
        <v>22335</v>
      </c>
      <c r="AD25" s="508"/>
      <c r="AE25" s="360"/>
      <c r="AF25" s="360"/>
      <c r="AG25" s="361"/>
      <c r="AH25" s="608"/>
    </row>
    <row r="26" spans="1:34" s="331" customFormat="1" x14ac:dyDescent="0.25">
      <c r="B26" s="363" t="s">
        <v>44</v>
      </c>
      <c r="C26" s="350"/>
      <c r="D26" s="611">
        <v>21879</v>
      </c>
      <c r="E26" s="350"/>
      <c r="F26" s="377">
        <v>184</v>
      </c>
      <c r="G26" s="372">
        <v>0.84098907628319397</v>
      </c>
      <c r="H26" s="350"/>
      <c r="I26" s="377">
        <v>251</v>
      </c>
      <c r="J26" s="372">
        <v>1.1472187942776177</v>
      </c>
      <c r="K26" s="377">
        <v>245</v>
      </c>
      <c r="L26" s="372">
        <v>97.609561752988043</v>
      </c>
      <c r="M26" s="377">
        <v>6</v>
      </c>
      <c r="N26" s="372">
        <v>2.3904382470119523</v>
      </c>
      <c r="O26" s="377">
        <v>0</v>
      </c>
      <c r="P26" s="372">
        <v>0</v>
      </c>
      <c r="Q26" s="377">
        <v>0</v>
      </c>
      <c r="R26" s="372">
        <v>0</v>
      </c>
      <c r="S26" s="377">
        <v>0</v>
      </c>
      <c r="T26" s="372">
        <v>0</v>
      </c>
      <c r="U26" s="377">
        <v>0</v>
      </c>
      <c r="V26" s="372">
        <v>0</v>
      </c>
      <c r="X26" s="607"/>
      <c r="Y26" s="607"/>
      <c r="Z26" s="607"/>
      <c r="AA26" s="1348">
        <v>44742</v>
      </c>
      <c r="AB26" s="603">
        <v>41750</v>
      </c>
      <c r="AC26" s="603">
        <v>23105</v>
      </c>
      <c r="AD26" s="508"/>
      <c r="AE26" s="360"/>
      <c r="AF26" s="360"/>
      <c r="AG26" s="361"/>
      <c r="AH26" s="608"/>
    </row>
    <row r="27" spans="1:34" s="331" customFormat="1" x14ac:dyDescent="0.25">
      <c r="B27" s="363" t="s">
        <v>45</v>
      </c>
      <c r="C27" s="350"/>
      <c r="D27" s="611">
        <v>114752</v>
      </c>
      <c r="E27" s="350"/>
      <c r="F27" s="377">
        <v>1363</v>
      </c>
      <c r="G27" s="372">
        <v>1.1877788622420524</v>
      </c>
      <c r="H27" s="350"/>
      <c r="I27" s="377">
        <v>1166</v>
      </c>
      <c r="J27" s="372">
        <v>1.0161042944785277</v>
      </c>
      <c r="K27" s="377">
        <v>1081</v>
      </c>
      <c r="L27" s="372">
        <v>92.710120068610635</v>
      </c>
      <c r="M27" s="377">
        <v>33</v>
      </c>
      <c r="N27" s="372">
        <v>2.8301886792452833</v>
      </c>
      <c r="O27" s="377">
        <v>0</v>
      </c>
      <c r="P27" s="372">
        <v>0</v>
      </c>
      <c r="Q27" s="377">
        <v>13</v>
      </c>
      <c r="R27" s="372">
        <v>1.1149228130360207</v>
      </c>
      <c r="S27" s="377">
        <v>33</v>
      </c>
      <c r="T27" s="372">
        <v>2.8301886792452833</v>
      </c>
      <c r="U27" s="377">
        <v>6</v>
      </c>
      <c r="V27" s="372">
        <v>0.51457975986277882</v>
      </c>
      <c r="X27" s="607"/>
      <c r="Y27" s="607"/>
      <c r="Z27" s="607"/>
      <c r="AA27" s="1348">
        <v>44773</v>
      </c>
      <c r="AB27" s="603">
        <v>30827</v>
      </c>
      <c r="AC27" s="603">
        <v>22962</v>
      </c>
      <c r="AD27" s="508"/>
      <c r="AE27" s="360"/>
      <c r="AF27" s="360"/>
      <c r="AG27" s="361"/>
      <c r="AH27" s="608"/>
    </row>
    <row r="28" spans="1:34" s="331" customFormat="1" x14ac:dyDescent="0.25">
      <c r="B28" s="363" t="s">
        <v>46</v>
      </c>
      <c r="C28" s="350"/>
      <c r="D28" s="611">
        <v>14621</v>
      </c>
      <c r="E28" s="350"/>
      <c r="F28" s="377">
        <v>339</v>
      </c>
      <c r="G28" s="383">
        <v>2.3185828602694754</v>
      </c>
      <c r="H28" s="350"/>
      <c r="I28" s="377">
        <v>207</v>
      </c>
      <c r="J28" s="383">
        <v>1.4157718350318036</v>
      </c>
      <c r="K28" s="377">
        <v>65</v>
      </c>
      <c r="L28" s="383">
        <v>31.40096618357488</v>
      </c>
      <c r="M28" s="377">
        <v>4</v>
      </c>
      <c r="N28" s="383">
        <v>1.932367149758454</v>
      </c>
      <c r="O28" s="377">
        <v>138</v>
      </c>
      <c r="P28" s="383">
        <v>66.666666666666657</v>
      </c>
      <c r="Q28" s="377">
        <v>0</v>
      </c>
      <c r="R28" s="383">
        <v>0</v>
      </c>
      <c r="S28" s="377">
        <v>0</v>
      </c>
      <c r="T28" s="383">
        <v>0</v>
      </c>
      <c r="U28" s="377">
        <v>0</v>
      </c>
      <c r="V28" s="383">
        <v>0</v>
      </c>
      <c r="X28" s="607"/>
      <c r="Y28" s="607"/>
      <c r="Z28" s="607"/>
      <c r="AA28" s="1348">
        <v>44804</v>
      </c>
      <c r="AB28" s="603">
        <v>26047</v>
      </c>
      <c r="AC28" s="603">
        <v>23877</v>
      </c>
      <c r="AD28" s="508"/>
      <c r="AE28" s="360"/>
      <c r="AF28" s="360"/>
      <c r="AG28" s="361"/>
      <c r="AH28" s="608"/>
    </row>
    <row r="29" spans="1:34" s="331" customFormat="1" x14ac:dyDescent="0.25">
      <c r="B29" s="384" t="s">
        <v>1</v>
      </c>
      <c r="C29" s="350"/>
      <c r="D29" s="612">
        <v>5405</v>
      </c>
      <c r="E29" s="350"/>
      <c r="F29" s="389">
        <v>101</v>
      </c>
      <c r="G29" s="393">
        <v>1.8686401480111008</v>
      </c>
      <c r="H29" s="350"/>
      <c r="I29" s="389">
        <v>69</v>
      </c>
      <c r="J29" s="393">
        <v>1.2765957446808509</v>
      </c>
      <c r="K29" s="389">
        <v>42</v>
      </c>
      <c r="L29" s="393">
        <v>60.869565217391312</v>
      </c>
      <c r="M29" s="389">
        <v>2</v>
      </c>
      <c r="N29" s="393">
        <v>2.8985507246376812</v>
      </c>
      <c r="O29" s="389">
        <v>1</v>
      </c>
      <c r="P29" s="393">
        <v>1.4492753623188406</v>
      </c>
      <c r="Q29" s="389">
        <v>17</v>
      </c>
      <c r="R29" s="393">
        <v>24.637681159420293</v>
      </c>
      <c r="S29" s="389">
        <v>3</v>
      </c>
      <c r="T29" s="393">
        <v>4.3478260869565215</v>
      </c>
      <c r="U29" s="389">
        <v>4</v>
      </c>
      <c r="V29" s="393">
        <v>5.7971014492753623</v>
      </c>
      <c r="X29" s="607"/>
      <c r="Y29" s="607"/>
      <c r="Z29" s="607"/>
      <c r="AA29" s="1348">
        <v>44834</v>
      </c>
      <c r="AB29" s="603">
        <v>32379</v>
      </c>
      <c r="AC29" s="603">
        <v>24010</v>
      </c>
      <c r="AD29" s="508"/>
      <c r="AE29" s="360"/>
      <c r="AF29" s="360"/>
      <c r="AG29" s="361"/>
      <c r="AH29" s="608"/>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7"/>
      <c r="AA30" s="1348">
        <v>44865</v>
      </c>
      <c r="AB30" s="603">
        <v>29932</v>
      </c>
      <c r="AC30" s="603">
        <v>19815</v>
      </c>
      <c r="AD30" s="496"/>
      <c r="AE30" s="329"/>
      <c r="AF30" s="360"/>
      <c r="AG30" s="361"/>
      <c r="AH30" s="608"/>
    </row>
    <row r="31" spans="1:34" s="329" customFormat="1" x14ac:dyDescent="0.25">
      <c r="B31" s="1244" t="s">
        <v>0</v>
      </c>
      <c r="C31" s="320"/>
      <c r="D31" s="1252">
        <v>2091178</v>
      </c>
      <c r="E31" s="320"/>
      <c r="F31" s="1250">
        <v>30764</v>
      </c>
      <c r="G31" s="1251">
        <v>1.4711325386935019</v>
      </c>
      <c r="H31" s="320"/>
      <c r="I31" s="1250">
        <v>22655</v>
      </c>
      <c r="J31" s="1251">
        <v>1.0833606703972594</v>
      </c>
      <c r="K31" s="1250">
        <v>18387</v>
      </c>
      <c r="L31" s="1251">
        <v>81.160891635400574</v>
      </c>
      <c r="M31" s="1250">
        <v>471</v>
      </c>
      <c r="N31" s="1251">
        <v>2.0790112557934228</v>
      </c>
      <c r="O31" s="1250">
        <v>691</v>
      </c>
      <c r="P31" s="1251">
        <v>3.0500993158243213</v>
      </c>
      <c r="Q31" s="1250">
        <v>668</v>
      </c>
      <c r="R31" s="1251">
        <v>2.9485764731847275</v>
      </c>
      <c r="S31" s="1250">
        <v>698</v>
      </c>
      <c r="T31" s="1251">
        <v>3.0809975722798497</v>
      </c>
      <c r="U31" s="1250">
        <v>1740</v>
      </c>
      <c r="V31" s="1251">
        <v>7.6804237475171035</v>
      </c>
      <c r="X31" s="360"/>
      <c r="Y31" s="360"/>
      <c r="AA31" s="1348">
        <v>44895</v>
      </c>
      <c r="AB31" s="603">
        <v>32038</v>
      </c>
      <c r="AC31" s="603">
        <v>20330</v>
      </c>
      <c r="AD31" s="360"/>
      <c r="AE31" s="360"/>
      <c r="AH31" s="395"/>
    </row>
    <row r="32" spans="1:34" s="328" customFormat="1" ht="5.25" customHeight="1" x14ac:dyDescent="0.2">
      <c r="B32" s="613"/>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8">
        <v>44926</v>
      </c>
      <c r="AB32" s="603">
        <v>25446</v>
      </c>
      <c r="AC32" s="603">
        <v>23015</v>
      </c>
      <c r="AD32" s="496"/>
    </row>
    <row r="33" spans="2:30" s="394" customFormat="1" x14ac:dyDescent="0.2">
      <c r="B33" s="1468" t="s">
        <v>382</v>
      </c>
      <c r="C33" s="1468"/>
      <c r="D33" s="1468"/>
      <c r="E33" s="1468"/>
      <c r="F33" s="1468"/>
      <c r="G33" s="1468"/>
      <c r="H33" s="1468"/>
      <c r="I33" s="1468"/>
      <c r="J33" s="1468"/>
      <c r="K33" s="1468"/>
      <c r="L33" s="1468"/>
      <c r="M33" s="1468"/>
      <c r="N33" s="1468"/>
      <c r="O33" s="1468"/>
      <c r="P33" s="1468"/>
      <c r="Q33" s="1468"/>
      <c r="R33" s="1468"/>
      <c r="S33" s="1468"/>
      <c r="T33" s="1468"/>
      <c r="U33" s="1468"/>
      <c r="V33" s="1468"/>
      <c r="X33" s="596"/>
      <c r="Y33" s="596"/>
      <c r="Z33" s="596"/>
      <c r="AA33" s="1348">
        <v>44957</v>
      </c>
      <c r="AB33" s="603">
        <v>28819</v>
      </c>
      <c r="AC33" s="603">
        <v>24165</v>
      </c>
      <c r="AD33" s="496"/>
    </row>
    <row r="34" spans="2:30" s="394" customFormat="1" ht="12" customHeight="1" x14ac:dyDescent="0.2">
      <c r="B34" s="1468"/>
      <c r="C34" s="1468"/>
      <c r="D34" s="1468"/>
      <c r="E34" s="1468"/>
      <c r="F34" s="1468"/>
      <c r="G34" s="1468"/>
      <c r="H34" s="1468"/>
      <c r="I34" s="1468"/>
      <c r="J34" s="1468"/>
      <c r="K34" s="1468"/>
      <c r="L34" s="1468"/>
      <c r="M34" s="1468"/>
      <c r="N34" s="1468"/>
      <c r="O34" s="1468"/>
      <c r="P34" s="1468"/>
      <c r="Q34" s="1468"/>
      <c r="R34" s="1468"/>
      <c r="S34" s="1468"/>
      <c r="T34" s="1468"/>
      <c r="U34" s="1468"/>
      <c r="V34" s="1468"/>
      <c r="X34" s="596"/>
      <c r="Y34" s="596"/>
      <c r="Z34" s="596"/>
      <c r="AA34" s="1348">
        <v>44985</v>
      </c>
      <c r="AB34" s="603">
        <v>34747</v>
      </c>
      <c r="AC34" s="603">
        <v>23214</v>
      </c>
      <c r="AD34" s="496"/>
    </row>
    <row r="35" spans="2:30" x14ac:dyDescent="0.2">
      <c r="B35" s="1434"/>
      <c r="C35" s="1434"/>
      <c r="D35" s="1434"/>
      <c r="AA35" s="1348">
        <v>45016</v>
      </c>
      <c r="AB35" s="603">
        <v>39866</v>
      </c>
      <c r="AC35" s="603">
        <v>28170</v>
      </c>
    </row>
    <row r="36" spans="2:30" x14ac:dyDescent="0.2">
      <c r="B36" s="1414"/>
      <c r="C36" s="1414"/>
      <c r="D36" s="1414"/>
      <c r="AA36" s="1348">
        <v>45046</v>
      </c>
      <c r="AB36" s="603">
        <v>35704</v>
      </c>
      <c r="AC36" s="603">
        <v>24597</v>
      </c>
    </row>
    <row r="37" spans="2:30" x14ac:dyDescent="0.2">
      <c r="AA37" s="1348">
        <v>45077</v>
      </c>
      <c r="AB37" s="603">
        <v>38659</v>
      </c>
      <c r="AC37" s="603">
        <v>21489</v>
      </c>
    </row>
    <row r="38" spans="2:30" x14ac:dyDescent="0.2">
      <c r="AA38" s="1348">
        <v>45107</v>
      </c>
      <c r="AB38" s="603">
        <v>38600</v>
      </c>
      <c r="AC38" s="603">
        <v>21018</v>
      </c>
    </row>
    <row r="39" spans="2:30" x14ac:dyDescent="0.2">
      <c r="AA39" s="1348">
        <v>45138</v>
      </c>
      <c r="AB39" s="603">
        <v>27853</v>
      </c>
      <c r="AC39" s="603">
        <v>19454</v>
      </c>
    </row>
    <row r="40" spans="2:30" x14ac:dyDescent="0.2">
      <c r="AA40" s="1348">
        <v>45169</v>
      </c>
      <c r="AB40" s="603">
        <v>23854</v>
      </c>
      <c r="AC40" s="603">
        <v>17588</v>
      </c>
    </row>
    <row r="41" spans="2:30" x14ac:dyDescent="0.2">
      <c r="AA41" s="1348">
        <v>45199</v>
      </c>
      <c r="AB41" s="603">
        <v>30663</v>
      </c>
      <c r="AC41" s="603">
        <v>23194</v>
      </c>
    </row>
    <row r="42" spans="2:30" x14ac:dyDescent="0.2">
      <c r="AA42" s="1348">
        <v>45230</v>
      </c>
      <c r="AB42" s="603">
        <v>29848</v>
      </c>
      <c r="AC42" s="603">
        <v>22671</v>
      </c>
    </row>
    <row r="43" spans="2:30" x14ac:dyDescent="0.2">
      <c r="AA43" s="1348">
        <v>45260</v>
      </c>
      <c r="AB43" s="603">
        <v>25851</v>
      </c>
      <c r="AC43" s="603">
        <v>49513</v>
      </c>
    </row>
    <row r="44" spans="2:30" x14ac:dyDescent="0.2">
      <c r="AA44" s="1348">
        <v>45291</v>
      </c>
      <c r="AB44" s="603">
        <v>20461</v>
      </c>
      <c r="AC44" s="603">
        <v>20498</v>
      </c>
    </row>
    <row r="45" spans="2:30" x14ac:dyDescent="0.2">
      <c r="AA45" s="1348">
        <v>45322</v>
      </c>
      <c r="AB45" s="603">
        <v>31387</v>
      </c>
      <c r="AC45" s="603">
        <v>25158</v>
      </c>
    </row>
    <row r="46" spans="2:30" x14ac:dyDescent="0.2">
      <c r="AA46" s="1348">
        <v>45351</v>
      </c>
      <c r="AB46" s="603">
        <v>32616</v>
      </c>
      <c r="AC46" s="603">
        <v>29865</v>
      </c>
    </row>
    <row r="47" spans="2:30" x14ac:dyDescent="0.2">
      <c r="AA47" s="1348">
        <v>45382</v>
      </c>
      <c r="AB47" s="603">
        <v>37480</v>
      </c>
      <c r="AC47" s="603">
        <v>24763</v>
      </c>
    </row>
    <row r="48" spans="2:30" x14ac:dyDescent="0.2">
      <c r="AA48" s="1348">
        <v>45412</v>
      </c>
      <c r="AB48" s="603">
        <v>30764</v>
      </c>
      <c r="AC48" s="603">
        <v>22655</v>
      </c>
    </row>
    <row r="49" spans="27:29" x14ac:dyDescent="0.2">
      <c r="AA49" s="1348"/>
      <c r="AB49" s="603"/>
      <c r="AC49" s="603"/>
    </row>
    <row r="50" spans="27:29" x14ac:dyDescent="0.2">
      <c r="AA50" s="1348"/>
      <c r="AB50" s="603"/>
      <c r="AC50" s="603"/>
    </row>
    <row r="51" spans="27:29" x14ac:dyDescent="0.2">
      <c r="AA51" s="1348"/>
      <c r="AB51" s="603"/>
      <c r="AC51" s="603"/>
    </row>
    <row r="52" spans="27:29" x14ac:dyDescent="0.2">
      <c r="AA52" s="1348"/>
      <c r="AB52" s="603"/>
      <c r="AC52" s="603"/>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6" customWidth="1"/>
    <col min="2" max="2" width="10" style="616" customWidth="1"/>
    <col min="3" max="3" width="1" style="616" customWidth="1"/>
    <col min="4" max="4" width="0.710937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8.28515625" style="616" bestFit="1"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42578125" style="616" customWidth="1"/>
    <col min="22" max="22" width="0.7109375" style="616" customWidth="1"/>
    <col min="23" max="23" width="8.28515625" style="616" bestFit="1" customWidth="1"/>
    <col min="24" max="24" width="6.140625" style="616" customWidth="1"/>
    <col min="25" max="25" width="0.5703125" style="616" customWidth="1"/>
    <col min="26" max="26" width="9.85546875" style="616" bestFit="1" customWidth="1"/>
    <col min="27" max="27" width="6.140625" style="616" customWidth="1"/>
    <col min="28" max="28" width="0.7109375" style="616" customWidth="1"/>
    <col min="29" max="29" width="9.85546875" style="616" bestFit="1" customWidth="1"/>
    <col min="30" max="30" width="7.7109375" style="616" bestFit="1" customWidth="1"/>
    <col min="31" max="16384" width="11.42578125" style="616"/>
  </cols>
  <sheetData>
    <row r="1" spans="2:30" hidden="1" x14ac:dyDescent="0.2">
      <c r="E1" s="617" t="s">
        <v>36</v>
      </c>
      <c r="F1" s="617"/>
      <c r="H1" s="617" t="s">
        <v>21</v>
      </c>
      <c r="K1" s="617" t="s">
        <v>20</v>
      </c>
      <c r="N1" s="617" t="s">
        <v>19</v>
      </c>
      <c r="Q1" s="617" t="s">
        <v>18</v>
      </c>
      <c r="T1" s="617" t="s">
        <v>17</v>
      </c>
      <c r="W1" s="617" t="s">
        <v>16</v>
      </c>
      <c r="Z1" s="617" t="s">
        <v>15</v>
      </c>
    </row>
    <row r="2" spans="2:30" s="614" customFormat="1" x14ac:dyDescent="0.2">
      <c r="C2" s="618"/>
      <c r="D2" s="618"/>
      <c r="AB2" s="618"/>
    </row>
    <row r="3" spans="2:30" s="620" customFormat="1" ht="47.25" customHeight="1" x14ac:dyDescent="0.25">
      <c r="B3" s="1477"/>
      <c r="C3" s="1477"/>
      <c r="D3" s="1477"/>
      <c r="E3" s="1477"/>
      <c r="F3" s="1477"/>
      <c r="G3" s="1477"/>
      <c r="H3" s="1477"/>
      <c r="I3" s="1477"/>
      <c r="J3" s="1477"/>
      <c r="K3" s="1477"/>
      <c r="L3" s="619"/>
      <c r="M3" s="619"/>
      <c r="W3" s="621"/>
      <c r="AA3" s="621"/>
      <c r="AD3" s="621"/>
    </row>
    <row r="4" spans="2:30" s="622" customFormat="1" ht="7.5" customHeight="1" x14ac:dyDescent="0.2">
      <c r="B4" s="1478"/>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c r="AB4" s="1478"/>
      <c r="AC4" s="1478"/>
      <c r="AD4" s="1478"/>
    </row>
    <row r="5" spans="2:30" s="622" customFormat="1" ht="21" x14ac:dyDescent="0.2">
      <c r="B5" s="1479" t="s">
        <v>398</v>
      </c>
      <c r="C5" s="1479"/>
      <c r="D5" s="1479"/>
      <c r="E5" s="1479"/>
      <c r="F5" s="1479"/>
      <c r="G5" s="1479"/>
      <c r="H5" s="1479"/>
      <c r="I5" s="1479"/>
      <c r="J5" s="1479"/>
      <c r="K5" s="1479"/>
      <c r="L5" s="1479"/>
      <c r="M5" s="1479"/>
      <c r="N5" s="1479"/>
      <c r="O5" s="1479"/>
      <c r="P5" s="1479"/>
      <c r="Q5" s="1479"/>
      <c r="R5" s="1479"/>
      <c r="S5" s="1479"/>
      <c r="T5" s="1479"/>
      <c r="U5" s="1479"/>
      <c r="V5" s="1479"/>
      <c r="W5" s="1479"/>
      <c r="X5" s="1479"/>
      <c r="Y5" s="1479"/>
      <c r="Z5" s="1479"/>
      <c r="AA5" s="1479"/>
      <c r="AB5" s="1479"/>
      <c r="AC5" s="1479"/>
      <c r="AD5" s="1479"/>
    </row>
    <row r="6" spans="2:30" s="622" customFormat="1" ht="16.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c r="AD6" s="623"/>
    </row>
    <row r="7" spans="2:30" s="622" customFormat="1" ht="5.25" customHeight="1" x14ac:dyDescent="0.2">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5"/>
      <c r="AD7" s="624"/>
    </row>
    <row r="8" spans="2:30" s="627" customFormat="1" ht="21.75" customHeight="1" x14ac:dyDescent="0.2">
      <c r="B8" s="1411" t="s">
        <v>27</v>
      </c>
      <c r="C8" s="626"/>
      <c r="D8" s="626"/>
      <c r="E8" s="1481" t="s">
        <v>26</v>
      </c>
      <c r="F8" s="1482"/>
      <c r="G8" s="1482"/>
      <c r="H8" s="1482"/>
      <c r="I8" s="1482"/>
      <c r="J8" s="1482"/>
      <c r="K8" s="1482"/>
      <c r="L8" s="1482"/>
      <c r="M8" s="1482"/>
      <c r="N8" s="1482"/>
      <c r="O8" s="1482"/>
      <c r="P8" s="1482"/>
      <c r="Q8" s="1482"/>
      <c r="R8" s="1482"/>
      <c r="S8" s="1482"/>
      <c r="T8" s="1482"/>
      <c r="U8" s="1482"/>
      <c r="V8" s="1482"/>
      <c r="W8" s="1482"/>
      <c r="X8" s="1482"/>
      <c r="Y8" s="1482"/>
      <c r="Z8" s="1482"/>
      <c r="AA8" s="1483"/>
      <c r="AB8" s="626"/>
      <c r="AC8" s="1409" t="s">
        <v>0</v>
      </c>
      <c r="AD8" s="1410"/>
    </row>
    <row r="9" spans="2:30" s="627" customFormat="1" ht="21.75" customHeight="1" x14ac:dyDescent="0.2">
      <c r="B9" s="1480"/>
      <c r="C9" s="626"/>
      <c r="D9" s="628"/>
      <c r="E9" s="1474" t="s">
        <v>22</v>
      </c>
      <c r="F9" s="1475"/>
      <c r="G9" s="628"/>
      <c r="H9" s="1474" t="s">
        <v>21</v>
      </c>
      <c r="I9" s="1475"/>
      <c r="J9" s="628"/>
      <c r="K9" s="1474" t="s">
        <v>20</v>
      </c>
      <c r="L9" s="1475"/>
      <c r="M9" s="628"/>
      <c r="N9" s="1474" t="s">
        <v>19</v>
      </c>
      <c r="O9" s="1475"/>
      <c r="P9" s="628"/>
      <c r="Q9" s="1474" t="s">
        <v>18</v>
      </c>
      <c r="R9" s="1475"/>
      <c r="S9" s="628"/>
      <c r="T9" s="1474" t="s">
        <v>17</v>
      </c>
      <c r="U9" s="1475"/>
      <c r="V9" s="628"/>
      <c r="W9" s="1474" t="s">
        <v>16</v>
      </c>
      <c r="X9" s="1475"/>
      <c r="Y9" s="628"/>
      <c r="Z9" s="1474" t="s">
        <v>15</v>
      </c>
      <c r="AA9" s="1475"/>
      <c r="AB9" s="626"/>
      <c r="AC9" s="1484"/>
      <c r="AD9" s="1485"/>
    </row>
    <row r="10" spans="2:30" s="627" customFormat="1" ht="21.75" customHeight="1" x14ac:dyDescent="0.2">
      <c r="B10" s="1412"/>
      <c r="C10" s="629"/>
      <c r="D10" s="628"/>
      <c r="E10" s="1222" t="s">
        <v>9</v>
      </c>
      <c r="F10" s="423" t="s">
        <v>25</v>
      </c>
      <c r="G10" s="630"/>
      <c r="H10" s="659" t="s">
        <v>9</v>
      </c>
      <c r="I10" s="423" t="s">
        <v>25</v>
      </c>
      <c r="J10" s="630"/>
      <c r="K10" s="659" t="s">
        <v>9</v>
      </c>
      <c r="L10" s="423" t="s">
        <v>25</v>
      </c>
      <c r="M10" s="630"/>
      <c r="N10" s="659" t="s">
        <v>9</v>
      </c>
      <c r="O10" s="423" t="s">
        <v>25</v>
      </c>
      <c r="P10" s="630"/>
      <c r="Q10" s="659" t="s">
        <v>9</v>
      </c>
      <c r="R10" s="423" t="s">
        <v>25</v>
      </c>
      <c r="S10" s="630"/>
      <c r="T10" s="659" t="s">
        <v>9</v>
      </c>
      <c r="U10" s="423" t="s">
        <v>25</v>
      </c>
      <c r="V10" s="630"/>
      <c r="W10" s="659" t="s">
        <v>9</v>
      </c>
      <c r="X10" s="423" t="s">
        <v>25</v>
      </c>
      <c r="Y10" s="630"/>
      <c r="Z10" s="659" t="s">
        <v>9</v>
      </c>
      <c r="AA10" s="423" t="s">
        <v>25</v>
      </c>
      <c r="AB10" s="629"/>
      <c r="AC10" s="660" t="s">
        <v>9</v>
      </c>
      <c r="AD10" s="661" t="s">
        <v>25</v>
      </c>
    </row>
    <row r="11" spans="2:30" s="632" customFormat="1" ht="9"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0" s="634" customFormat="1" ht="21" customHeight="1" x14ac:dyDescent="0.2">
      <c r="B12" s="633" t="s">
        <v>24</v>
      </c>
      <c r="D12" s="635"/>
      <c r="E12" s="636">
        <v>2797</v>
      </c>
      <c r="F12" s="637">
        <v>0.21432227572403689</v>
      </c>
      <c r="G12" s="635"/>
      <c r="H12" s="636">
        <v>43657</v>
      </c>
      <c r="I12" s="637">
        <v>3.3452511945957379</v>
      </c>
      <c r="J12" s="635"/>
      <c r="K12" s="636">
        <v>26180</v>
      </c>
      <c r="L12" s="637">
        <v>2.0060626308385006</v>
      </c>
      <c r="M12" s="635"/>
      <c r="N12" s="636">
        <v>37419</v>
      </c>
      <c r="O12" s="637">
        <v>2.8672596479505672</v>
      </c>
      <c r="P12" s="635"/>
      <c r="Q12" s="636">
        <v>45132</v>
      </c>
      <c r="R12" s="637">
        <v>3.458274203781635</v>
      </c>
      <c r="S12" s="635"/>
      <c r="T12" s="636">
        <v>76312</v>
      </c>
      <c r="U12" s="637">
        <v>5.8474656793180921</v>
      </c>
      <c r="V12" s="635"/>
      <c r="W12" s="636">
        <v>283543</v>
      </c>
      <c r="X12" s="637">
        <v>21.726700402438539</v>
      </c>
      <c r="Y12" s="635"/>
      <c r="Z12" s="636">
        <v>790004</v>
      </c>
      <c r="AA12" s="637">
        <f>Z12*100/$AC$12</f>
        <v>60.534663965352891</v>
      </c>
      <c r="AB12" s="638"/>
      <c r="AC12" s="639">
        <f>E12+H12+K12+N12+Q12+T12+W12+Z12</f>
        <v>1305044</v>
      </c>
      <c r="AD12" s="446">
        <f>F12+I12+L12+O12+R12+U12+X12+AA12</f>
        <v>100</v>
      </c>
    </row>
    <row r="13" spans="2:30" s="634" customFormat="1" ht="20.25" customHeight="1" x14ac:dyDescent="0.2">
      <c r="B13" s="640" t="s">
        <v>23</v>
      </c>
      <c r="D13" s="635"/>
      <c r="E13" s="641">
        <v>3792</v>
      </c>
      <c r="F13" s="642">
        <v>0.48236051360200677</v>
      </c>
      <c r="G13" s="635"/>
      <c r="H13" s="641">
        <v>90835</v>
      </c>
      <c r="I13" s="642">
        <v>11.554645900062839</v>
      </c>
      <c r="J13" s="635"/>
      <c r="K13" s="641">
        <v>41757</v>
      </c>
      <c r="L13" s="642">
        <v>5.3116898645777946</v>
      </c>
      <c r="M13" s="635"/>
      <c r="N13" s="641">
        <v>48612</v>
      </c>
      <c r="O13" s="642">
        <v>6.1836786094991441</v>
      </c>
      <c r="P13" s="635"/>
      <c r="Q13" s="641">
        <v>50346</v>
      </c>
      <c r="R13" s="642">
        <v>6.4042516924595549</v>
      </c>
      <c r="S13" s="635"/>
      <c r="T13" s="641">
        <v>77107</v>
      </c>
      <c r="U13" s="642">
        <v>9.8083787242378531</v>
      </c>
      <c r="V13" s="635"/>
      <c r="W13" s="641">
        <v>168787</v>
      </c>
      <c r="X13" s="642">
        <v>21.470512660691433</v>
      </c>
      <c r="Y13" s="635"/>
      <c r="Z13" s="641">
        <v>304898</v>
      </c>
      <c r="AA13" s="642">
        <f>Z13*100/$AC$13</f>
        <v>38.78448203486937</v>
      </c>
      <c r="AB13" s="638"/>
      <c r="AC13" s="643">
        <f>E13+H13+K13+N13+Q13+T13+W13+Z13</f>
        <v>786134</v>
      </c>
      <c r="AD13" s="644">
        <f>F13+I13+L13+O13+R13+U13+X13+AA13</f>
        <v>100</v>
      </c>
    </row>
    <row r="14" spans="2:30" s="650" customFormat="1" ht="3" customHeight="1" x14ac:dyDescent="0.2">
      <c r="B14" s="645"/>
      <c r="C14" s="646"/>
      <c r="D14" s="638"/>
      <c r="E14" s="647"/>
      <c r="F14" s="648"/>
      <c r="G14" s="638"/>
      <c r="H14" s="647"/>
      <c r="I14" s="648"/>
      <c r="J14" s="638"/>
      <c r="K14" s="647"/>
      <c r="L14" s="648"/>
      <c r="M14" s="638"/>
      <c r="N14" s="647"/>
      <c r="O14" s="648"/>
      <c r="P14" s="638"/>
      <c r="Q14" s="647"/>
      <c r="R14" s="648"/>
      <c r="S14" s="638"/>
      <c r="T14" s="647"/>
      <c r="U14" s="648"/>
      <c r="V14" s="638"/>
      <c r="W14" s="647"/>
      <c r="X14" s="648"/>
      <c r="Y14" s="638"/>
      <c r="Z14" s="647"/>
      <c r="AA14" s="648"/>
      <c r="AB14" s="638"/>
      <c r="AC14" s="647"/>
      <c r="AD14" s="649"/>
    </row>
    <row r="15" spans="2:30" s="921" customFormat="1" ht="18" customHeight="1" x14ac:dyDescent="0.2">
      <c r="B15" s="1232" t="s">
        <v>0</v>
      </c>
      <c r="C15" s="1233"/>
      <c r="D15" s="1253"/>
      <c r="E15" s="1234">
        <f>SUM(E12:E13)</f>
        <v>6589</v>
      </c>
      <c r="F15" s="1254">
        <f>E15*100/$AC$15</f>
        <v>0.31508556421308948</v>
      </c>
      <c r="G15" s="1253"/>
      <c r="H15" s="1234">
        <f>SUM(H12:H13)</f>
        <v>134492</v>
      </c>
      <c r="I15" s="1254">
        <f>H15*100/$AC$15</f>
        <v>6.4313989531259415</v>
      </c>
      <c r="J15" s="1253"/>
      <c r="K15" s="1234">
        <f>SUM(K12:K13)</f>
        <v>67937</v>
      </c>
      <c r="L15" s="1254">
        <f>K15*100/$AC$15</f>
        <v>3.2487430529586674</v>
      </c>
      <c r="M15" s="1253"/>
      <c r="N15" s="1234">
        <f>SUM(N12:N13)</f>
        <v>86031</v>
      </c>
      <c r="O15" s="1254">
        <f>N15*100/$AC$15</f>
        <v>4.1139969911695706</v>
      </c>
      <c r="P15" s="1253"/>
      <c r="Q15" s="1234">
        <f>SUM(Q12:Q13)</f>
        <v>95478</v>
      </c>
      <c r="R15" s="1254">
        <f>Q15*100/$AC$15</f>
        <v>4.5657519350337461</v>
      </c>
      <c r="S15" s="1253"/>
      <c r="T15" s="1234">
        <f>SUM(T12:T13)</f>
        <v>153419</v>
      </c>
      <c r="U15" s="1254">
        <f>T15*100/$AC$15</f>
        <v>7.3364868987718888</v>
      </c>
      <c r="V15" s="1253"/>
      <c r="W15" s="1234">
        <f>SUM(W12:W13)</f>
        <v>452330</v>
      </c>
      <c r="X15" s="1254">
        <f>W15*100/$AC$15</f>
        <v>21.630392056534642</v>
      </c>
      <c r="Y15" s="1253"/>
      <c r="Z15" s="1234">
        <f>SUM(Z12:Z13)</f>
        <v>1094902</v>
      </c>
      <c r="AA15" s="1254">
        <f>Z15*100/$AC$15</f>
        <v>52.358144548192456</v>
      </c>
      <c r="AB15" s="1253"/>
      <c r="AC15" s="1234">
        <f>E15+H15+K15+N15+Q15+T15+W15+Z15</f>
        <v>2091178</v>
      </c>
      <c r="AD15" s="1255">
        <f>F15+I15+L15+O15+R15+U15+X15+AA15</f>
        <v>100</v>
      </c>
    </row>
    <row r="16" spans="2:30" s="632" customFormat="1" ht="5.25" customHeight="1" x14ac:dyDescent="0.2">
      <c r="B16" s="652"/>
      <c r="C16" s="652"/>
      <c r="D16" s="652"/>
      <c r="E16" s="652"/>
      <c r="F16" s="652"/>
      <c r="G16" s="652"/>
      <c r="H16" s="652"/>
      <c r="I16" s="652"/>
      <c r="J16" s="652"/>
      <c r="K16" s="652"/>
      <c r="L16" s="652"/>
      <c r="M16" s="652"/>
      <c r="N16" s="652"/>
      <c r="O16" s="653"/>
      <c r="P16" s="653"/>
    </row>
    <row r="17" spans="2:16" s="632" customFormat="1" ht="12.75" customHeight="1" x14ac:dyDescent="0.2">
      <c r="B17" s="653"/>
      <c r="C17" s="653"/>
      <c r="D17" s="653"/>
      <c r="E17" s="653"/>
      <c r="F17" s="653"/>
      <c r="G17" s="653"/>
      <c r="H17" s="653"/>
      <c r="I17" s="653"/>
      <c r="J17" s="653"/>
      <c r="K17" s="653"/>
      <c r="L17" s="653"/>
      <c r="M17" s="653"/>
      <c r="N17" s="653"/>
      <c r="O17" s="653"/>
      <c r="P17" s="653"/>
    </row>
    <row r="18" spans="2:16" s="650" customFormat="1" ht="24.75" customHeight="1" x14ac:dyDescent="0.2">
      <c r="B18" s="654"/>
      <c r="C18" s="654"/>
      <c r="D18" s="654"/>
      <c r="E18" s="654" t="s">
        <v>22</v>
      </c>
      <c r="F18" s="654" t="s">
        <v>21</v>
      </c>
      <c r="G18" s="654"/>
      <c r="H18" s="654" t="s">
        <v>20</v>
      </c>
      <c r="I18" s="654" t="s">
        <v>19</v>
      </c>
      <c r="J18" s="654"/>
      <c r="K18" s="654" t="s">
        <v>18</v>
      </c>
      <c r="L18" s="654" t="s">
        <v>17</v>
      </c>
      <c r="M18" s="654"/>
      <c r="N18" s="654" t="s">
        <v>16</v>
      </c>
      <c r="O18" s="654" t="s">
        <v>15</v>
      </c>
      <c r="P18" s="654"/>
    </row>
    <row r="19" spans="2:16" s="650" customFormat="1" x14ac:dyDescent="0.2">
      <c r="B19" s="655"/>
      <c r="C19" s="655"/>
      <c r="D19" s="655"/>
      <c r="E19" s="655">
        <f>E15</f>
        <v>6589</v>
      </c>
      <c r="F19" s="656">
        <f>H15</f>
        <v>134492</v>
      </c>
      <c r="G19" s="656"/>
      <c r="H19" s="656">
        <f>K15</f>
        <v>67937</v>
      </c>
      <c r="I19" s="656">
        <f>N15</f>
        <v>86031</v>
      </c>
      <c r="J19" s="656"/>
      <c r="K19" s="656">
        <f>Q15</f>
        <v>95478</v>
      </c>
      <c r="L19" s="656">
        <f>T15</f>
        <v>153419</v>
      </c>
      <c r="M19" s="656"/>
      <c r="N19" s="656">
        <f>W15</f>
        <v>452330</v>
      </c>
      <c r="O19" s="656">
        <f>Z15</f>
        <v>1094902</v>
      </c>
      <c r="P19" s="656"/>
    </row>
    <row r="20" spans="2:16" s="632" customFormat="1" x14ac:dyDescent="0.2">
      <c r="B20" s="653"/>
      <c r="C20" s="653"/>
      <c r="D20" s="653"/>
      <c r="E20" s="653"/>
      <c r="F20" s="653"/>
      <c r="G20" s="653"/>
      <c r="H20" s="653"/>
      <c r="I20" s="653"/>
      <c r="J20" s="653"/>
      <c r="K20" s="653"/>
      <c r="L20" s="653"/>
      <c r="M20" s="653"/>
      <c r="N20" s="653"/>
      <c r="O20" s="653"/>
      <c r="P20" s="653"/>
    </row>
    <row r="21" spans="2:16" s="632" customFormat="1" x14ac:dyDescent="0.2">
      <c r="B21" s="653"/>
      <c r="C21" s="653"/>
      <c r="D21" s="653"/>
      <c r="E21" s="653"/>
      <c r="F21" s="653"/>
      <c r="G21" s="653"/>
      <c r="H21" s="653"/>
      <c r="I21" s="653"/>
      <c r="J21" s="653"/>
      <c r="K21" s="653"/>
      <c r="L21" s="653"/>
      <c r="M21" s="653"/>
      <c r="N21" s="653"/>
      <c r="O21" s="653"/>
      <c r="P21" s="653"/>
    </row>
    <row r="22" spans="2:16" s="632" customFormat="1" x14ac:dyDescent="0.2">
      <c r="B22" s="653"/>
      <c r="C22" s="653"/>
      <c r="D22" s="653"/>
      <c r="E22" s="653"/>
      <c r="F22" s="653"/>
      <c r="G22" s="653"/>
      <c r="H22" s="653"/>
      <c r="I22" s="653"/>
      <c r="J22" s="653"/>
      <c r="K22" s="653"/>
      <c r="L22" s="653"/>
      <c r="M22" s="653"/>
      <c r="N22" s="653"/>
      <c r="O22" s="653"/>
      <c r="P22" s="653"/>
    </row>
    <row r="23" spans="2:16" s="632" customFormat="1" x14ac:dyDescent="0.2">
      <c r="B23" s="653"/>
      <c r="C23" s="653"/>
      <c r="D23" s="653"/>
      <c r="E23" s="653"/>
      <c r="F23" s="653"/>
      <c r="G23" s="653"/>
      <c r="H23" s="653"/>
      <c r="I23" s="653"/>
      <c r="J23" s="653"/>
      <c r="K23" s="653"/>
      <c r="L23" s="653"/>
      <c r="M23" s="653"/>
      <c r="N23" s="653"/>
      <c r="O23" s="653"/>
      <c r="P23" s="653"/>
    </row>
    <row r="24" spans="2:16" s="632" customFormat="1" x14ac:dyDescent="0.2">
      <c r="B24" s="653"/>
      <c r="C24" s="653"/>
      <c r="D24" s="653"/>
      <c r="E24" s="653"/>
      <c r="F24" s="653"/>
      <c r="G24" s="653"/>
      <c r="H24" s="653"/>
      <c r="I24" s="653"/>
      <c r="J24" s="653"/>
      <c r="K24" s="653"/>
      <c r="L24" s="653"/>
      <c r="M24" s="653"/>
      <c r="N24" s="653"/>
      <c r="O24" s="653"/>
      <c r="P24" s="653"/>
    </row>
    <row r="25" spans="2:16" s="632" customFormat="1" x14ac:dyDescent="0.2">
      <c r="B25" s="653"/>
      <c r="C25" s="653"/>
      <c r="D25" s="653"/>
      <c r="E25" s="653"/>
      <c r="F25" s="653"/>
      <c r="G25" s="653"/>
      <c r="H25" s="653"/>
      <c r="I25" s="653"/>
      <c r="J25" s="653"/>
      <c r="K25" s="653"/>
      <c r="L25" s="653"/>
      <c r="M25" s="653"/>
      <c r="N25" s="653"/>
      <c r="O25" s="653"/>
      <c r="P25" s="653"/>
    </row>
    <row r="26" spans="2:16" s="632" customFormat="1" x14ac:dyDescent="0.2">
      <c r="B26" s="653"/>
      <c r="C26" s="653"/>
      <c r="D26" s="653"/>
      <c r="E26" s="653"/>
      <c r="F26" s="653"/>
      <c r="G26" s="653"/>
      <c r="H26" s="653"/>
      <c r="I26" s="653"/>
      <c r="J26" s="653"/>
      <c r="K26" s="653"/>
      <c r="L26" s="653"/>
      <c r="M26" s="653"/>
      <c r="N26" s="653"/>
      <c r="O26" s="653"/>
      <c r="P26" s="653"/>
    </row>
    <row r="27" spans="2:16" s="632" customFormat="1" x14ac:dyDescent="0.2">
      <c r="B27" s="653"/>
      <c r="C27" s="653"/>
      <c r="D27" s="653"/>
      <c r="E27" s="653"/>
      <c r="F27" s="653"/>
      <c r="G27" s="653"/>
      <c r="H27" s="653"/>
      <c r="I27" s="653"/>
      <c r="J27" s="653"/>
      <c r="K27" s="653"/>
      <c r="L27" s="653"/>
      <c r="M27" s="653"/>
      <c r="N27" s="653"/>
      <c r="O27" s="653"/>
      <c r="P27" s="653"/>
    </row>
    <row r="28" spans="2:16" s="632" customFormat="1" x14ac:dyDescent="0.2">
      <c r="B28" s="653"/>
      <c r="C28" s="653"/>
      <c r="D28" s="653"/>
      <c r="E28" s="653"/>
      <c r="F28" s="653"/>
      <c r="G28" s="653"/>
      <c r="H28" s="653"/>
      <c r="I28" s="653"/>
      <c r="J28" s="653"/>
      <c r="K28" s="653"/>
      <c r="L28" s="653"/>
      <c r="M28" s="653"/>
      <c r="N28" s="653"/>
      <c r="O28" s="653"/>
      <c r="P28" s="653"/>
    </row>
    <row r="29" spans="2:16" s="632" customFormat="1" x14ac:dyDescent="0.2">
      <c r="B29" s="653"/>
      <c r="C29" s="653"/>
      <c r="D29" s="653"/>
      <c r="E29" s="653"/>
      <c r="F29" s="653"/>
      <c r="G29" s="653"/>
      <c r="H29" s="653"/>
      <c r="I29" s="653"/>
      <c r="J29" s="653"/>
      <c r="K29" s="653"/>
      <c r="L29" s="653"/>
      <c r="M29" s="653"/>
      <c r="N29" s="653"/>
      <c r="O29" s="653"/>
      <c r="P29" s="653"/>
    </row>
    <row r="30" spans="2:16" s="632" customFormat="1" x14ac:dyDescent="0.2">
      <c r="B30" s="653"/>
      <c r="C30" s="653"/>
      <c r="D30" s="653"/>
      <c r="E30" s="653"/>
      <c r="F30" s="653"/>
      <c r="G30" s="653"/>
      <c r="H30" s="653"/>
      <c r="I30" s="653"/>
      <c r="J30" s="653"/>
      <c r="K30" s="653"/>
      <c r="L30" s="653"/>
      <c r="M30" s="653"/>
      <c r="N30" s="653"/>
      <c r="O30" s="653"/>
      <c r="P30" s="653"/>
    </row>
    <row r="31" spans="2:16" s="632" customFormat="1" ht="5.25" customHeight="1" x14ac:dyDescent="0.2">
      <c r="B31" s="653"/>
      <c r="C31" s="653"/>
      <c r="D31" s="653"/>
      <c r="E31" s="653"/>
      <c r="F31" s="653"/>
      <c r="G31" s="653"/>
      <c r="H31" s="653"/>
      <c r="I31" s="653"/>
      <c r="J31" s="653"/>
      <c r="K31" s="653"/>
      <c r="L31" s="653"/>
      <c r="M31" s="653"/>
      <c r="N31" s="653"/>
      <c r="O31" s="653"/>
      <c r="P31" s="653"/>
    </row>
    <row r="32" spans="2:16" s="632" customFormat="1" ht="5.25" customHeight="1" x14ac:dyDescent="0.2">
      <c r="B32" s="653"/>
      <c r="C32" s="653"/>
      <c r="D32" s="653"/>
      <c r="E32" s="653"/>
      <c r="F32" s="653"/>
      <c r="G32" s="653"/>
      <c r="H32" s="653"/>
      <c r="I32" s="653"/>
      <c r="J32" s="653"/>
      <c r="K32" s="653"/>
      <c r="L32" s="653"/>
      <c r="M32" s="653"/>
      <c r="N32" s="653"/>
      <c r="O32" s="653"/>
      <c r="P32" s="653"/>
    </row>
    <row r="33" spans="2:16" s="632" customFormat="1" ht="16.5" customHeigh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row r="36" spans="2:16" s="651" customFormat="1" x14ac:dyDescent="0.2">
      <c r="B36" s="1476" t="s">
        <v>14</v>
      </c>
      <c r="C36" s="1476"/>
      <c r="D36" s="1476"/>
      <c r="E36" s="1476"/>
      <c r="F36" s="1476"/>
      <c r="G36" s="1476"/>
      <c r="H36" s="1476"/>
      <c r="I36" s="1476"/>
      <c r="J36" s="1476"/>
      <c r="K36" s="1476"/>
    </row>
    <row r="37" spans="2:16" s="658" customFormat="1" ht="12.75" customHeight="1" x14ac:dyDescent="0.2">
      <c r="B37" s="1486"/>
      <c r="C37" s="1487"/>
      <c r="D37" s="1487"/>
      <c r="E37" s="1487"/>
      <c r="F37" s="1487"/>
      <c r="G37" s="1487"/>
      <c r="H37" s="1487"/>
      <c r="I37" s="1487"/>
      <c r="J37" s="1487"/>
      <c r="K37" s="1487"/>
      <c r="L37" s="1487"/>
      <c r="M37" s="1487"/>
      <c r="N37" s="1487"/>
      <c r="O37" s="1487"/>
      <c r="P37" s="657"/>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topLeftCell="A8"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6"/>
      <c r="C2" s="1356"/>
      <c r="D2" s="1356"/>
      <c r="E2" s="1356"/>
      <c r="F2" s="1356"/>
      <c r="G2" s="1356"/>
      <c r="H2" s="1356"/>
      <c r="I2" s="1356"/>
      <c r="J2" s="1356"/>
      <c r="K2" s="1356"/>
      <c r="L2" s="1356"/>
      <c r="M2" s="1356"/>
      <c r="N2" s="1356"/>
      <c r="O2" s="1356"/>
      <c r="P2" s="1356"/>
      <c r="Q2" s="1356"/>
      <c r="R2" s="1356"/>
      <c r="S2" s="210"/>
      <c r="T2" s="210"/>
    </row>
    <row r="3" spans="1:20" x14ac:dyDescent="0.2">
      <c r="C3" s="1357" t="s">
        <v>290</v>
      </c>
      <c r="D3" s="1357"/>
      <c r="E3" s="1357"/>
    </row>
    <row r="5" spans="1:20" ht="23.25" customHeight="1" x14ac:dyDescent="0.2">
      <c r="B5" s="1358" t="s">
        <v>291</v>
      </c>
      <c r="C5" s="1359"/>
      <c r="D5" s="1359"/>
      <c r="E5" s="1359"/>
      <c r="F5" s="1359"/>
      <c r="G5" s="1359"/>
      <c r="H5" s="1359"/>
      <c r="I5" s="1359"/>
      <c r="J5" s="1359"/>
      <c r="K5" s="1359"/>
      <c r="L5" s="1359"/>
      <c r="M5" s="1359"/>
      <c r="N5" s="1359"/>
      <c r="O5" s="1359"/>
      <c r="P5" s="1359"/>
      <c r="Q5" s="1360">
        <v>45412</v>
      </c>
      <c r="R5" s="1361"/>
      <c r="S5" s="136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2" t="s">
        <v>292</v>
      </c>
      <c r="C7" s="1362"/>
      <c r="D7" s="1362"/>
      <c r="E7" s="1362"/>
      <c r="F7" s="1362"/>
      <c r="G7" s="1362"/>
      <c r="H7" s="1362"/>
      <c r="I7" s="1362"/>
      <c r="J7" s="1362"/>
      <c r="K7" s="1362"/>
      <c r="L7" s="1362"/>
      <c r="M7" s="1362"/>
      <c r="N7" s="1362"/>
      <c r="O7" s="1362"/>
      <c r="P7" s="1362"/>
      <c r="Q7" s="1362"/>
      <c r="R7" s="1362"/>
      <c r="S7" s="1362"/>
    </row>
    <row r="8" spans="1:20" ht="18.75" customHeight="1" x14ac:dyDescent="0.2">
      <c r="B8" s="1355" t="s">
        <v>293</v>
      </c>
      <c r="C8" s="1355"/>
      <c r="D8" s="1355"/>
      <c r="E8" s="1355"/>
      <c r="F8" s="1355"/>
      <c r="G8" s="1355"/>
      <c r="H8" s="1355"/>
      <c r="I8" s="1355"/>
      <c r="J8" s="1355"/>
      <c r="K8" s="1355"/>
      <c r="L8" s="1355"/>
      <c r="M8" s="1355"/>
      <c r="N8" s="1355"/>
      <c r="O8" s="1355"/>
      <c r="P8" s="1355"/>
      <c r="Q8" s="1355"/>
      <c r="R8" s="1355"/>
      <c r="S8" s="1355"/>
    </row>
    <row r="9" spans="1:20" ht="18.75" customHeight="1" x14ac:dyDescent="0.2">
      <c r="B9" s="1355" t="s">
        <v>294</v>
      </c>
      <c r="C9" s="1355"/>
      <c r="D9" s="1355"/>
      <c r="E9" s="1355"/>
      <c r="F9" s="1355"/>
      <c r="G9" s="1355"/>
      <c r="H9" s="1355"/>
      <c r="I9" s="1355"/>
      <c r="J9" s="1355"/>
      <c r="K9" s="1355"/>
      <c r="L9" s="1355"/>
      <c r="M9" s="1355"/>
      <c r="N9" s="1355"/>
      <c r="O9" s="1355"/>
      <c r="P9" s="1355"/>
      <c r="Q9" s="1355"/>
      <c r="R9" s="1355"/>
      <c r="S9" s="1355"/>
    </row>
    <row r="10" spans="1:20" ht="18.75" customHeight="1" x14ac:dyDescent="0.2">
      <c r="B10" s="1355" t="s">
        <v>295</v>
      </c>
      <c r="C10" s="1355"/>
      <c r="D10" s="1355"/>
      <c r="E10" s="1355"/>
      <c r="F10" s="1355"/>
      <c r="G10" s="1355"/>
      <c r="H10" s="1355"/>
      <c r="I10" s="1355"/>
      <c r="J10" s="1355"/>
      <c r="K10" s="1355"/>
      <c r="L10" s="1355"/>
      <c r="M10" s="1355"/>
      <c r="N10" s="1355"/>
      <c r="O10" s="1355"/>
      <c r="P10" s="1355"/>
      <c r="Q10" s="1355"/>
      <c r="R10" s="1355"/>
      <c r="S10" s="1355"/>
    </row>
    <row r="11" spans="1:20" ht="18.75" customHeight="1" x14ac:dyDescent="0.2">
      <c r="B11" s="1355" t="s">
        <v>296</v>
      </c>
      <c r="C11" s="1355"/>
      <c r="D11" s="1355"/>
      <c r="E11" s="1355"/>
      <c r="F11" s="1355"/>
      <c r="G11" s="1355"/>
      <c r="H11" s="1355"/>
      <c r="I11" s="1355"/>
      <c r="J11" s="1355"/>
      <c r="K11" s="1355"/>
      <c r="L11" s="1355"/>
      <c r="M11" s="1355"/>
      <c r="N11" s="1355"/>
      <c r="O11" s="1355"/>
      <c r="P11" s="1355"/>
      <c r="Q11" s="1355"/>
      <c r="R11" s="1355"/>
      <c r="S11" s="1355"/>
    </row>
    <row r="12" spans="1:20" ht="18.75" customHeight="1" x14ac:dyDescent="0.2">
      <c r="B12" s="1355" t="s">
        <v>297</v>
      </c>
      <c r="C12" s="1355"/>
      <c r="D12" s="1355"/>
      <c r="E12" s="1355"/>
      <c r="F12" s="1355"/>
      <c r="G12" s="1355"/>
      <c r="H12" s="1355"/>
      <c r="I12" s="1355"/>
      <c r="J12" s="1355"/>
      <c r="K12" s="1355"/>
      <c r="L12" s="1355"/>
      <c r="M12" s="1355"/>
      <c r="N12" s="1355"/>
      <c r="O12" s="1355"/>
      <c r="P12" s="1355"/>
      <c r="Q12" s="1355"/>
      <c r="R12" s="1355"/>
      <c r="S12" s="1355"/>
    </row>
    <row r="13" spans="1:20" ht="18.75" customHeight="1" x14ac:dyDescent="0.2">
      <c r="B13" s="1355" t="s">
        <v>298</v>
      </c>
      <c r="C13" s="1355"/>
      <c r="D13" s="1355"/>
      <c r="E13" s="1355"/>
      <c r="F13" s="1355"/>
      <c r="G13" s="1355"/>
      <c r="H13" s="1355"/>
      <c r="I13" s="1355"/>
      <c r="J13" s="1355"/>
      <c r="K13" s="1355"/>
      <c r="L13" s="1355"/>
      <c r="M13" s="1355"/>
      <c r="N13" s="1355"/>
      <c r="O13" s="1355"/>
      <c r="P13" s="1355"/>
      <c r="Q13" s="1355"/>
      <c r="R13" s="1355"/>
      <c r="S13" s="1355"/>
    </row>
    <row r="14" spans="1:20" ht="18.75" customHeight="1" x14ac:dyDescent="0.2">
      <c r="B14" s="1355" t="s">
        <v>299</v>
      </c>
      <c r="C14" s="1355"/>
      <c r="D14" s="1355"/>
      <c r="E14" s="1355"/>
      <c r="F14" s="1355"/>
      <c r="G14" s="1355"/>
      <c r="H14" s="1355"/>
      <c r="I14" s="1355"/>
      <c r="J14" s="1355"/>
      <c r="K14" s="1355"/>
      <c r="L14" s="1355"/>
      <c r="M14" s="1355"/>
      <c r="N14" s="1355"/>
      <c r="O14" s="1355"/>
      <c r="P14" s="1355"/>
      <c r="Q14" s="1355"/>
      <c r="R14" s="1355"/>
      <c r="S14" s="1355"/>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62" t="s">
        <v>300</v>
      </c>
      <c r="C16" s="1362"/>
      <c r="D16" s="1362"/>
      <c r="E16" s="1362"/>
      <c r="F16" s="1362"/>
      <c r="G16" s="1362"/>
      <c r="H16" s="1362"/>
      <c r="I16" s="1362"/>
      <c r="J16" s="1362"/>
      <c r="K16" s="1362"/>
      <c r="L16" s="1362"/>
      <c r="M16" s="1362"/>
      <c r="N16" s="1362"/>
      <c r="O16" s="1362"/>
      <c r="P16" s="1362"/>
      <c r="Q16" s="1362"/>
      <c r="R16" s="1362"/>
      <c r="S16" s="1362"/>
    </row>
    <row r="17" spans="2:21" ht="18.75" customHeight="1" x14ac:dyDescent="0.2">
      <c r="B17" s="1355" t="s">
        <v>301</v>
      </c>
      <c r="C17" s="1355"/>
      <c r="D17" s="1355"/>
      <c r="E17" s="1355"/>
      <c r="F17" s="1355"/>
      <c r="G17" s="1355"/>
      <c r="H17" s="1355"/>
      <c r="I17" s="1355"/>
      <c r="J17" s="1355"/>
      <c r="K17" s="1355"/>
      <c r="L17" s="1355"/>
      <c r="M17" s="1355"/>
      <c r="N17" s="1355"/>
      <c r="O17" s="1355"/>
      <c r="P17" s="1355"/>
      <c r="Q17" s="1355"/>
      <c r="R17" s="1355"/>
      <c r="S17" s="1355"/>
      <c r="T17" s="214"/>
    </row>
    <row r="18" spans="2:21" ht="18.75" customHeight="1" x14ac:dyDescent="0.2">
      <c r="B18" s="1355" t="s">
        <v>302</v>
      </c>
      <c r="C18" s="1355"/>
      <c r="D18" s="1355"/>
      <c r="E18" s="1355"/>
      <c r="F18" s="1355"/>
      <c r="G18" s="1355"/>
      <c r="H18" s="1355"/>
      <c r="I18" s="1355"/>
      <c r="J18" s="1355"/>
      <c r="K18" s="1355"/>
      <c r="L18" s="1355"/>
      <c r="M18" s="1355"/>
      <c r="N18" s="1355"/>
      <c r="O18" s="1355"/>
      <c r="P18" s="1355"/>
      <c r="Q18" s="1355"/>
      <c r="R18" s="1355"/>
      <c r="S18" s="1355"/>
      <c r="T18" s="214"/>
    </row>
    <row r="19" spans="2:21" ht="18.75" customHeight="1" x14ac:dyDescent="0.2">
      <c r="B19" s="1355" t="s">
        <v>303</v>
      </c>
      <c r="C19" s="1355"/>
      <c r="D19" s="1355"/>
      <c r="E19" s="1355"/>
      <c r="F19" s="1355"/>
      <c r="G19" s="1355"/>
      <c r="H19" s="1355"/>
      <c r="I19" s="1355"/>
      <c r="J19" s="1355"/>
      <c r="K19" s="1355"/>
      <c r="L19" s="1355"/>
      <c r="M19" s="1355"/>
      <c r="N19" s="1355"/>
      <c r="O19" s="1355"/>
      <c r="P19" s="1355"/>
      <c r="Q19" s="1355"/>
      <c r="R19" s="1355"/>
      <c r="S19" s="1355"/>
      <c r="T19" s="214"/>
    </row>
    <row r="20" spans="2:21" ht="18.75" customHeight="1" x14ac:dyDescent="0.2">
      <c r="B20" s="1355" t="s">
        <v>304</v>
      </c>
      <c r="C20" s="1355"/>
      <c r="D20" s="1355"/>
      <c r="E20" s="1355"/>
      <c r="F20" s="1355"/>
      <c r="G20" s="1355"/>
      <c r="H20" s="1355"/>
      <c r="I20" s="1355"/>
      <c r="J20" s="1355"/>
      <c r="K20" s="1355"/>
      <c r="L20" s="1355"/>
      <c r="M20" s="1355"/>
      <c r="N20" s="1355"/>
      <c r="O20" s="1355"/>
      <c r="P20" s="1355"/>
      <c r="Q20" s="1355"/>
      <c r="R20" s="1355"/>
      <c r="S20" s="1355"/>
      <c r="T20" s="214"/>
    </row>
    <row r="21" spans="2:21" ht="18.75" customHeight="1" x14ac:dyDescent="0.2">
      <c r="B21" s="1355" t="s">
        <v>305</v>
      </c>
      <c r="C21" s="1355"/>
      <c r="D21" s="1355"/>
      <c r="E21" s="1355"/>
      <c r="F21" s="1355"/>
      <c r="G21" s="1355"/>
      <c r="H21" s="1355"/>
      <c r="I21" s="1355"/>
      <c r="J21" s="1355"/>
      <c r="K21" s="1355"/>
      <c r="L21" s="1355"/>
      <c r="M21" s="1355"/>
      <c r="N21" s="1355"/>
      <c r="O21" s="1355"/>
      <c r="P21" s="1355"/>
      <c r="Q21" s="1355"/>
      <c r="R21" s="1355"/>
      <c r="S21" s="1355"/>
      <c r="T21" s="1355"/>
    </row>
    <row r="22" spans="2:21" ht="18.75" customHeight="1" x14ac:dyDescent="0.2">
      <c r="B22" s="1355" t="s">
        <v>306</v>
      </c>
      <c r="C22" s="1355"/>
      <c r="D22" s="1355"/>
      <c r="E22" s="1355"/>
      <c r="F22" s="1355"/>
      <c r="G22" s="1355"/>
      <c r="H22" s="1355"/>
      <c r="I22" s="1355"/>
      <c r="J22" s="1355"/>
      <c r="K22" s="1355"/>
      <c r="L22" s="1355"/>
      <c r="M22" s="1355"/>
      <c r="N22" s="1355"/>
      <c r="O22" s="1355"/>
      <c r="P22" s="1355"/>
      <c r="Q22" s="1355"/>
      <c r="R22" s="1355"/>
      <c r="S22" s="1355"/>
      <c r="T22" s="214"/>
    </row>
    <row r="23" spans="2:21" ht="18.75" customHeight="1" x14ac:dyDescent="0.2">
      <c r="B23" s="1355" t="s">
        <v>307</v>
      </c>
      <c r="C23" s="1355"/>
      <c r="D23" s="1355"/>
      <c r="E23" s="1355"/>
      <c r="F23" s="1355"/>
      <c r="G23" s="1355"/>
      <c r="H23" s="1355"/>
      <c r="I23" s="1355"/>
      <c r="J23" s="1355"/>
      <c r="K23" s="1355"/>
      <c r="L23" s="1355"/>
      <c r="M23" s="1355"/>
      <c r="N23" s="1355"/>
      <c r="O23" s="1355"/>
      <c r="P23" s="1355"/>
      <c r="Q23" s="1355"/>
      <c r="R23" s="1355"/>
      <c r="S23" s="1355"/>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62" t="s">
        <v>308</v>
      </c>
      <c r="C25" s="1362"/>
      <c r="D25" s="1362"/>
      <c r="E25" s="1362"/>
      <c r="F25" s="1362"/>
      <c r="G25" s="1362"/>
      <c r="H25" s="1362"/>
      <c r="I25" s="1362"/>
      <c r="J25" s="1362"/>
      <c r="K25" s="1362"/>
      <c r="L25" s="1362"/>
      <c r="M25" s="1362"/>
      <c r="N25" s="1362"/>
      <c r="O25" s="1362"/>
      <c r="P25" s="1362"/>
      <c r="Q25" s="1362"/>
      <c r="R25" s="1362"/>
      <c r="S25" s="1362"/>
    </row>
    <row r="26" spans="2:21" ht="18.75" customHeight="1" x14ac:dyDescent="0.2">
      <c r="B26" s="1355" t="s">
        <v>309</v>
      </c>
      <c r="C26" s="1355"/>
      <c r="D26" s="1355"/>
      <c r="E26" s="1355"/>
      <c r="F26" s="1355"/>
      <c r="G26" s="1355"/>
      <c r="H26" s="1355"/>
      <c r="I26" s="1355"/>
      <c r="J26" s="1355"/>
      <c r="K26" s="1355"/>
      <c r="L26" s="1355"/>
      <c r="M26" s="1355"/>
      <c r="N26" s="1355"/>
      <c r="O26" s="1355"/>
      <c r="P26" s="1355"/>
      <c r="Q26" s="1355"/>
      <c r="R26" s="1355"/>
      <c r="S26" s="1355"/>
      <c r="T26" s="1355"/>
      <c r="U26" s="1355"/>
    </row>
    <row r="27" spans="2:21" ht="18.75" customHeight="1" x14ac:dyDescent="0.2">
      <c r="B27" s="1355" t="s">
        <v>310</v>
      </c>
      <c r="C27" s="1355"/>
      <c r="D27" s="1355"/>
      <c r="E27" s="1355"/>
      <c r="F27" s="1355"/>
      <c r="G27" s="1355"/>
      <c r="H27" s="1355"/>
      <c r="I27" s="1355"/>
      <c r="J27" s="1355"/>
      <c r="K27" s="1355"/>
      <c r="L27" s="1355"/>
      <c r="M27" s="1355"/>
      <c r="N27" s="1355"/>
      <c r="O27" s="1355"/>
      <c r="P27" s="1355"/>
      <c r="Q27" s="1355"/>
      <c r="R27" s="1355"/>
      <c r="S27" s="1355"/>
      <c r="T27" s="1355"/>
      <c r="U27" s="1355"/>
    </row>
    <row r="28" spans="2:21" ht="18.75" customHeight="1" x14ac:dyDescent="0.2">
      <c r="B28" s="1355" t="s">
        <v>311</v>
      </c>
      <c r="C28" s="1355"/>
      <c r="D28" s="1355"/>
      <c r="E28" s="1355"/>
      <c r="F28" s="1355"/>
      <c r="G28" s="1355"/>
      <c r="H28" s="1355"/>
      <c r="I28" s="1355"/>
      <c r="J28" s="1355"/>
      <c r="K28" s="1355"/>
      <c r="L28" s="1355"/>
      <c r="M28" s="1355"/>
      <c r="N28" s="1355"/>
      <c r="O28" s="1355"/>
      <c r="P28" s="1355"/>
      <c r="Q28" s="1355"/>
      <c r="R28" s="1355"/>
      <c r="S28" s="1355"/>
      <c r="T28" s="1355"/>
      <c r="U28" s="1355"/>
    </row>
    <row r="29" spans="2:21" ht="18.75" customHeight="1" x14ac:dyDescent="0.2">
      <c r="B29" s="1355" t="s">
        <v>312</v>
      </c>
      <c r="C29" s="1355"/>
      <c r="D29" s="1355"/>
      <c r="E29" s="1355"/>
      <c r="F29" s="1355"/>
      <c r="G29" s="1355"/>
      <c r="H29" s="1355"/>
      <c r="I29" s="1355"/>
      <c r="J29" s="1355"/>
      <c r="K29" s="1355"/>
      <c r="L29" s="1355"/>
      <c r="M29" s="1355"/>
      <c r="N29" s="1355"/>
      <c r="O29" s="1355"/>
      <c r="P29" s="1355"/>
      <c r="Q29" s="1355"/>
      <c r="R29" s="1355"/>
      <c r="S29" s="1355"/>
      <c r="T29" s="1355"/>
      <c r="U29" s="1355"/>
    </row>
    <row r="30" spans="2:21" ht="15" customHeight="1" x14ac:dyDescent="0.2">
      <c r="B30" s="1355" t="s">
        <v>313</v>
      </c>
      <c r="C30" s="1355"/>
      <c r="D30" s="1355"/>
      <c r="E30" s="1355"/>
      <c r="F30" s="1355"/>
      <c r="G30" s="1355"/>
      <c r="H30" s="1355"/>
      <c r="I30" s="1355"/>
      <c r="J30" s="1355"/>
      <c r="K30" s="1355"/>
      <c r="L30" s="1355"/>
      <c r="M30" s="1355"/>
      <c r="N30" s="1355"/>
      <c r="O30" s="1355"/>
      <c r="P30" s="1355"/>
      <c r="Q30" s="1355"/>
      <c r="R30" s="1355"/>
      <c r="S30" s="1355"/>
      <c r="T30" s="1355"/>
      <c r="U30" s="1355"/>
    </row>
    <row r="31" spans="2:21" ht="18.75" customHeight="1" x14ac:dyDescent="0.2">
      <c r="B31" s="1355" t="s">
        <v>314</v>
      </c>
      <c r="C31" s="1355"/>
      <c r="D31" s="1355"/>
      <c r="E31" s="1355"/>
      <c r="F31" s="1355"/>
      <c r="G31" s="1355"/>
      <c r="H31" s="1355"/>
      <c r="I31" s="1355"/>
      <c r="J31" s="1355"/>
      <c r="K31" s="1355"/>
      <c r="L31" s="1355"/>
      <c r="M31" s="1355"/>
      <c r="N31" s="1355"/>
      <c r="O31" s="1355"/>
      <c r="P31" s="1355"/>
      <c r="Q31" s="1355"/>
      <c r="R31" s="1355"/>
      <c r="S31" s="1355"/>
      <c r="T31" s="1355"/>
      <c r="U31" s="1355"/>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7" customWidth="1"/>
    <col min="2" max="2" width="28.7109375" style="667" customWidth="1"/>
    <col min="3" max="3" width="0.5703125" style="667" customWidth="1"/>
    <col min="4" max="4" width="10.140625" style="667" customWidth="1"/>
    <col min="5" max="5" width="8.85546875" style="667" customWidth="1"/>
    <col min="6" max="6" width="0.5703125" style="667" customWidth="1"/>
    <col min="7" max="7" width="1.28515625" style="667" hidden="1" customWidth="1"/>
    <col min="8" max="8" width="10.42578125" style="667" customWidth="1"/>
    <col min="9" max="9" width="10.7109375" style="667" customWidth="1"/>
    <col min="10" max="10" width="0.5703125" style="667" customWidth="1"/>
    <col min="11" max="11" width="10.140625" style="667" customWidth="1"/>
    <col min="12" max="12" width="11.5703125" style="667" customWidth="1"/>
    <col min="13" max="13" width="0.5703125" style="667" customWidth="1"/>
    <col min="14" max="14" width="8.85546875" style="667" customWidth="1"/>
    <col min="15" max="15" width="8.42578125" style="667" customWidth="1"/>
    <col min="16" max="16" width="0.5703125" style="667" customWidth="1"/>
    <col min="17" max="17" width="9.7109375" style="667" customWidth="1"/>
    <col min="18" max="18" width="8.42578125" style="667" customWidth="1"/>
    <col min="19" max="19" width="0.28515625" style="667" customWidth="1"/>
    <col min="20" max="20" width="12.42578125" style="667" customWidth="1"/>
    <col min="21" max="21" width="8.42578125" style="667" customWidth="1"/>
    <col min="22" max="22" width="0.5703125" style="667" customWidth="1"/>
    <col min="23" max="23" width="9.7109375" style="667" customWidth="1"/>
    <col min="24" max="24" width="8.42578125" style="667" customWidth="1"/>
    <col min="25" max="25" width="11.42578125" style="667"/>
    <col min="26" max="26" width="11.42578125" style="701"/>
    <col min="27" max="16384" width="11.42578125" style="667"/>
  </cols>
  <sheetData>
    <row r="1" spans="1:26" ht="9.75" customHeight="1" x14ac:dyDescent="0.25"/>
    <row r="2" spans="1:26" s="620" customFormat="1" ht="49.5" customHeight="1" x14ac:dyDescent="0.25">
      <c r="B2" s="1477"/>
      <c r="C2" s="1477"/>
      <c r="D2" s="1477"/>
      <c r="E2" s="1477"/>
      <c r="F2" s="1477"/>
      <c r="G2" s="668"/>
      <c r="H2" s="1492"/>
      <c r="I2" s="1492"/>
      <c r="J2" s="1492"/>
      <c r="K2" s="1492"/>
      <c r="L2" s="1492"/>
      <c r="M2" s="1492"/>
      <c r="N2" s="1492"/>
      <c r="O2" s="1492"/>
      <c r="P2" s="668"/>
      <c r="Q2" s="668"/>
      <c r="R2" s="668"/>
      <c r="T2" s="619"/>
      <c r="U2" s="668"/>
      <c r="V2" s="668"/>
      <c r="W2" s="668"/>
      <c r="X2" s="668"/>
      <c r="Z2" s="1223"/>
    </row>
    <row r="3" spans="1:26" s="620" customFormat="1" ht="3" customHeight="1" x14ac:dyDescent="0.25">
      <c r="B3" s="619"/>
      <c r="C3" s="619"/>
      <c r="D3" s="619"/>
      <c r="E3" s="619"/>
      <c r="F3" s="619"/>
      <c r="G3" s="668"/>
      <c r="H3" s="668"/>
      <c r="I3" s="668"/>
      <c r="J3" s="668"/>
      <c r="K3" s="619"/>
      <c r="L3" s="668"/>
      <c r="M3" s="668"/>
      <c r="N3" s="619"/>
      <c r="O3" s="668"/>
      <c r="P3" s="668"/>
      <c r="Q3" s="668"/>
      <c r="R3" s="668"/>
      <c r="T3" s="619"/>
      <c r="U3" s="668"/>
      <c r="V3" s="668"/>
      <c r="W3" s="668"/>
      <c r="X3" s="668"/>
      <c r="Z3" s="1223"/>
    </row>
    <row r="4" spans="1:26" s="624" customFormat="1" ht="15" customHeight="1" x14ac:dyDescent="0.2">
      <c r="B4" s="1479" t="s">
        <v>399</v>
      </c>
      <c r="C4" s="1479"/>
      <c r="D4" s="1479"/>
      <c r="E4" s="1479"/>
      <c r="F4" s="1479"/>
      <c r="G4" s="1479"/>
      <c r="H4" s="1479"/>
      <c r="I4" s="1479"/>
      <c r="J4" s="1479"/>
      <c r="K4" s="1479"/>
      <c r="L4" s="1479"/>
      <c r="M4" s="1479"/>
      <c r="N4" s="1479"/>
      <c r="O4" s="1479"/>
      <c r="P4" s="1479"/>
      <c r="Q4" s="1479"/>
      <c r="R4" s="1479"/>
      <c r="S4" s="1479"/>
      <c r="T4" s="1479"/>
      <c r="U4" s="1479"/>
      <c r="V4" s="1479"/>
      <c r="W4" s="1479"/>
      <c r="X4" s="1479"/>
      <c r="Z4" s="1223"/>
    </row>
    <row r="5" spans="1:26" s="624"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W5" s="1416"/>
      <c r="X5" s="1416"/>
      <c r="Z5" s="1223"/>
    </row>
    <row r="6" spans="1:26" s="624" customFormat="1" ht="4.5" customHeight="1" x14ac:dyDescent="0.2">
      <c r="G6" s="669"/>
      <c r="H6" s="669"/>
      <c r="I6" s="669"/>
      <c r="J6" s="669"/>
      <c r="K6" s="669"/>
      <c r="L6" s="669"/>
      <c r="M6" s="669"/>
      <c r="N6" s="669"/>
      <c r="O6" s="669"/>
      <c r="P6" s="669"/>
      <c r="Q6" s="669"/>
      <c r="R6" s="669"/>
      <c r="T6" s="669"/>
      <c r="U6" s="669"/>
      <c r="V6" s="669"/>
      <c r="W6" s="669"/>
      <c r="X6" s="669"/>
      <c r="Z6" s="1223"/>
    </row>
    <row r="7" spans="1:26" s="629" customFormat="1" ht="52.5" customHeight="1" x14ac:dyDescent="0.25">
      <c r="A7" s="662"/>
      <c r="B7" s="1493" t="s">
        <v>12</v>
      </c>
      <c r="C7" s="626"/>
      <c r="D7" s="1488" t="s">
        <v>29</v>
      </c>
      <c r="E7" s="1489"/>
      <c r="F7" s="670"/>
      <c r="G7" s="671"/>
      <c r="H7" s="1488" t="s">
        <v>244</v>
      </c>
      <c r="I7" s="1489"/>
      <c r="J7" s="628"/>
      <c r="K7" s="1488" t="s">
        <v>31</v>
      </c>
      <c r="L7" s="1489"/>
      <c r="M7" s="628"/>
      <c r="N7" s="1488" t="s">
        <v>49</v>
      </c>
      <c r="O7" s="1489"/>
      <c r="P7" s="628"/>
      <c r="Q7" s="1488" t="s">
        <v>50</v>
      </c>
      <c r="R7" s="1489"/>
      <c r="T7" s="1490" t="s">
        <v>51</v>
      </c>
      <c r="U7" s="1491"/>
      <c r="V7" s="628"/>
      <c r="W7" s="1488" t="s">
        <v>113</v>
      </c>
      <c r="X7" s="1489"/>
      <c r="Z7" s="1224"/>
    </row>
    <row r="8" spans="1:26" s="629" customFormat="1" ht="36" customHeight="1" x14ac:dyDescent="0.25">
      <c r="A8" s="662"/>
      <c r="B8" s="1494"/>
      <c r="D8" s="711" t="s">
        <v>9</v>
      </c>
      <c r="E8" s="713" t="s">
        <v>10</v>
      </c>
      <c r="F8" s="670"/>
      <c r="G8" s="671"/>
      <c r="H8" s="712" t="s">
        <v>9</v>
      </c>
      <c r="I8" s="714" t="s">
        <v>187</v>
      </c>
      <c r="J8" s="672"/>
      <c r="K8" s="711" t="s">
        <v>9</v>
      </c>
      <c r="L8" s="713" t="s">
        <v>479</v>
      </c>
      <c r="M8" s="672"/>
      <c r="N8" s="711" t="s">
        <v>9</v>
      </c>
      <c r="O8" s="713" t="s">
        <v>479</v>
      </c>
      <c r="P8" s="672"/>
      <c r="Q8" s="711" t="s">
        <v>9</v>
      </c>
      <c r="R8" s="713" t="s">
        <v>479</v>
      </c>
      <c r="T8" s="711" t="s">
        <v>9</v>
      </c>
      <c r="U8" s="713" t="s">
        <v>479</v>
      </c>
      <c r="V8" s="672"/>
      <c r="W8" s="711" t="s">
        <v>9</v>
      </c>
      <c r="X8" s="713" t="s">
        <v>479</v>
      </c>
      <c r="Z8" s="1224" t="s">
        <v>480</v>
      </c>
    </row>
    <row r="9" spans="1:26" s="632" customFormat="1" ht="4.5" customHeight="1" x14ac:dyDescent="0.25">
      <c r="A9" s="663"/>
      <c r="B9" s="631"/>
      <c r="D9" s="631"/>
      <c r="E9" s="631"/>
      <c r="F9" s="673"/>
      <c r="H9" s="673"/>
      <c r="I9" s="631"/>
      <c r="J9" s="631"/>
      <c r="K9" s="673"/>
      <c r="L9" s="631"/>
      <c r="M9" s="631"/>
      <c r="N9" s="673"/>
      <c r="O9" s="631"/>
      <c r="P9" s="631"/>
      <c r="Q9" s="631"/>
      <c r="R9" s="631"/>
      <c r="T9" s="673"/>
      <c r="U9" s="631"/>
      <c r="V9" s="631"/>
      <c r="W9" s="631"/>
      <c r="X9" s="631"/>
      <c r="Z9" s="698"/>
    </row>
    <row r="10" spans="1:26" s="634" customFormat="1" ht="18" customHeight="1" x14ac:dyDescent="0.2">
      <c r="A10" s="674"/>
      <c r="B10" s="675" t="s">
        <v>8</v>
      </c>
      <c r="D10" s="676">
        <v>413406</v>
      </c>
      <c r="E10" s="677">
        <v>19.769048832763161</v>
      </c>
      <c r="F10" s="678"/>
      <c r="G10" s="679"/>
      <c r="H10" s="676">
        <v>380959</v>
      </c>
      <c r="I10" s="677">
        <v>92.151299207074885</v>
      </c>
      <c r="J10" s="680"/>
      <c r="K10" s="676">
        <v>80463</v>
      </c>
      <c r="L10" s="677">
        <v>21.121170519662222</v>
      </c>
      <c r="M10" s="681">
        <v>53364</v>
      </c>
      <c r="N10" s="676">
        <v>139380</v>
      </c>
      <c r="O10" s="677">
        <v>36.586614307576404</v>
      </c>
      <c r="P10" s="679">
        <v>53364</v>
      </c>
      <c r="Q10" s="676">
        <v>91630</v>
      </c>
      <c r="R10" s="677">
        <f t="shared" ref="R10:R27" si="0">Q10*100/H10</f>
        <v>24.052457088558086</v>
      </c>
      <c r="S10" s="682"/>
      <c r="T10" s="676">
        <f t="shared" ref="T10:T27" si="1">K10+N10+Q10</f>
        <v>311473</v>
      </c>
      <c r="U10" s="677">
        <f>T10*100/H10</f>
        <v>81.760241915796712</v>
      </c>
      <c r="V10" s="679">
        <v>53364</v>
      </c>
      <c r="W10" s="676">
        <v>69486</v>
      </c>
      <c r="X10" s="677">
        <f>W10*100/H10</f>
        <v>18.239758084203288</v>
      </c>
      <c r="Z10" s="855"/>
    </row>
    <row r="11" spans="1:26" s="634" customFormat="1" ht="18" customHeight="1" x14ac:dyDescent="0.2">
      <c r="A11" s="674"/>
      <c r="B11" s="683" t="s">
        <v>7</v>
      </c>
      <c r="D11" s="684">
        <v>55580</v>
      </c>
      <c r="E11" s="685">
        <v>2.6578320927247705</v>
      </c>
      <c r="F11" s="678"/>
      <c r="G11" s="679"/>
      <c r="H11" s="684">
        <v>48743</v>
      </c>
      <c r="I11" s="685">
        <v>87.698812522490101</v>
      </c>
      <c r="J11" s="680"/>
      <c r="K11" s="684">
        <v>12011</v>
      </c>
      <c r="L11" s="685">
        <v>24.64148698274624</v>
      </c>
      <c r="M11" s="681">
        <v>5161</v>
      </c>
      <c r="N11" s="684">
        <v>14683</v>
      </c>
      <c r="O11" s="685">
        <v>30.12329975586238</v>
      </c>
      <c r="P11" s="679">
        <v>5161</v>
      </c>
      <c r="Q11" s="684">
        <v>14113</v>
      </c>
      <c r="R11" s="685">
        <f t="shared" si="0"/>
        <v>28.953901072974581</v>
      </c>
      <c r="S11" s="682"/>
      <c r="T11" s="684">
        <f t="shared" si="1"/>
        <v>40807</v>
      </c>
      <c r="U11" s="685">
        <f t="shared" ref="U11:U27" si="2">T11*100/H11</f>
        <v>83.718687811583209</v>
      </c>
      <c r="V11" s="679">
        <v>5161</v>
      </c>
      <c r="W11" s="684">
        <v>7936</v>
      </c>
      <c r="X11" s="685">
        <f t="shared" ref="X11:X27" si="3">W11*100/H11</f>
        <v>16.281312188416798</v>
      </c>
      <c r="Z11" s="855"/>
    </row>
    <row r="12" spans="1:26" s="634" customFormat="1" ht="18" customHeight="1" x14ac:dyDescent="0.2">
      <c r="A12" s="674"/>
      <c r="B12" s="683" t="s">
        <v>37</v>
      </c>
      <c r="D12" s="684">
        <v>47521</v>
      </c>
      <c r="E12" s="685">
        <v>2.2724512212733683</v>
      </c>
      <c r="F12" s="678"/>
      <c r="G12" s="679"/>
      <c r="H12" s="684">
        <v>40802</v>
      </c>
      <c r="I12" s="685">
        <v>85.860987773826309</v>
      </c>
      <c r="J12" s="680"/>
      <c r="K12" s="684">
        <v>7880</v>
      </c>
      <c r="L12" s="685">
        <v>19.312778785353657</v>
      </c>
      <c r="M12" s="681">
        <v>3593</v>
      </c>
      <c r="N12" s="684">
        <v>10843</v>
      </c>
      <c r="O12" s="685">
        <v>26.57467771187687</v>
      </c>
      <c r="P12" s="679">
        <v>3593</v>
      </c>
      <c r="Q12" s="684">
        <v>13502</v>
      </c>
      <c r="R12" s="685">
        <f t="shared" si="0"/>
        <v>33.091515121807753</v>
      </c>
      <c r="S12" s="682"/>
      <c r="T12" s="684">
        <f t="shared" si="1"/>
        <v>32225</v>
      </c>
      <c r="U12" s="685">
        <f t="shared" si="2"/>
        <v>78.978971619038276</v>
      </c>
      <c r="V12" s="679">
        <v>3593</v>
      </c>
      <c r="W12" s="684">
        <v>8577</v>
      </c>
      <c r="X12" s="685">
        <f t="shared" si="3"/>
        <v>21.021028380961717</v>
      </c>
      <c r="Z12" s="855"/>
    </row>
    <row r="13" spans="1:26" s="634" customFormat="1" ht="18" customHeight="1" x14ac:dyDescent="0.2">
      <c r="A13" s="674"/>
      <c r="B13" s="683" t="s">
        <v>38</v>
      </c>
      <c r="D13" s="684">
        <v>44482</v>
      </c>
      <c r="E13" s="685">
        <v>2.127126433043959</v>
      </c>
      <c r="F13" s="678"/>
      <c r="G13" s="679"/>
      <c r="H13" s="684">
        <v>41928</v>
      </c>
      <c r="I13" s="685">
        <v>94.258351692819573</v>
      </c>
      <c r="J13" s="680"/>
      <c r="K13" s="684">
        <v>8434</v>
      </c>
      <c r="L13" s="685">
        <v>20.115435985498952</v>
      </c>
      <c r="M13" s="681">
        <v>2742</v>
      </c>
      <c r="N13" s="684">
        <v>11260</v>
      </c>
      <c r="O13" s="685">
        <v>26.85556191566495</v>
      </c>
      <c r="P13" s="679">
        <v>2742</v>
      </c>
      <c r="Q13" s="684">
        <v>14517</v>
      </c>
      <c r="R13" s="685">
        <f t="shared" si="0"/>
        <v>34.623640526617059</v>
      </c>
      <c r="S13" s="682"/>
      <c r="T13" s="684">
        <f t="shared" si="1"/>
        <v>34211</v>
      </c>
      <c r="U13" s="685">
        <f t="shared" si="2"/>
        <v>81.594638427780964</v>
      </c>
      <c r="V13" s="679">
        <v>2742</v>
      </c>
      <c r="W13" s="684">
        <v>7717</v>
      </c>
      <c r="X13" s="685">
        <f t="shared" si="3"/>
        <v>18.405361572219043</v>
      </c>
      <c r="Z13" s="855"/>
    </row>
    <row r="14" spans="1:26" s="634" customFormat="1" ht="18" customHeight="1" x14ac:dyDescent="0.2">
      <c r="A14" s="674"/>
      <c r="B14" s="683" t="s">
        <v>6</v>
      </c>
      <c r="D14" s="684">
        <v>66429</v>
      </c>
      <c r="E14" s="685">
        <v>3.1766305881182757</v>
      </c>
      <c r="F14" s="678"/>
      <c r="G14" s="679"/>
      <c r="H14" s="684">
        <v>54153</v>
      </c>
      <c r="I14" s="685">
        <v>81.520119225037263</v>
      </c>
      <c r="J14" s="680"/>
      <c r="K14" s="684">
        <v>15474</v>
      </c>
      <c r="L14" s="685">
        <v>28.574594205307186</v>
      </c>
      <c r="M14" s="681">
        <v>7296</v>
      </c>
      <c r="N14" s="684">
        <v>16739</v>
      </c>
      <c r="O14" s="685">
        <v>30.91056820490093</v>
      </c>
      <c r="P14" s="679">
        <v>7296</v>
      </c>
      <c r="Q14" s="684">
        <v>15378</v>
      </c>
      <c r="R14" s="685">
        <f t="shared" si="0"/>
        <v>28.397318708104812</v>
      </c>
      <c r="S14" s="682"/>
      <c r="T14" s="684">
        <f t="shared" si="1"/>
        <v>47591</v>
      </c>
      <c r="U14" s="685">
        <f t="shared" si="2"/>
        <v>87.882481118312924</v>
      </c>
      <c r="V14" s="679">
        <v>7296</v>
      </c>
      <c r="W14" s="684">
        <v>6562</v>
      </c>
      <c r="X14" s="685">
        <f t="shared" si="3"/>
        <v>12.117518881687072</v>
      </c>
      <c r="Z14" s="855"/>
    </row>
    <row r="15" spans="1:26" s="634" customFormat="1" ht="18" customHeight="1" x14ac:dyDescent="0.2">
      <c r="A15" s="674"/>
      <c r="B15" s="683" t="s">
        <v>5</v>
      </c>
      <c r="D15" s="684">
        <v>23979</v>
      </c>
      <c r="E15" s="685">
        <v>1.1466742668486374</v>
      </c>
      <c r="F15" s="678"/>
      <c r="G15" s="679"/>
      <c r="H15" s="684">
        <v>23068</v>
      </c>
      <c r="I15" s="685">
        <v>96.200842403769968</v>
      </c>
      <c r="J15" s="680"/>
      <c r="K15" s="684">
        <v>5415</v>
      </c>
      <c r="L15" s="685">
        <v>23.474076642968615</v>
      </c>
      <c r="M15" s="681">
        <v>3462</v>
      </c>
      <c r="N15" s="684">
        <v>7918</v>
      </c>
      <c r="O15" s="685">
        <v>34.324605514132131</v>
      </c>
      <c r="P15" s="679">
        <v>3462</v>
      </c>
      <c r="Q15" s="684">
        <v>5323</v>
      </c>
      <c r="R15" s="685">
        <f t="shared" si="0"/>
        <v>23.075255765562684</v>
      </c>
      <c r="S15" s="682"/>
      <c r="T15" s="684">
        <f t="shared" si="1"/>
        <v>18656</v>
      </c>
      <c r="U15" s="685">
        <f t="shared" si="2"/>
        <v>80.87393792266343</v>
      </c>
      <c r="V15" s="679">
        <v>3462</v>
      </c>
      <c r="W15" s="684">
        <v>4412</v>
      </c>
      <c r="X15" s="685">
        <f t="shared" si="3"/>
        <v>19.12606207733657</v>
      </c>
      <c r="Z15" s="855"/>
    </row>
    <row r="16" spans="1:26" s="634" customFormat="1" ht="18" customHeight="1" x14ac:dyDescent="0.2">
      <c r="A16" s="674"/>
      <c r="B16" s="683" t="s">
        <v>4</v>
      </c>
      <c r="D16" s="684">
        <v>159389</v>
      </c>
      <c r="E16" s="685">
        <v>7.6219719220458515</v>
      </c>
      <c r="F16" s="678"/>
      <c r="G16" s="679"/>
      <c r="H16" s="684">
        <v>151668</v>
      </c>
      <c r="I16" s="685">
        <v>95.155876503397351</v>
      </c>
      <c r="J16" s="680"/>
      <c r="K16" s="684">
        <v>34751</v>
      </c>
      <c r="L16" s="685">
        <v>22.912545823772977</v>
      </c>
      <c r="M16" s="681">
        <v>14325</v>
      </c>
      <c r="N16" s="684">
        <v>40821</v>
      </c>
      <c r="O16" s="685">
        <v>26.914708442123587</v>
      </c>
      <c r="P16" s="679">
        <v>14325</v>
      </c>
      <c r="Q16" s="684">
        <v>48808</v>
      </c>
      <c r="R16" s="685">
        <f t="shared" si="0"/>
        <v>32.180815992826439</v>
      </c>
      <c r="S16" s="682"/>
      <c r="T16" s="684">
        <f t="shared" si="1"/>
        <v>124380</v>
      </c>
      <c r="U16" s="685">
        <f t="shared" si="2"/>
        <v>82.008070258722995</v>
      </c>
      <c r="V16" s="679">
        <v>14325</v>
      </c>
      <c r="W16" s="684">
        <v>27288</v>
      </c>
      <c r="X16" s="685">
        <f t="shared" si="3"/>
        <v>17.991929741277001</v>
      </c>
      <c r="Z16" s="855"/>
    </row>
    <row r="17" spans="1:26" s="634" customFormat="1" ht="18" customHeight="1" x14ac:dyDescent="0.2">
      <c r="A17" s="674"/>
      <c r="B17" s="683" t="s">
        <v>40</v>
      </c>
      <c r="D17" s="684">
        <v>97526</v>
      </c>
      <c r="E17" s="685">
        <v>4.6636871657984162</v>
      </c>
      <c r="F17" s="678"/>
      <c r="G17" s="679"/>
      <c r="H17" s="684">
        <v>93270</v>
      </c>
      <c r="I17" s="685">
        <v>95.636035518733465</v>
      </c>
      <c r="J17" s="680"/>
      <c r="K17" s="684">
        <v>22844</v>
      </c>
      <c r="L17" s="685">
        <v>24.492334083842607</v>
      </c>
      <c r="M17" s="681">
        <v>9188</v>
      </c>
      <c r="N17" s="684">
        <v>25000</v>
      </c>
      <c r="O17" s="685">
        <v>26.803902648225581</v>
      </c>
      <c r="P17" s="679">
        <v>9188</v>
      </c>
      <c r="Q17" s="684">
        <v>28539</v>
      </c>
      <c r="R17" s="685">
        <f t="shared" si="0"/>
        <v>30.598263107108394</v>
      </c>
      <c r="S17" s="682"/>
      <c r="T17" s="684">
        <f t="shared" si="1"/>
        <v>76383</v>
      </c>
      <c r="U17" s="685">
        <f t="shared" si="2"/>
        <v>81.894499839176589</v>
      </c>
      <c r="V17" s="679">
        <v>9188</v>
      </c>
      <c r="W17" s="684">
        <v>16887</v>
      </c>
      <c r="X17" s="685">
        <f t="shared" si="3"/>
        <v>18.105500160823414</v>
      </c>
      <c r="Z17" s="855"/>
    </row>
    <row r="18" spans="1:26" s="634" customFormat="1" ht="18" customHeight="1" x14ac:dyDescent="0.2">
      <c r="A18" s="674"/>
      <c r="B18" s="683" t="s">
        <v>41</v>
      </c>
      <c r="D18" s="684">
        <v>363527</v>
      </c>
      <c r="E18" s="685">
        <v>17.383838200287112</v>
      </c>
      <c r="F18" s="678"/>
      <c r="G18" s="679"/>
      <c r="H18" s="684">
        <v>333820</v>
      </c>
      <c r="I18" s="685">
        <v>91.828117306279864</v>
      </c>
      <c r="J18" s="680"/>
      <c r="K18" s="684">
        <v>49147</v>
      </c>
      <c r="L18" s="685">
        <v>14.722604996704812</v>
      </c>
      <c r="M18" s="681">
        <v>34612</v>
      </c>
      <c r="N18" s="684">
        <v>97973</v>
      </c>
      <c r="O18" s="685">
        <v>29.349050386435803</v>
      </c>
      <c r="P18" s="679">
        <v>34612</v>
      </c>
      <c r="Q18" s="684">
        <v>107737</v>
      </c>
      <c r="R18" s="685">
        <f t="shared" si="0"/>
        <v>32.273979989215746</v>
      </c>
      <c r="S18" s="682"/>
      <c r="T18" s="684">
        <f t="shared" si="1"/>
        <v>254857</v>
      </c>
      <c r="U18" s="685">
        <f t="shared" si="2"/>
        <v>76.345635372356355</v>
      </c>
      <c r="V18" s="679">
        <v>34612</v>
      </c>
      <c r="W18" s="684">
        <v>78963</v>
      </c>
      <c r="X18" s="685">
        <f t="shared" si="3"/>
        <v>23.654364627643641</v>
      </c>
      <c r="Z18" s="855"/>
    </row>
    <row r="19" spans="1:26" s="634" customFormat="1" ht="18" customHeight="1" x14ac:dyDescent="0.2">
      <c r="A19" s="674"/>
      <c r="B19" s="683" t="s">
        <v>3</v>
      </c>
      <c r="D19" s="684">
        <v>206158</v>
      </c>
      <c r="E19" s="685">
        <v>9.8584625507728187</v>
      </c>
      <c r="F19" s="678"/>
      <c r="G19" s="679"/>
      <c r="H19" s="684">
        <v>192584</v>
      </c>
      <c r="I19" s="685">
        <v>93.415729683058629</v>
      </c>
      <c r="J19" s="680"/>
      <c r="K19" s="684">
        <v>47538</v>
      </c>
      <c r="L19" s="685">
        <v>24.684293606945541</v>
      </c>
      <c r="M19" s="681">
        <v>13397</v>
      </c>
      <c r="N19" s="684">
        <v>61707</v>
      </c>
      <c r="O19" s="685">
        <v>32.041602625347899</v>
      </c>
      <c r="P19" s="679">
        <v>13397</v>
      </c>
      <c r="Q19" s="684">
        <v>55768</v>
      </c>
      <c r="R19" s="685">
        <f t="shared" si="0"/>
        <v>28.957753499771528</v>
      </c>
      <c r="S19" s="682"/>
      <c r="T19" s="684">
        <f t="shared" si="1"/>
        <v>165013</v>
      </c>
      <c r="U19" s="685">
        <f t="shared" si="2"/>
        <v>85.683649732064964</v>
      </c>
      <c r="V19" s="679">
        <v>13397</v>
      </c>
      <c r="W19" s="684">
        <v>27571</v>
      </c>
      <c r="X19" s="685">
        <f t="shared" si="3"/>
        <v>14.316350267935031</v>
      </c>
      <c r="Z19" s="855"/>
    </row>
    <row r="20" spans="1:26" s="634" customFormat="1" ht="18" customHeight="1" x14ac:dyDescent="0.2">
      <c r="A20" s="674"/>
      <c r="B20" s="683" t="s">
        <v>2</v>
      </c>
      <c r="D20" s="684">
        <v>59007</v>
      </c>
      <c r="E20" s="685">
        <v>2.8217110164701427</v>
      </c>
      <c r="F20" s="678"/>
      <c r="G20" s="679"/>
      <c r="H20" s="684">
        <v>56445</v>
      </c>
      <c r="I20" s="685">
        <v>95.658142254308814</v>
      </c>
      <c r="J20" s="680"/>
      <c r="K20" s="684">
        <v>13118</v>
      </c>
      <c r="L20" s="685">
        <v>23.240322437771283</v>
      </c>
      <c r="M20" s="681">
        <v>6540</v>
      </c>
      <c r="N20" s="684">
        <v>13472</v>
      </c>
      <c r="O20" s="685">
        <v>23.867481619275402</v>
      </c>
      <c r="P20" s="679">
        <v>6540</v>
      </c>
      <c r="Q20" s="684">
        <v>14342</v>
      </c>
      <c r="R20" s="685">
        <f t="shared" si="0"/>
        <v>25.408805031446541</v>
      </c>
      <c r="S20" s="682"/>
      <c r="T20" s="684">
        <f t="shared" si="1"/>
        <v>40932</v>
      </c>
      <c r="U20" s="685">
        <f t="shared" si="2"/>
        <v>72.516609088493226</v>
      </c>
      <c r="V20" s="679">
        <v>6540</v>
      </c>
      <c r="W20" s="684">
        <v>15513</v>
      </c>
      <c r="X20" s="685">
        <f t="shared" si="3"/>
        <v>27.483390911506778</v>
      </c>
      <c r="Z20" s="855"/>
    </row>
    <row r="21" spans="1:26" s="634" customFormat="1" ht="18" customHeight="1" x14ac:dyDescent="0.2">
      <c r="A21" s="674"/>
      <c r="B21" s="683" t="s">
        <v>35</v>
      </c>
      <c r="D21" s="684">
        <v>83666</v>
      </c>
      <c r="E21" s="685">
        <v>4.000902840408612</v>
      </c>
      <c r="F21" s="678"/>
      <c r="G21" s="679"/>
      <c r="H21" s="684">
        <v>83144</v>
      </c>
      <c r="I21" s="685">
        <v>99.376090646140611</v>
      </c>
      <c r="J21" s="680"/>
      <c r="K21" s="684">
        <v>26068</v>
      </c>
      <c r="L21" s="685">
        <v>31.352833638025594</v>
      </c>
      <c r="M21" s="681">
        <v>13798</v>
      </c>
      <c r="N21" s="684">
        <v>26077</v>
      </c>
      <c r="O21" s="685">
        <v>31.363658231501972</v>
      </c>
      <c r="P21" s="679">
        <v>13798</v>
      </c>
      <c r="Q21" s="684">
        <v>23713</v>
      </c>
      <c r="R21" s="685">
        <f t="shared" si="0"/>
        <v>28.520398345039929</v>
      </c>
      <c r="S21" s="682"/>
      <c r="T21" s="684">
        <f t="shared" si="1"/>
        <v>75858</v>
      </c>
      <c r="U21" s="685">
        <f t="shared" si="2"/>
        <v>91.236890214567495</v>
      </c>
      <c r="V21" s="679">
        <v>13798</v>
      </c>
      <c r="W21" s="684">
        <v>7286</v>
      </c>
      <c r="X21" s="685">
        <f t="shared" si="3"/>
        <v>8.7631097854325031</v>
      </c>
      <c r="Z21" s="855"/>
    </row>
    <row r="22" spans="1:26" s="634" customFormat="1" ht="18" customHeight="1" x14ac:dyDescent="0.2">
      <c r="A22" s="674"/>
      <c r="B22" s="683" t="s">
        <v>42</v>
      </c>
      <c r="D22" s="684">
        <v>249077</v>
      </c>
      <c r="E22" s="685">
        <v>11.910846422447062</v>
      </c>
      <c r="F22" s="678"/>
      <c r="G22" s="679"/>
      <c r="H22" s="684">
        <v>248586</v>
      </c>
      <c r="I22" s="685">
        <v>99.802872204177831</v>
      </c>
      <c r="J22" s="680"/>
      <c r="K22" s="684">
        <v>63399</v>
      </c>
      <c r="L22" s="685">
        <v>25.503849774323573</v>
      </c>
      <c r="M22" s="681">
        <v>24812</v>
      </c>
      <c r="N22" s="684">
        <v>72442</v>
      </c>
      <c r="O22" s="685">
        <v>29.141625031176332</v>
      </c>
      <c r="P22" s="679">
        <v>24812</v>
      </c>
      <c r="Q22" s="684">
        <v>58894</v>
      </c>
      <c r="R22" s="685">
        <f t="shared" si="0"/>
        <v>23.69159968783439</v>
      </c>
      <c r="S22" s="682"/>
      <c r="T22" s="684">
        <f t="shared" si="1"/>
        <v>194735</v>
      </c>
      <c r="U22" s="685">
        <f t="shared" si="2"/>
        <v>78.337074493334299</v>
      </c>
      <c r="V22" s="679">
        <v>24812</v>
      </c>
      <c r="W22" s="684">
        <v>53851</v>
      </c>
      <c r="X22" s="685">
        <f t="shared" si="3"/>
        <v>21.662925506665701</v>
      </c>
      <c r="Z22" s="855"/>
    </row>
    <row r="23" spans="1:26" s="634" customFormat="1" ht="18" customHeight="1" x14ac:dyDescent="0.2">
      <c r="A23" s="674">
        <v>47094</v>
      </c>
      <c r="B23" s="683" t="s">
        <v>43</v>
      </c>
      <c r="D23" s="684">
        <v>64774</v>
      </c>
      <c r="E23" s="685">
        <v>3.0974885925540532</v>
      </c>
      <c r="F23" s="678"/>
      <c r="G23" s="679"/>
      <c r="H23" s="684">
        <v>55143</v>
      </c>
      <c r="I23" s="685">
        <v>85.131379874641055</v>
      </c>
      <c r="J23" s="680"/>
      <c r="K23" s="684">
        <v>14684</v>
      </c>
      <c r="L23" s="685">
        <v>26.628946557133272</v>
      </c>
      <c r="M23" s="681">
        <v>10064</v>
      </c>
      <c r="N23" s="684">
        <v>18559</v>
      </c>
      <c r="O23" s="685">
        <v>33.656130424532577</v>
      </c>
      <c r="P23" s="679">
        <v>10064</v>
      </c>
      <c r="Q23" s="684">
        <v>15100</v>
      </c>
      <c r="R23" s="685">
        <f t="shared" si="0"/>
        <v>27.383348747801172</v>
      </c>
      <c r="S23" s="682"/>
      <c r="T23" s="684">
        <f t="shared" si="1"/>
        <v>48343</v>
      </c>
      <c r="U23" s="685">
        <f t="shared" si="2"/>
        <v>87.668425729467018</v>
      </c>
      <c r="V23" s="679">
        <v>10064</v>
      </c>
      <c r="W23" s="684">
        <v>6800</v>
      </c>
      <c r="X23" s="685">
        <f t="shared" si="3"/>
        <v>12.331574270532977</v>
      </c>
      <c r="Z23" s="855"/>
    </row>
    <row r="24" spans="1:26" s="634" customFormat="1" ht="18" customHeight="1" x14ac:dyDescent="0.2">
      <c r="B24" s="683" t="s">
        <v>44</v>
      </c>
      <c r="D24" s="686">
        <v>21879</v>
      </c>
      <c r="E24" s="685">
        <v>1.0462523993653339</v>
      </c>
      <c r="F24" s="678"/>
      <c r="G24" s="679"/>
      <c r="H24" s="684">
        <v>21795</v>
      </c>
      <c r="I24" s="685">
        <v>99.616070204305501</v>
      </c>
      <c r="J24" s="680"/>
      <c r="K24" s="686">
        <v>3426</v>
      </c>
      <c r="L24" s="685">
        <v>15.71920165175499</v>
      </c>
      <c r="M24" s="681">
        <v>1275</v>
      </c>
      <c r="N24" s="684">
        <v>6381</v>
      </c>
      <c r="O24" s="685">
        <v>29.277357192016517</v>
      </c>
      <c r="P24" s="679">
        <v>1275</v>
      </c>
      <c r="Q24" s="684">
        <v>7091</v>
      </c>
      <c r="R24" s="685">
        <f t="shared" si="0"/>
        <v>32.534985088323012</v>
      </c>
      <c r="S24" s="682"/>
      <c r="T24" s="686">
        <f t="shared" si="1"/>
        <v>16898</v>
      </c>
      <c r="U24" s="685">
        <f t="shared" si="2"/>
        <v>77.531543932094522</v>
      </c>
      <c r="V24" s="679">
        <v>1275</v>
      </c>
      <c r="W24" s="684">
        <v>4897</v>
      </c>
      <c r="X24" s="685">
        <f t="shared" si="3"/>
        <v>22.468456067905482</v>
      </c>
      <c r="Z24" s="855"/>
    </row>
    <row r="25" spans="1:26" s="634" customFormat="1" ht="18" customHeight="1" x14ac:dyDescent="0.2">
      <c r="B25" s="683" t="s">
        <v>45</v>
      </c>
      <c r="D25" s="686">
        <v>114752</v>
      </c>
      <c r="E25" s="685">
        <v>5.4874333987828869</v>
      </c>
      <c r="F25" s="678"/>
      <c r="G25" s="679"/>
      <c r="H25" s="684">
        <v>114559</v>
      </c>
      <c r="I25" s="685">
        <v>99.831811210262131</v>
      </c>
      <c r="J25" s="680"/>
      <c r="K25" s="686">
        <v>19692</v>
      </c>
      <c r="L25" s="685">
        <v>17.189395857156573</v>
      </c>
      <c r="M25" s="681">
        <v>8030</v>
      </c>
      <c r="N25" s="686">
        <v>26562</v>
      </c>
      <c r="O25" s="685">
        <v>23.186305746383958</v>
      </c>
      <c r="P25" s="679">
        <v>8030</v>
      </c>
      <c r="Q25" s="684">
        <v>36714</v>
      </c>
      <c r="R25" s="685">
        <f t="shared" si="0"/>
        <v>32.048114945137442</v>
      </c>
      <c r="S25" s="682"/>
      <c r="T25" s="686">
        <f t="shared" si="1"/>
        <v>82968</v>
      </c>
      <c r="U25" s="685">
        <f t="shared" si="2"/>
        <v>72.423816548677976</v>
      </c>
      <c r="V25" s="679">
        <v>8030</v>
      </c>
      <c r="W25" s="684">
        <v>31591</v>
      </c>
      <c r="X25" s="685">
        <f t="shared" si="3"/>
        <v>27.576183451322027</v>
      </c>
      <c r="Z25" s="855"/>
    </row>
    <row r="26" spans="1:26" s="634" customFormat="1" ht="18" customHeight="1" x14ac:dyDescent="0.2">
      <c r="B26" s="683" t="s">
        <v>46</v>
      </c>
      <c r="D26" s="686">
        <v>14621</v>
      </c>
      <c r="E26" s="687">
        <v>0.69917529736827755</v>
      </c>
      <c r="F26" s="678"/>
      <c r="G26" s="679"/>
      <c r="H26" s="684">
        <v>14609</v>
      </c>
      <c r="I26" s="687">
        <v>99.917926270432943</v>
      </c>
      <c r="J26" s="680"/>
      <c r="K26" s="686">
        <v>2531</v>
      </c>
      <c r="L26" s="685">
        <v>17.324936682866728</v>
      </c>
      <c r="M26" s="681">
        <v>1753</v>
      </c>
      <c r="N26" s="686">
        <v>4336</v>
      </c>
      <c r="O26" s="687">
        <v>29.680334040659869</v>
      </c>
      <c r="P26" s="688">
        <v>1753</v>
      </c>
      <c r="Q26" s="684">
        <v>3712</v>
      </c>
      <c r="R26" s="687">
        <f t="shared" si="0"/>
        <v>25.408994455472655</v>
      </c>
      <c r="S26" s="682"/>
      <c r="T26" s="686">
        <f t="shared" si="1"/>
        <v>10579</v>
      </c>
      <c r="U26" s="687">
        <f t="shared" si="2"/>
        <v>72.414265178999244</v>
      </c>
      <c r="V26" s="688">
        <v>1753</v>
      </c>
      <c r="W26" s="684">
        <v>4030</v>
      </c>
      <c r="X26" s="687">
        <f t="shared" si="3"/>
        <v>27.585734821000752</v>
      </c>
      <c r="Z26" s="855"/>
    </row>
    <row r="27" spans="1:26" s="634" customFormat="1" ht="18" customHeight="1" x14ac:dyDescent="0.2">
      <c r="B27" s="689" t="s">
        <v>1</v>
      </c>
      <c r="D27" s="690">
        <v>5405</v>
      </c>
      <c r="E27" s="691">
        <v>0.25846675892726489</v>
      </c>
      <c r="F27" s="678"/>
      <c r="G27" s="679"/>
      <c r="H27" s="692">
        <v>5185</v>
      </c>
      <c r="I27" s="691">
        <v>95.929694727104533</v>
      </c>
      <c r="J27" s="680"/>
      <c r="K27" s="690">
        <v>1250</v>
      </c>
      <c r="L27" s="693">
        <v>24.108003857280618</v>
      </c>
      <c r="M27" s="681">
        <v>384</v>
      </c>
      <c r="N27" s="690">
        <v>1389</v>
      </c>
      <c r="O27" s="691">
        <v>26.788813886210221</v>
      </c>
      <c r="P27" s="688">
        <v>384</v>
      </c>
      <c r="Q27" s="692">
        <v>1207</v>
      </c>
      <c r="R27" s="691">
        <f t="shared" si="0"/>
        <v>23.278688524590162</v>
      </c>
      <c r="S27" s="682"/>
      <c r="T27" s="690">
        <f t="shared" si="1"/>
        <v>3846</v>
      </c>
      <c r="U27" s="691">
        <f t="shared" si="2"/>
        <v>74.175506268081008</v>
      </c>
      <c r="V27" s="688">
        <v>384</v>
      </c>
      <c r="W27" s="692">
        <v>1339</v>
      </c>
      <c r="X27" s="691">
        <f t="shared" si="3"/>
        <v>25.824493731918999</v>
      </c>
      <c r="Z27" s="855"/>
    </row>
    <row r="28" spans="1:26" s="632" customFormat="1" ht="4.5" customHeight="1" x14ac:dyDescent="0.25">
      <c r="A28" s="663"/>
      <c r="B28" s="631"/>
      <c r="D28" s="631"/>
      <c r="E28" s="664"/>
      <c r="F28" s="667"/>
      <c r="G28" s="679"/>
      <c r="H28" s="694"/>
      <c r="I28" s="695"/>
      <c r="J28" s="680"/>
      <c r="K28" s="696"/>
      <c r="L28" s="695"/>
      <c r="M28" s="682"/>
      <c r="N28" s="696"/>
      <c r="O28" s="695"/>
      <c r="P28" s="682"/>
      <c r="Q28" s="697"/>
      <c r="R28" s="695"/>
      <c r="S28" s="682"/>
      <c r="T28" s="696"/>
      <c r="U28" s="695"/>
      <c r="V28" s="682"/>
      <c r="W28" s="697"/>
      <c r="X28" s="695"/>
      <c r="Z28" s="698"/>
    </row>
    <row r="29" spans="1:26" s="1256" customFormat="1" ht="18" customHeight="1" x14ac:dyDescent="0.2">
      <c r="B29" s="1257" t="s">
        <v>0</v>
      </c>
      <c r="D29" s="1258">
        <f>SUM(D10:D28)</f>
        <v>2091178</v>
      </c>
      <c r="E29" s="1259">
        <f>SUM(E10:E27)</f>
        <v>100</v>
      </c>
      <c r="F29" s="1260"/>
      <c r="G29" s="844"/>
      <c r="H29" s="1258">
        <f>SUM(H10:H28)</f>
        <v>1960461</v>
      </c>
      <c r="I29" s="1259">
        <f>H29*100/D29</f>
        <v>93.749121308659525</v>
      </c>
      <c r="J29" s="1261"/>
      <c r="K29" s="1258">
        <f>SUM(K10:K28)</f>
        <v>428125</v>
      </c>
      <c r="L29" s="1259">
        <f>K29*100/H29</f>
        <v>21.837975863840189</v>
      </c>
      <c r="M29" s="1262"/>
      <c r="N29" s="1258">
        <f>SUM(N10:N28)</f>
        <v>595542</v>
      </c>
      <c r="O29" s="1259">
        <f>N29*100/H29</f>
        <v>30.377650970868586</v>
      </c>
      <c r="P29" s="1262"/>
      <c r="Q29" s="1263">
        <f>SUM(Q10:Q28)</f>
        <v>556088</v>
      </c>
      <c r="R29" s="1259">
        <f>Q29*100/H29</f>
        <v>28.36516513207863</v>
      </c>
      <c r="S29" s="1262"/>
      <c r="T29" s="1258">
        <f>SUM(T10:T27)</f>
        <v>1579755</v>
      </c>
      <c r="U29" s="1259">
        <f>T29*100/H29</f>
        <v>80.580791966787402</v>
      </c>
      <c r="V29" s="1262"/>
      <c r="W29" s="1263">
        <f>SUM(W10:W28)</f>
        <v>380706</v>
      </c>
      <c r="X29" s="1259">
        <f>W29*100/H29</f>
        <v>19.419208033212595</v>
      </c>
    </row>
    <row r="30" spans="1:26" s="698" customFormat="1" ht="6.75" customHeight="1" x14ac:dyDescent="0.25">
      <c r="B30" s="699" t="s">
        <v>39</v>
      </c>
      <c r="C30" s="700"/>
      <c r="D30" s="700"/>
      <c r="E30" s="700"/>
      <c r="F30" s="700"/>
    </row>
    <row r="31" spans="1:26" s="701" customFormat="1" x14ac:dyDescent="0.25">
      <c r="B31" s="699" t="s">
        <v>47</v>
      </c>
      <c r="H31" s="702"/>
    </row>
    <row r="32" spans="1:26" s="701" customFormat="1" x14ac:dyDescent="0.25"/>
    <row r="33" spans="2:26" s="701" customFormat="1" x14ac:dyDescent="0.25"/>
    <row r="34" spans="2:26" s="701" customFormat="1" x14ac:dyDescent="0.25"/>
    <row r="35" spans="2:26" s="701" customFormat="1" x14ac:dyDescent="0.25"/>
    <row r="36" spans="2:26" s="701" customFormat="1" x14ac:dyDescent="0.25"/>
    <row r="37" spans="2:26" s="701" customFormat="1" x14ac:dyDescent="0.25">
      <c r="B37" s="703" t="s">
        <v>39</v>
      </c>
      <c r="C37" s="703"/>
      <c r="D37" s="703"/>
      <c r="E37" s="703"/>
      <c r="F37" s="703"/>
      <c r="G37" s="703"/>
      <c r="H37" s="703"/>
      <c r="I37" s="703"/>
      <c r="J37" s="703"/>
      <c r="K37" s="704" t="e">
        <f>GETPIVOTDATA("Cuenta número de expedientes",#REF!,"CCAA",$B37,"Grado",K$7)</f>
        <v>#REF!</v>
      </c>
      <c r="L37" s="560" t="e">
        <f>K37*100/H37</f>
        <v>#REF!</v>
      </c>
      <c r="M37" s="705">
        <v>1753</v>
      </c>
      <c r="N37" s="704" t="e">
        <f>GETPIVOTDATA("Cuenta número de expedientes",#REF!,"CCAA",$B37,"Grado",N$7)</f>
        <v>#REF!</v>
      </c>
      <c r="O37" s="706" t="e">
        <f>N37*100/H37</f>
        <v>#REF!</v>
      </c>
      <c r="P37" s="707">
        <v>1753</v>
      </c>
      <c r="Q37" s="708" t="e">
        <f>GETPIVOTDATA("Cuenta número de expedientes",#REF!,"CCAA",$B37,"Grado",Q$7)</f>
        <v>#REF!</v>
      </c>
      <c r="R37" s="706" t="e">
        <f>Q37*100/H37</f>
        <v>#REF!</v>
      </c>
      <c r="S37" s="709"/>
      <c r="T37" s="704" t="e">
        <f>K37+N37+Q37</f>
        <v>#REF!</v>
      </c>
      <c r="U37" s="706" t="e">
        <f>T37*100/H37</f>
        <v>#REF!</v>
      </c>
      <c r="V37" s="707">
        <v>1753</v>
      </c>
      <c r="W37" s="708" t="e">
        <f>GETPIVOTDATA("Cuenta número de expedientes",#REF!,"CCAA",$B37,"Grado",W$7)</f>
        <v>#REF!</v>
      </c>
      <c r="X37" s="706" t="e">
        <f>W37*100/H37</f>
        <v>#REF!</v>
      </c>
      <c r="Y37" s="703"/>
    </row>
    <row r="38" spans="2:26" s="701" customFormat="1" x14ac:dyDescent="0.25">
      <c r="B38" s="703" t="s">
        <v>47</v>
      </c>
      <c r="C38" s="703"/>
      <c r="D38" s="703"/>
      <c r="E38" s="703"/>
      <c r="F38" s="703"/>
      <c r="G38" s="703"/>
      <c r="H38" s="703"/>
      <c r="I38" s="703"/>
      <c r="J38" s="703"/>
      <c r="K38" s="704" t="e">
        <f>GETPIVOTDATA("Cuenta número de expedientes",#REF!,"CCAA",$B38,"Grado",K$7)</f>
        <v>#REF!</v>
      </c>
      <c r="L38" s="560" t="e">
        <f>K38*100/H38</f>
        <v>#REF!</v>
      </c>
      <c r="M38" s="705">
        <v>1753</v>
      </c>
      <c r="N38" s="704" t="e">
        <f>GETPIVOTDATA("Cuenta número de expedientes",#REF!,"CCAA",$B38,"Grado",N$7)</f>
        <v>#REF!</v>
      </c>
      <c r="O38" s="706" t="e">
        <f>N38*100/H38</f>
        <v>#REF!</v>
      </c>
      <c r="P38" s="707">
        <v>1753</v>
      </c>
      <c r="Q38" s="708" t="e">
        <f>GETPIVOTDATA("Cuenta número de expedientes",#REF!,"CCAA",$B38,"Grado",Q$7)</f>
        <v>#REF!</v>
      </c>
      <c r="R38" s="706" t="e">
        <f>Q38*100/H38</f>
        <v>#REF!</v>
      </c>
      <c r="S38" s="709"/>
      <c r="T38" s="704" t="e">
        <f>K38+N38+Q38</f>
        <v>#REF!</v>
      </c>
      <c r="U38" s="706" t="e">
        <f>T38*100/H38</f>
        <v>#REF!</v>
      </c>
      <c r="V38" s="707">
        <v>1753</v>
      </c>
      <c r="W38" s="708" t="e">
        <f>GETPIVOTDATA("Cuenta número de expedientes",#REF!,"CCAA",$B38,"Grado",W$7)</f>
        <v>#REF!</v>
      </c>
      <c r="X38" s="706" t="e">
        <f>W38*100/H38</f>
        <v>#REF!</v>
      </c>
      <c r="Y38" s="703"/>
    </row>
    <row r="39" spans="2:26" s="701" customFormat="1" x14ac:dyDescent="0.25"/>
    <row r="40" spans="2:26" s="701" customFormat="1" x14ac:dyDescent="0.25"/>
    <row r="41" spans="2:26" x14ac:dyDescent="0.25">
      <c r="Z41" s="667"/>
    </row>
    <row r="42" spans="2:26" x14ac:dyDescent="0.25">
      <c r="Z42" s="667"/>
    </row>
    <row r="43" spans="2:26" s="710" customFormat="1" x14ac:dyDescent="0.25">
      <c r="Z43" s="701"/>
    </row>
    <row r="44" spans="2:26" s="710" customFormat="1" x14ac:dyDescent="0.25">
      <c r="Z44" s="701"/>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8" style="616" customWidth="1"/>
    <col min="7" max="7" width="5.5703125" style="616" customWidth="1"/>
    <col min="8" max="8" width="7.5703125" style="616" customWidth="1"/>
    <col min="9" max="9" width="5.42578125" style="616" customWidth="1"/>
    <col min="10" max="10" width="7.5703125" style="616" customWidth="1"/>
    <col min="11" max="11" width="5.42578125" style="616" customWidth="1"/>
    <col min="12" max="12" width="7.85546875" style="616" customWidth="1"/>
    <col min="13" max="13" width="5.7109375" style="616" customWidth="1"/>
    <col min="14" max="14" width="8.85546875" style="616" customWidth="1"/>
    <col min="15" max="15" width="7.28515625" style="616" customWidth="1"/>
    <col min="16" max="16" width="7.140625" style="616" customWidth="1"/>
    <col min="17" max="17" width="6" style="616" customWidth="1"/>
    <col min="18" max="18" width="7.28515625" style="616" customWidth="1"/>
    <col min="19" max="19" width="5.42578125" style="616" customWidth="1"/>
    <col min="20" max="20" width="5.570312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25" s="614" customFormat="1" ht="9" customHeight="1" x14ac:dyDescent="0.2">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25" s="620" customFormat="1" ht="49.5" customHeight="1" x14ac:dyDescent="0.25">
      <c r="B2" s="721"/>
      <c r="C2" s="721"/>
      <c r="D2" s="721"/>
      <c r="E2" s="721"/>
      <c r="F2" s="721"/>
      <c r="G2" s="721"/>
      <c r="H2" s="721"/>
      <c r="I2" s="721"/>
      <c r="J2" s="721"/>
      <c r="K2" s="721"/>
      <c r="X2" s="668"/>
      <c r="Y2" s="668"/>
    </row>
    <row r="3" spans="2:25" s="624" customFormat="1" ht="39.75" customHeight="1" x14ac:dyDescent="0.2">
      <c r="B3" s="1495" t="s">
        <v>400</v>
      </c>
      <c r="C3" s="1495"/>
      <c r="D3" s="1495"/>
      <c r="E3" s="1495"/>
      <c r="F3" s="1495"/>
      <c r="G3" s="1495"/>
      <c r="H3" s="1495"/>
      <c r="I3" s="1495"/>
      <c r="J3" s="1495"/>
      <c r="K3" s="1495"/>
      <c r="L3" s="1495"/>
      <c r="M3" s="1495"/>
      <c r="N3" s="1495"/>
      <c r="O3" s="1495"/>
      <c r="P3" s="1495"/>
      <c r="Q3" s="1495"/>
      <c r="R3" s="1495"/>
      <c r="S3" s="1495"/>
      <c r="T3" s="1495"/>
      <c r="U3" s="1495"/>
      <c r="V3" s="1495"/>
      <c r="W3" s="1495"/>
      <c r="X3" s="1495"/>
      <c r="Y3" s="722"/>
    </row>
    <row r="4" spans="2:25" s="624"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623"/>
      <c r="Y4" s="623"/>
    </row>
    <row r="5" spans="2:25" s="622" customFormat="1" ht="5.25" customHeight="1" x14ac:dyDescent="0.2">
      <c r="B5" s="723"/>
      <c r="C5" s="723"/>
      <c r="D5" s="723"/>
      <c r="E5" s="723"/>
      <c r="F5" s="723"/>
      <c r="G5" s="723"/>
      <c r="H5" s="723"/>
      <c r="I5" s="723"/>
      <c r="J5" s="723"/>
      <c r="K5" s="723"/>
      <c r="L5" s="723"/>
      <c r="M5" s="723"/>
      <c r="N5" s="723"/>
      <c r="O5" s="723"/>
      <c r="P5" s="723"/>
      <c r="Q5" s="723"/>
      <c r="R5" s="723"/>
      <c r="S5" s="723"/>
      <c r="T5" s="723"/>
      <c r="U5" s="723"/>
      <c r="V5" s="723"/>
      <c r="W5" s="723"/>
      <c r="X5" s="724"/>
      <c r="Y5" s="724"/>
    </row>
    <row r="6" spans="2:25" s="725" customFormat="1" ht="19.5" customHeight="1" x14ac:dyDescent="0.2">
      <c r="F6" s="1496" t="s">
        <v>52</v>
      </c>
      <c r="G6" s="1496"/>
      <c r="H6" s="1496"/>
      <c r="I6" s="1496"/>
      <c r="J6" s="1496"/>
      <c r="K6" s="1496"/>
      <c r="L6" s="1496"/>
      <c r="M6" s="1496"/>
      <c r="N6" s="1496"/>
      <c r="O6" s="1496"/>
      <c r="P6" s="1496"/>
      <c r="Q6" s="1496"/>
      <c r="R6" s="1496"/>
      <c r="S6" s="1496"/>
      <c r="T6" s="1496"/>
      <c r="U6" s="1496"/>
      <c r="V6" s="1496"/>
      <c r="W6" s="1496"/>
      <c r="X6" s="726"/>
      <c r="Y6" s="726"/>
    </row>
    <row r="7" spans="2:25" s="725" customFormat="1" ht="64.5" customHeight="1" x14ac:dyDescent="0.2">
      <c r="B7" s="1497" t="s">
        <v>12</v>
      </c>
      <c r="C7" s="718"/>
      <c r="D7" s="716"/>
      <c r="E7" s="718"/>
      <c r="F7" s="1497" t="s">
        <v>32</v>
      </c>
      <c r="G7" s="1497"/>
      <c r="H7" s="1497" t="s">
        <v>33</v>
      </c>
      <c r="I7" s="1497"/>
      <c r="J7" s="1497" t="s">
        <v>48</v>
      </c>
      <c r="K7" s="1497"/>
      <c r="L7" s="1497" t="s">
        <v>34</v>
      </c>
      <c r="M7" s="1497"/>
      <c r="N7" s="1497" t="s">
        <v>190</v>
      </c>
      <c r="O7" s="1497"/>
      <c r="P7" s="716"/>
      <c r="Q7" s="716"/>
    </row>
    <row r="8" spans="2:25" s="718" customFormat="1" ht="20.25" customHeight="1" x14ac:dyDescent="0.2">
      <c r="B8" s="1497"/>
      <c r="D8" s="716"/>
      <c r="F8" s="716" t="s">
        <v>9</v>
      </c>
      <c r="G8" s="716" t="s">
        <v>28</v>
      </c>
      <c r="H8" s="716" t="s">
        <v>9</v>
      </c>
      <c r="I8" s="716" t="s">
        <v>28</v>
      </c>
      <c r="J8" s="716" t="s">
        <v>9</v>
      </c>
      <c r="K8" s="716" t="s">
        <v>28</v>
      </c>
      <c r="L8" s="716" t="s">
        <v>9</v>
      </c>
      <c r="M8" s="716" t="s">
        <v>28</v>
      </c>
      <c r="N8" s="716" t="s">
        <v>9</v>
      </c>
      <c r="O8" s="716" t="s">
        <v>28</v>
      </c>
      <c r="P8" s="716"/>
      <c r="Q8" s="716"/>
    </row>
    <row r="9" spans="2:25" s="718" customFormat="1" ht="8.25" customHeight="1" x14ac:dyDescent="0.2">
      <c r="B9" s="716"/>
      <c r="C9" s="698"/>
      <c r="E9" s="698"/>
      <c r="F9" s="716"/>
      <c r="G9" s="716"/>
      <c r="H9" s="716"/>
      <c r="I9" s="716"/>
      <c r="J9" s="716"/>
      <c r="K9" s="716"/>
      <c r="L9" s="716"/>
      <c r="M9" s="716"/>
      <c r="N9" s="716"/>
      <c r="O9" s="716"/>
      <c r="P9" s="716"/>
      <c r="Q9" s="716"/>
    </row>
    <row r="10" spans="2:25" s="698" customFormat="1" ht="18" customHeight="1" x14ac:dyDescent="0.2">
      <c r="B10" s="717" t="s">
        <v>8</v>
      </c>
      <c r="D10" s="704"/>
      <c r="F10" s="708">
        <f>'31dictsaad'!K10</f>
        <v>80463</v>
      </c>
      <c r="G10" s="560">
        <f t="shared" ref="G10:G27" si="0">F10*100/$N10</f>
        <v>21.121170519662222</v>
      </c>
      <c r="H10" s="708">
        <f>'31dictsaad'!N10</f>
        <v>139380</v>
      </c>
      <c r="I10" s="560">
        <f t="shared" ref="I10:I27" si="1">H10*100/$N10</f>
        <v>36.586614307576404</v>
      </c>
      <c r="J10" s="708">
        <f>'31dictsaad'!Q10</f>
        <v>91630</v>
      </c>
      <c r="K10" s="560">
        <f t="shared" ref="K10:K27" si="2">J10*100/$N10</f>
        <v>24.052457088558086</v>
      </c>
      <c r="L10" s="708">
        <f>'31dictsaad'!W10</f>
        <v>69486</v>
      </c>
      <c r="M10" s="560">
        <f t="shared" ref="M10:M27" si="3">L10*100/$N10</f>
        <v>18.239758084203288</v>
      </c>
      <c r="N10" s="708">
        <f>F10+H10+J10+L10</f>
        <v>380959</v>
      </c>
      <c r="O10" s="560">
        <f>G10+I10+K10+M10</f>
        <v>100</v>
      </c>
      <c r="P10" s="727"/>
      <c r="Q10" s="727"/>
    </row>
    <row r="11" spans="2:25" s="698" customFormat="1" ht="18" customHeight="1" x14ac:dyDescent="0.2">
      <c r="B11" s="717" t="s">
        <v>7</v>
      </c>
      <c r="D11" s="704"/>
      <c r="F11" s="708">
        <f>'31dictsaad'!K11</f>
        <v>12011</v>
      </c>
      <c r="G11" s="560">
        <f t="shared" si="0"/>
        <v>24.64148698274624</v>
      </c>
      <c r="H11" s="708">
        <f>'31dictsaad'!N11</f>
        <v>14683</v>
      </c>
      <c r="I11" s="560">
        <f t="shared" si="1"/>
        <v>30.12329975586238</v>
      </c>
      <c r="J11" s="708">
        <f>'31dictsaad'!Q11</f>
        <v>14113</v>
      </c>
      <c r="K11" s="560">
        <f t="shared" si="2"/>
        <v>28.953901072974581</v>
      </c>
      <c r="L11" s="708">
        <f>'31dictsaad'!W11</f>
        <v>7936</v>
      </c>
      <c r="M11" s="560">
        <f t="shared" si="3"/>
        <v>16.281312188416798</v>
      </c>
      <c r="N11" s="708">
        <f t="shared" ref="N11:O27" si="4">F11+H11+J11+L11</f>
        <v>48743</v>
      </c>
      <c r="O11" s="560">
        <f t="shared" si="4"/>
        <v>100</v>
      </c>
      <c r="P11" s="727"/>
      <c r="Q11" s="727"/>
    </row>
    <row r="12" spans="2:25" s="698" customFormat="1" ht="22.5" customHeight="1" x14ac:dyDescent="0.2">
      <c r="B12" s="717" t="s">
        <v>37</v>
      </c>
      <c r="D12" s="704"/>
      <c r="F12" s="704">
        <f>'31dictsaad'!K12</f>
        <v>7880</v>
      </c>
      <c r="G12" s="560">
        <f t="shared" si="0"/>
        <v>19.312778785353657</v>
      </c>
      <c r="H12" s="704">
        <f>'31dictsaad'!N12</f>
        <v>10843</v>
      </c>
      <c r="I12" s="560">
        <f t="shared" si="1"/>
        <v>26.57467771187687</v>
      </c>
      <c r="J12" s="704">
        <f>'31dictsaad'!Q12</f>
        <v>13502</v>
      </c>
      <c r="K12" s="560">
        <f t="shared" si="2"/>
        <v>33.091515121807753</v>
      </c>
      <c r="L12" s="704">
        <f>'31dictsaad'!W12</f>
        <v>8577</v>
      </c>
      <c r="M12" s="560">
        <f t="shared" si="3"/>
        <v>21.021028380961717</v>
      </c>
      <c r="N12" s="708">
        <f t="shared" si="4"/>
        <v>40802</v>
      </c>
      <c r="O12" s="560">
        <f t="shared" si="4"/>
        <v>100</v>
      </c>
      <c r="P12" s="727"/>
      <c r="Q12" s="727"/>
    </row>
    <row r="13" spans="2:25" s="698" customFormat="1" ht="18" customHeight="1" x14ac:dyDescent="0.2">
      <c r="B13" s="717" t="s">
        <v>38</v>
      </c>
      <c r="D13" s="704"/>
      <c r="F13" s="708">
        <f>'31dictsaad'!K13</f>
        <v>8434</v>
      </c>
      <c r="G13" s="560">
        <f t="shared" si="0"/>
        <v>20.115435985498952</v>
      </c>
      <c r="H13" s="708">
        <f>'31dictsaad'!N13</f>
        <v>11260</v>
      </c>
      <c r="I13" s="560">
        <f t="shared" si="1"/>
        <v>26.85556191566495</v>
      </c>
      <c r="J13" s="708">
        <f>'31dictsaad'!Q13</f>
        <v>14517</v>
      </c>
      <c r="K13" s="560">
        <f t="shared" si="2"/>
        <v>34.623640526617059</v>
      </c>
      <c r="L13" s="708">
        <f>'31dictsaad'!W13</f>
        <v>7717</v>
      </c>
      <c r="M13" s="560">
        <f t="shared" si="3"/>
        <v>18.405361572219043</v>
      </c>
      <c r="N13" s="708">
        <f t="shared" si="4"/>
        <v>41928</v>
      </c>
      <c r="O13" s="560">
        <f t="shared" si="4"/>
        <v>100</v>
      </c>
      <c r="P13" s="727"/>
      <c r="Q13" s="727"/>
    </row>
    <row r="14" spans="2:25" s="698" customFormat="1" ht="18" customHeight="1" x14ac:dyDescent="0.2">
      <c r="B14" s="717" t="s">
        <v>6</v>
      </c>
      <c r="D14" s="704"/>
      <c r="F14" s="708">
        <f>'31dictsaad'!K14</f>
        <v>15474</v>
      </c>
      <c r="G14" s="560">
        <f t="shared" si="0"/>
        <v>28.574594205307186</v>
      </c>
      <c r="H14" s="708">
        <f>'31dictsaad'!N14</f>
        <v>16739</v>
      </c>
      <c r="I14" s="560">
        <f t="shared" si="1"/>
        <v>30.91056820490093</v>
      </c>
      <c r="J14" s="708">
        <f>'31dictsaad'!Q14</f>
        <v>15378</v>
      </c>
      <c r="K14" s="560">
        <f t="shared" si="2"/>
        <v>28.397318708104812</v>
      </c>
      <c r="L14" s="708">
        <f>'31dictsaad'!W14</f>
        <v>6562</v>
      </c>
      <c r="M14" s="560">
        <f t="shared" si="3"/>
        <v>12.117518881687072</v>
      </c>
      <c r="N14" s="708">
        <f t="shared" si="4"/>
        <v>54153</v>
      </c>
      <c r="O14" s="560">
        <f t="shared" si="4"/>
        <v>100.00000000000001</v>
      </c>
      <c r="P14" s="727"/>
      <c r="Q14" s="727"/>
    </row>
    <row r="15" spans="2:25" s="698" customFormat="1" ht="18" customHeight="1" x14ac:dyDescent="0.2">
      <c r="B15" s="717" t="s">
        <v>5</v>
      </c>
      <c r="D15" s="704"/>
      <c r="F15" s="704">
        <f>'31dictsaad'!K15</f>
        <v>5415</v>
      </c>
      <c r="G15" s="560">
        <f t="shared" si="0"/>
        <v>23.474076642968615</v>
      </c>
      <c r="H15" s="704">
        <f>'31dictsaad'!N15</f>
        <v>7918</v>
      </c>
      <c r="I15" s="560">
        <f t="shared" si="1"/>
        <v>34.324605514132131</v>
      </c>
      <c r="J15" s="704">
        <f>'31dictsaad'!Q15</f>
        <v>5323</v>
      </c>
      <c r="K15" s="560">
        <f t="shared" si="2"/>
        <v>23.075255765562684</v>
      </c>
      <c r="L15" s="704">
        <f>'31dictsaad'!W15</f>
        <v>4412</v>
      </c>
      <c r="M15" s="560">
        <f t="shared" si="3"/>
        <v>19.12606207733657</v>
      </c>
      <c r="N15" s="708">
        <f t="shared" si="4"/>
        <v>23068</v>
      </c>
      <c r="O15" s="560">
        <f t="shared" si="4"/>
        <v>100</v>
      </c>
      <c r="P15" s="727"/>
      <c r="Q15" s="727"/>
    </row>
    <row r="16" spans="2:25" s="698" customFormat="1" ht="18" customHeight="1" x14ac:dyDescent="0.2">
      <c r="B16" s="717" t="s">
        <v>4</v>
      </c>
      <c r="D16" s="704"/>
      <c r="F16" s="708">
        <f>'31dictsaad'!K16</f>
        <v>34751</v>
      </c>
      <c r="G16" s="560">
        <f t="shared" si="0"/>
        <v>22.912545823772977</v>
      </c>
      <c r="H16" s="708">
        <f>'31dictsaad'!N16</f>
        <v>40821</v>
      </c>
      <c r="I16" s="560">
        <f t="shared" si="1"/>
        <v>26.914708442123587</v>
      </c>
      <c r="J16" s="708">
        <f>'31dictsaad'!Q16</f>
        <v>48808</v>
      </c>
      <c r="K16" s="560">
        <f t="shared" si="2"/>
        <v>32.180815992826439</v>
      </c>
      <c r="L16" s="708">
        <f>'31dictsaad'!W16</f>
        <v>27288</v>
      </c>
      <c r="M16" s="560">
        <f t="shared" si="3"/>
        <v>17.991929741277001</v>
      </c>
      <c r="N16" s="708">
        <f t="shared" si="4"/>
        <v>151668</v>
      </c>
      <c r="O16" s="560">
        <f t="shared" si="4"/>
        <v>100</v>
      </c>
      <c r="P16" s="727"/>
      <c r="Q16" s="727"/>
    </row>
    <row r="17" spans="2:25" s="698" customFormat="1" ht="18" customHeight="1" x14ac:dyDescent="0.2">
      <c r="B17" s="717" t="s">
        <v>40</v>
      </c>
      <c r="D17" s="704"/>
      <c r="F17" s="708">
        <f>'31dictsaad'!K17</f>
        <v>22844</v>
      </c>
      <c r="G17" s="560">
        <f t="shared" si="0"/>
        <v>24.492334083842607</v>
      </c>
      <c r="H17" s="708">
        <f>'31dictsaad'!N17</f>
        <v>25000</v>
      </c>
      <c r="I17" s="560">
        <f t="shared" si="1"/>
        <v>26.803902648225581</v>
      </c>
      <c r="J17" s="708">
        <f>'31dictsaad'!Q17</f>
        <v>28539</v>
      </c>
      <c r="K17" s="560">
        <f t="shared" si="2"/>
        <v>30.598263107108394</v>
      </c>
      <c r="L17" s="708">
        <f>'31dictsaad'!W17</f>
        <v>16887</v>
      </c>
      <c r="M17" s="560">
        <f t="shared" si="3"/>
        <v>18.105500160823414</v>
      </c>
      <c r="N17" s="708">
        <f t="shared" si="4"/>
        <v>93270</v>
      </c>
      <c r="O17" s="560">
        <f t="shared" si="4"/>
        <v>99.999999999999986</v>
      </c>
      <c r="P17" s="727"/>
      <c r="Q17" s="727"/>
    </row>
    <row r="18" spans="2:25" s="698" customFormat="1" ht="18" customHeight="1" x14ac:dyDescent="0.2">
      <c r="B18" s="717" t="s">
        <v>41</v>
      </c>
      <c r="D18" s="704"/>
      <c r="F18" s="708">
        <f>'31dictsaad'!K18</f>
        <v>49147</v>
      </c>
      <c r="G18" s="560">
        <f t="shared" si="0"/>
        <v>14.722604996704812</v>
      </c>
      <c r="H18" s="708">
        <f>'31dictsaad'!N18</f>
        <v>97973</v>
      </c>
      <c r="I18" s="560">
        <f t="shared" si="1"/>
        <v>29.349050386435803</v>
      </c>
      <c r="J18" s="708">
        <f>'31dictsaad'!Q18</f>
        <v>107737</v>
      </c>
      <c r="K18" s="560">
        <f t="shared" si="2"/>
        <v>32.273979989215746</v>
      </c>
      <c r="L18" s="708">
        <f>'31dictsaad'!W18</f>
        <v>78963</v>
      </c>
      <c r="M18" s="560">
        <f t="shared" si="3"/>
        <v>23.654364627643641</v>
      </c>
      <c r="N18" s="708">
        <f t="shared" si="4"/>
        <v>333820</v>
      </c>
      <c r="O18" s="560">
        <f t="shared" si="4"/>
        <v>100</v>
      </c>
      <c r="P18" s="727"/>
      <c r="Q18" s="727"/>
    </row>
    <row r="19" spans="2:25" s="698" customFormat="1" ht="18" customHeight="1" x14ac:dyDescent="0.2">
      <c r="B19" s="717" t="s">
        <v>3</v>
      </c>
      <c r="D19" s="704"/>
      <c r="F19" s="708">
        <f>'31dictsaad'!K19</f>
        <v>47538</v>
      </c>
      <c r="G19" s="560">
        <f t="shared" si="0"/>
        <v>24.684293606945541</v>
      </c>
      <c r="H19" s="708">
        <f>'31dictsaad'!N19</f>
        <v>61707</v>
      </c>
      <c r="I19" s="560">
        <f>H19*100/$N19</f>
        <v>32.041602625347899</v>
      </c>
      <c r="J19" s="708">
        <f>'31dictsaad'!Q19</f>
        <v>55768</v>
      </c>
      <c r="K19" s="560">
        <f>J19*100/$N19</f>
        <v>28.957753499771528</v>
      </c>
      <c r="L19" s="708">
        <f>'31dictsaad'!W19</f>
        <v>27571</v>
      </c>
      <c r="M19" s="560">
        <f t="shared" si="3"/>
        <v>14.316350267935031</v>
      </c>
      <c r="N19" s="708">
        <f t="shared" si="4"/>
        <v>192584</v>
      </c>
      <c r="O19" s="560">
        <f t="shared" si="4"/>
        <v>100</v>
      </c>
      <c r="P19" s="727"/>
      <c r="Q19" s="727"/>
    </row>
    <row r="20" spans="2:25" s="698" customFormat="1" ht="18" customHeight="1" x14ac:dyDescent="0.2">
      <c r="B20" s="717" t="s">
        <v>2</v>
      </c>
      <c r="D20" s="704"/>
      <c r="F20" s="708">
        <f>'31dictsaad'!K20</f>
        <v>13118</v>
      </c>
      <c r="G20" s="560">
        <f t="shared" si="0"/>
        <v>23.240322437771283</v>
      </c>
      <c r="H20" s="708">
        <f>'31dictsaad'!N20</f>
        <v>13472</v>
      </c>
      <c r="I20" s="560">
        <f>H20*100/$N20</f>
        <v>23.867481619275402</v>
      </c>
      <c r="J20" s="708">
        <f>'31dictsaad'!Q20</f>
        <v>14342</v>
      </c>
      <c r="K20" s="560">
        <f>J20*100/$N20</f>
        <v>25.408805031446541</v>
      </c>
      <c r="L20" s="708">
        <f>'31dictsaad'!W20</f>
        <v>15513</v>
      </c>
      <c r="M20" s="560">
        <f t="shared" si="3"/>
        <v>27.483390911506778</v>
      </c>
      <c r="N20" s="708">
        <f t="shared" si="4"/>
        <v>56445</v>
      </c>
      <c r="O20" s="560">
        <f t="shared" si="4"/>
        <v>100</v>
      </c>
      <c r="P20" s="727"/>
      <c r="Q20" s="727"/>
    </row>
    <row r="21" spans="2:25" s="698" customFormat="1" ht="18" customHeight="1" x14ac:dyDescent="0.2">
      <c r="B21" s="717" t="s">
        <v>35</v>
      </c>
      <c r="D21" s="704"/>
      <c r="F21" s="708">
        <f>'31dictsaad'!K21</f>
        <v>26068</v>
      </c>
      <c r="G21" s="560">
        <f t="shared" si="0"/>
        <v>31.352833638025594</v>
      </c>
      <c r="H21" s="708">
        <f>'31dictsaad'!N21</f>
        <v>26077</v>
      </c>
      <c r="I21" s="560">
        <f>H21*100/$N21</f>
        <v>31.363658231501972</v>
      </c>
      <c r="J21" s="708">
        <f>'31dictsaad'!Q21</f>
        <v>23713</v>
      </c>
      <c r="K21" s="560">
        <f>J21*100/$N21</f>
        <v>28.520398345039929</v>
      </c>
      <c r="L21" s="708">
        <f>'31dictsaad'!W21</f>
        <v>7286</v>
      </c>
      <c r="M21" s="560">
        <f t="shared" si="3"/>
        <v>8.7631097854325031</v>
      </c>
      <c r="N21" s="708">
        <f t="shared" si="4"/>
        <v>83144</v>
      </c>
      <c r="O21" s="560">
        <f t="shared" si="4"/>
        <v>100</v>
      </c>
      <c r="P21" s="727"/>
      <c r="Q21" s="727"/>
    </row>
    <row r="22" spans="2:25" s="698" customFormat="1" ht="21" customHeight="1" x14ac:dyDescent="0.2">
      <c r="B22" s="717" t="s">
        <v>42</v>
      </c>
      <c r="D22" s="704"/>
      <c r="F22" s="708">
        <f>'31dictsaad'!K22</f>
        <v>63399</v>
      </c>
      <c r="G22" s="560">
        <f t="shared" si="0"/>
        <v>25.503849774323573</v>
      </c>
      <c r="H22" s="708">
        <f>'31dictsaad'!N22</f>
        <v>72442</v>
      </c>
      <c r="I22" s="560">
        <f>H22*100/$N22</f>
        <v>29.141625031176332</v>
      </c>
      <c r="J22" s="708">
        <f>'31dictsaad'!Q22</f>
        <v>58894</v>
      </c>
      <c r="K22" s="560">
        <f>J22*100/$N22</f>
        <v>23.69159968783439</v>
      </c>
      <c r="L22" s="708">
        <f>'31dictsaad'!W22</f>
        <v>53851</v>
      </c>
      <c r="M22" s="560">
        <f t="shared" si="3"/>
        <v>21.662925506665701</v>
      </c>
      <c r="N22" s="708">
        <f t="shared" si="4"/>
        <v>248586</v>
      </c>
      <c r="O22" s="560">
        <f t="shared" si="4"/>
        <v>99.999999999999986</v>
      </c>
      <c r="P22" s="727"/>
      <c r="Q22" s="727"/>
    </row>
    <row r="23" spans="2:25" s="698" customFormat="1" ht="18" customHeight="1" x14ac:dyDescent="0.2">
      <c r="B23" s="717" t="s">
        <v>43</v>
      </c>
      <c r="D23" s="704"/>
      <c r="F23" s="708">
        <f>'31dictsaad'!K23</f>
        <v>14684</v>
      </c>
      <c r="G23" s="560">
        <f t="shared" si="0"/>
        <v>26.628946557133272</v>
      </c>
      <c r="H23" s="708">
        <f>'31dictsaad'!N23</f>
        <v>18559</v>
      </c>
      <c r="I23" s="560">
        <f>H23*100/$N23</f>
        <v>33.656130424532577</v>
      </c>
      <c r="J23" s="708">
        <f>'31dictsaad'!Q23</f>
        <v>15100</v>
      </c>
      <c r="K23" s="560">
        <f>J23*100/$N23</f>
        <v>27.383348747801172</v>
      </c>
      <c r="L23" s="708">
        <f>'31dictsaad'!W23</f>
        <v>6800</v>
      </c>
      <c r="M23" s="560">
        <f t="shared" si="3"/>
        <v>12.331574270532977</v>
      </c>
      <c r="N23" s="708">
        <f t="shared" si="4"/>
        <v>55143</v>
      </c>
      <c r="O23" s="560">
        <f t="shared" si="4"/>
        <v>100.00000000000001</v>
      </c>
      <c r="P23" s="727"/>
      <c r="Q23" s="727"/>
    </row>
    <row r="24" spans="2:25" s="698" customFormat="1" ht="22.5" customHeight="1" x14ac:dyDescent="0.2">
      <c r="B24" s="717" t="s">
        <v>44</v>
      </c>
      <c r="D24" s="704"/>
      <c r="F24" s="704">
        <f>'31dictsaad'!K24</f>
        <v>3426</v>
      </c>
      <c r="G24" s="706">
        <f t="shared" si="0"/>
        <v>15.71920165175499</v>
      </c>
      <c r="H24" s="704">
        <f>'31dictsaad'!N24</f>
        <v>6381</v>
      </c>
      <c r="I24" s="560">
        <f t="shared" si="1"/>
        <v>29.277357192016517</v>
      </c>
      <c r="J24" s="704">
        <f>'31dictsaad'!Q24</f>
        <v>7091</v>
      </c>
      <c r="K24" s="560">
        <f t="shared" si="2"/>
        <v>32.534985088323012</v>
      </c>
      <c r="L24" s="704">
        <f>'31dictsaad'!W24</f>
        <v>4897</v>
      </c>
      <c r="M24" s="560">
        <f t="shared" si="3"/>
        <v>22.468456067905482</v>
      </c>
      <c r="N24" s="704">
        <f t="shared" si="4"/>
        <v>21795</v>
      </c>
      <c r="O24" s="560">
        <f t="shared" si="4"/>
        <v>100</v>
      </c>
      <c r="P24" s="727"/>
      <c r="Q24" s="727"/>
    </row>
    <row r="25" spans="2:25" s="698" customFormat="1" ht="18" customHeight="1" x14ac:dyDescent="0.2">
      <c r="B25" s="717" t="s">
        <v>45</v>
      </c>
      <c r="D25" s="704"/>
      <c r="F25" s="704">
        <f>'31dictsaad'!K25</f>
        <v>19692</v>
      </c>
      <c r="G25" s="706">
        <f t="shared" si="0"/>
        <v>17.189395857156573</v>
      </c>
      <c r="H25" s="704">
        <f>'31dictsaad'!N25</f>
        <v>26562</v>
      </c>
      <c r="I25" s="560">
        <f t="shared" si="1"/>
        <v>23.186305746383958</v>
      </c>
      <c r="J25" s="704">
        <f>'31dictsaad'!Q25</f>
        <v>36714</v>
      </c>
      <c r="K25" s="560">
        <f t="shared" si="2"/>
        <v>32.048114945137442</v>
      </c>
      <c r="L25" s="704">
        <f>'31dictsaad'!W25</f>
        <v>31591</v>
      </c>
      <c r="M25" s="560">
        <f t="shared" si="3"/>
        <v>27.576183451322027</v>
      </c>
      <c r="N25" s="704">
        <f t="shared" si="4"/>
        <v>114559</v>
      </c>
      <c r="O25" s="560">
        <f t="shared" si="4"/>
        <v>100</v>
      </c>
      <c r="P25" s="727"/>
      <c r="Q25" s="727"/>
    </row>
    <row r="26" spans="2:25" s="698" customFormat="1" ht="18" customHeight="1" x14ac:dyDescent="0.2">
      <c r="B26" s="717" t="s">
        <v>46</v>
      </c>
      <c r="D26" s="704"/>
      <c r="F26" s="704">
        <f>'31dictsaad'!K26</f>
        <v>2531</v>
      </c>
      <c r="G26" s="706">
        <f t="shared" si="0"/>
        <v>17.324936682866728</v>
      </c>
      <c r="H26" s="704">
        <f>'31dictsaad'!N26</f>
        <v>4336</v>
      </c>
      <c r="I26" s="560">
        <f t="shared" si="1"/>
        <v>29.680334040659869</v>
      </c>
      <c r="J26" s="704">
        <f>'31dictsaad'!Q26</f>
        <v>3712</v>
      </c>
      <c r="K26" s="560">
        <f t="shared" si="2"/>
        <v>25.408994455472655</v>
      </c>
      <c r="L26" s="704">
        <f>'31dictsaad'!W26</f>
        <v>4030</v>
      </c>
      <c r="M26" s="560">
        <f t="shared" si="3"/>
        <v>27.585734821000752</v>
      </c>
      <c r="N26" s="704">
        <f t="shared" si="4"/>
        <v>14609</v>
      </c>
      <c r="O26" s="560">
        <f t="shared" si="4"/>
        <v>100</v>
      </c>
      <c r="P26" s="727"/>
      <c r="Q26" s="727"/>
    </row>
    <row r="27" spans="2:25" s="698" customFormat="1" ht="18" customHeight="1" x14ac:dyDescent="0.2">
      <c r="B27" s="717" t="s">
        <v>1</v>
      </c>
      <c r="D27" s="704"/>
      <c r="F27" s="704">
        <f>'31dictsaad'!K27</f>
        <v>1250</v>
      </c>
      <c r="G27" s="706">
        <f t="shared" si="0"/>
        <v>24.108003857280618</v>
      </c>
      <c r="H27" s="704">
        <f>'31dictsaad'!N27</f>
        <v>1389</v>
      </c>
      <c r="I27" s="560">
        <f t="shared" si="1"/>
        <v>26.788813886210221</v>
      </c>
      <c r="J27" s="704">
        <f>'31dictsaad'!Q27</f>
        <v>1207</v>
      </c>
      <c r="K27" s="560">
        <f t="shared" si="2"/>
        <v>23.278688524590162</v>
      </c>
      <c r="L27" s="704">
        <f>'31dictsaad'!W27</f>
        <v>1339</v>
      </c>
      <c r="M27" s="560">
        <f t="shared" si="3"/>
        <v>25.824493731918999</v>
      </c>
      <c r="N27" s="708">
        <f t="shared" si="4"/>
        <v>5185</v>
      </c>
      <c r="O27" s="560">
        <f t="shared" si="4"/>
        <v>100</v>
      </c>
      <c r="P27" s="727"/>
      <c r="Q27" s="727"/>
    </row>
    <row r="28" spans="2:25" s="698" customFormat="1" ht="8.25" customHeight="1" x14ac:dyDescent="0.2">
      <c r="B28" s="717"/>
      <c r="D28" s="728"/>
      <c r="F28" s="704"/>
      <c r="G28" s="707"/>
      <c r="H28" s="704"/>
      <c r="I28" s="707"/>
      <c r="J28" s="704"/>
      <c r="K28" s="707"/>
      <c r="L28" s="704"/>
      <c r="M28" s="707"/>
      <c r="N28" s="708"/>
      <c r="O28" s="727"/>
      <c r="P28" s="727"/>
      <c r="Q28" s="707"/>
    </row>
    <row r="29" spans="2:25" s="698" customFormat="1" x14ac:dyDescent="0.2">
      <c r="B29" s="717" t="s">
        <v>0</v>
      </c>
      <c r="D29" s="729"/>
      <c r="F29" s="730">
        <f>SUM(F10:F27)</f>
        <v>428125</v>
      </c>
      <c r="G29" s="716">
        <f>F29*100/$N29</f>
        <v>21.837975863840189</v>
      </c>
      <c r="H29" s="730">
        <f>SUM(H10:H27)</f>
        <v>595542</v>
      </c>
      <c r="I29" s="716">
        <f>H29*100/$N29</f>
        <v>30.377650970868586</v>
      </c>
      <c r="J29" s="730">
        <f>SUM(J10:J27)</f>
        <v>556088</v>
      </c>
      <c r="K29" s="716">
        <f>J29*100/$N29</f>
        <v>28.36516513207863</v>
      </c>
      <c r="L29" s="730">
        <f>SUM(L10:L27)</f>
        <v>380706</v>
      </c>
      <c r="M29" s="716">
        <f>L29*100/$N29</f>
        <v>19.419208033212595</v>
      </c>
      <c r="N29" s="730">
        <f>SUM(N10:N27)</f>
        <v>1960461</v>
      </c>
      <c r="O29" s="716">
        <f>N29*100/$N29</f>
        <v>100</v>
      </c>
      <c r="P29" s="716"/>
      <c r="Q29" s="716"/>
    </row>
    <row r="30" spans="2:25" s="698" customFormat="1" ht="20.25" customHeight="1" x14ac:dyDescent="0.2">
      <c r="B30" s="717" t="s">
        <v>0</v>
      </c>
      <c r="C30" s="718"/>
      <c r="D30" s="730">
        <f>SUM(D10:D29)</f>
        <v>0</v>
      </c>
      <c r="E30" s="718"/>
      <c r="F30" s="730">
        <f>SUM(F10:F27)</f>
        <v>428125</v>
      </c>
      <c r="G30" s="731">
        <f>F30*100/$N30</f>
        <v>21.837975863840189</v>
      </c>
      <c r="H30" s="730">
        <f>SUM(H10:H27)</f>
        <v>595542</v>
      </c>
      <c r="I30" s="731">
        <f>H30*100/$N30</f>
        <v>30.377650970868586</v>
      </c>
      <c r="J30" s="730">
        <f>SUM(J10:J27)</f>
        <v>556088</v>
      </c>
      <c r="K30" s="731">
        <f>J30*100/$N30</f>
        <v>28.36516513207863</v>
      </c>
      <c r="L30" s="730">
        <f>SUM(L10:L28)</f>
        <v>380706</v>
      </c>
      <c r="M30" s="731">
        <f>L30*100/$N30</f>
        <v>19.419208033212595</v>
      </c>
      <c r="N30" s="730">
        <f>F30+H30+J30+L30</f>
        <v>1960461</v>
      </c>
      <c r="O30" s="731">
        <f>G30+I30+K30+M30</f>
        <v>100</v>
      </c>
      <c r="P30" s="732"/>
      <c r="Q30" s="732" t="e">
        <f>(N30/D30)</f>
        <v>#DIV/0!</v>
      </c>
    </row>
    <row r="31" spans="2:25" s="698" customFormat="1" ht="5.25" customHeight="1" x14ac:dyDescent="0.2">
      <c r="B31" s="717"/>
      <c r="C31" s="718"/>
      <c r="D31" s="730"/>
      <c r="E31" s="718"/>
      <c r="F31" s="730"/>
      <c r="G31" s="732"/>
      <c r="H31" s="730"/>
      <c r="I31" s="732"/>
      <c r="J31" s="730"/>
      <c r="K31" s="732"/>
      <c r="L31" s="730"/>
      <c r="M31" s="732"/>
      <c r="N31" s="730"/>
      <c r="O31" s="732"/>
      <c r="P31" s="730"/>
      <c r="Q31" s="732"/>
      <c r="R31" s="730"/>
      <c r="S31" s="732"/>
      <c r="T31" s="730"/>
      <c r="U31" s="732"/>
      <c r="V31" s="730"/>
      <c r="W31" s="732"/>
      <c r="X31" s="732"/>
      <c r="Y31" s="732"/>
    </row>
    <row r="32" spans="2:25" s="698" customFormat="1" ht="18.75" customHeight="1" x14ac:dyDescent="0.2">
      <c r="B32" s="733" t="s">
        <v>39</v>
      </c>
      <c r="C32" s="734"/>
      <c r="D32" s="734"/>
      <c r="E32" s="734"/>
      <c r="F32" s="734"/>
      <c r="G32" s="734"/>
      <c r="H32" s="734"/>
      <c r="I32" s="734"/>
      <c r="J32" s="734"/>
      <c r="K32" s="734"/>
      <c r="L32" s="734"/>
      <c r="N32" s="734"/>
      <c r="O32" s="734"/>
      <c r="P32" s="734"/>
      <c r="Q32" s="734"/>
      <c r="R32" s="734"/>
      <c r="S32" s="734"/>
      <c r="T32" s="734"/>
      <c r="U32" s="734"/>
      <c r="V32" s="734"/>
      <c r="W32" s="734"/>
    </row>
    <row r="33" spans="1:25" x14ac:dyDescent="0.25">
      <c r="A33" s="735"/>
      <c r="B33" s="736" t="s">
        <v>47</v>
      </c>
    </row>
    <row r="36" spans="1:25" x14ac:dyDescent="0.2">
      <c r="D36" s="737"/>
      <c r="T36" s="735"/>
      <c r="U36" s="735"/>
      <c r="X36" s="616"/>
      <c r="Y36" s="616"/>
    </row>
    <row r="37" spans="1:25" x14ac:dyDescent="0.2">
      <c r="T37" s="735"/>
      <c r="U37" s="735"/>
      <c r="X37" s="616"/>
      <c r="Y37" s="616"/>
    </row>
    <row r="38" spans="1:25" x14ac:dyDescent="0.2">
      <c r="T38" s="735"/>
      <c r="U38" s="735"/>
      <c r="X38" s="616"/>
      <c r="Y38" s="616"/>
    </row>
    <row r="39" spans="1:25" x14ac:dyDescent="0.2">
      <c r="T39" s="735"/>
      <c r="U39" s="735"/>
      <c r="X39" s="616"/>
      <c r="Y39" s="616"/>
    </row>
    <row r="40" spans="1:25" x14ac:dyDescent="0.2">
      <c r="T40" s="735"/>
      <c r="U40" s="735"/>
      <c r="X40" s="616"/>
      <c r="Y40" s="616"/>
    </row>
    <row r="41" spans="1:25" x14ac:dyDescent="0.2">
      <c r="T41" s="735"/>
      <c r="U41" s="735"/>
      <c r="X41" s="616"/>
      <c r="Y41" s="616"/>
    </row>
    <row r="42" spans="1:25" x14ac:dyDescent="0.2">
      <c r="T42" s="735"/>
      <c r="U42" s="735"/>
      <c r="X42" s="616"/>
      <c r="Y42" s="616"/>
    </row>
    <row r="43" spans="1:25" x14ac:dyDescent="0.2">
      <c r="T43" s="735"/>
      <c r="U43" s="735"/>
      <c r="X43" s="616"/>
      <c r="Y43" s="616"/>
    </row>
    <row r="44" spans="1:25" x14ac:dyDescent="0.2">
      <c r="T44" s="735"/>
      <c r="U44" s="735"/>
      <c r="X44" s="616"/>
      <c r="Y44" s="616"/>
    </row>
    <row r="45" spans="1:25" x14ac:dyDescent="0.2">
      <c r="T45" s="735"/>
      <c r="U45" s="735"/>
      <c r="X45" s="616"/>
      <c r="Y45" s="616"/>
    </row>
    <row r="46" spans="1:25" x14ac:dyDescent="0.2">
      <c r="T46" s="735"/>
      <c r="U46" s="735"/>
      <c r="X46" s="616"/>
      <c r="Y46" s="616"/>
    </row>
    <row r="47" spans="1:25" x14ac:dyDescent="0.2">
      <c r="T47" s="735"/>
      <c r="U47" s="735"/>
      <c r="X47" s="616"/>
      <c r="Y47" s="616"/>
    </row>
    <row r="48" spans="1: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41" customFormat="1" ht="21" x14ac:dyDescent="0.2">
      <c r="B3" s="1495" t="s">
        <v>401</v>
      </c>
      <c r="C3" s="1495"/>
      <c r="D3" s="1495"/>
      <c r="E3" s="1495"/>
      <c r="F3" s="1495"/>
      <c r="G3" s="1495"/>
      <c r="H3" s="1495"/>
      <c r="I3" s="1495"/>
      <c r="J3" s="1495"/>
      <c r="K3" s="1495"/>
      <c r="L3" s="1495"/>
      <c r="M3" s="1495"/>
      <c r="N3" s="1495"/>
      <c r="O3" s="1495"/>
      <c r="P3" s="1495"/>
      <c r="Q3" s="1495"/>
      <c r="R3" s="1495"/>
      <c r="S3" s="1495"/>
      <c r="T3" s="1495"/>
      <c r="U3" s="1495"/>
      <c r="V3" s="1495"/>
      <c r="W3" s="1495"/>
      <c r="X3" s="1495"/>
      <c r="Y3" s="715"/>
    </row>
    <row r="4" spans="1:25" s="741"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742"/>
      <c r="Y4" s="742"/>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498" t="s">
        <v>52</v>
      </c>
      <c r="G6" s="1498"/>
      <c r="H6" s="1498"/>
      <c r="I6" s="1498"/>
      <c r="J6" s="1498"/>
      <c r="K6" s="1498"/>
      <c r="L6" s="1498"/>
      <c r="M6" s="1498"/>
      <c r="N6" s="1498"/>
      <c r="O6" s="1498"/>
      <c r="P6" s="1498"/>
      <c r="Q6" s="1498"/>
      <c r="R6" s="1498"/>
      <c r="S6" s="1498"/>
      <c r="T6" s="1498"/>
      <c r="U6" s="1498"/>
      <c r="V6" s="1498"/>
      <c r="W6" s="1498"/>
      <c r="X6" s="154"/>
      <c r="Y6" s="154"/>
    </row>
    <row r="7" spans="1:25" s="133" customFormat="1" ht="64.5" customHeight="1" x14ac:dyDescent="0.2">
      <c r="A7" s="132"/>
      <c r="B7" s="1499" t="s">
        <v>12</v>
      </c>
      <c r="C7" s="155"/>
      <c r="D7" s="156"/>
      <c r="E7" s="155"/>
      <c r="F7" s="1500" t="s">
        <v>32</v>
      </c>
      <c r="G7" s="1500"/>
      <c r="H7" s="1500" t="s">
        <v>33</v>
      </c>
      <c r="I7" s="1500"/>
      <c r="J7" s="1500" t="s">
        <v>48</v>
      </c>
      <c r="K7" s="1500"/>
      <c r="L7" s="1500"/>
      <c r="M7" s="1500"/>
      <c r="N7" s="1500" t="s">
        <v>224</v>
      </c>
      <c r="O7" s="1500"/>
      <c r="P7" s="156"/>
      <c r="Q7" s="156"/>
    </row>
    <row r="8" spans="1:25" s="155" customFormat="1" ht="20.25" customHeight="1" x14ac:dyDescent="0.2">
      <c r="A8" s="189"/>
      <c r="B8" s="1499"/>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80463</v>
      </c>
      <c r="G10" s="165">
        <f t="shared" ref="G10:G27" si="0">F10*100/$N10</f>
        <v>25.833057761025835</v>
      </c>
      <c r="H10" s="164">
        <f>'31dictsaad'!N10</f>
        <v>139380</v>
      </c>
      <c r="I10" s="165">
        <f t="shared" ref="I10:I27" si="1">H10*100/$N10</f>
        <v>44.748662002806022</v>
      </c>
      <c r="J10" s="164">
        <f>'31dictsaad'!Q10</f>
        <v>91630</v>
      </c>
      <c r="K10" s="165">
        <f t="shared" ref="K10:K27" si="2">J10*100/$N10</f>
        <v>29.418280236168144</v>
      </c>
      <c r="L10" s="164"/>
      <c r="M10" s="165"/>
      <c r="N10" s="164">
        <f>F10+H10+J10+L10</f>
        <v>311473</v>
      </c>
      <c r="O10" s="165">
        <f>G10+I10+K10+M10</f>
        <v>100</v>
      </c>
      <c r="P10" s="166"/>
      <c r="Q10" s="166"/>
    </row>
    <row r="11" spans="1:25" s="162" customFormat="1" ht="18" customHeight="1" x14ac:dyDescent="0.2">
      <c r="A11" s="191"/>
      <c r="B11" s="146" t="s">
        <v>7</v>
      </c>
      <c r="C11" s="159"/>
      <c r="D11" s="163"/>
      <c r="F11" s="164">
        <f>'31dictsaad'!K11</f>
        <v>12011</v>
      </c>
      <c r="G11" s="165">
        <f t="shared" si="0"/>
        <v>29.433675594873428</v>
      </c>
      <c r="H11" s="164">
        <f>'31dictsaad'!N11</f>
        <v>14683</v>
      </c>
      <c r="I11" s="165">
        <f t="shared" si="1"/>
        <v>35.981571789153818</v>
      </c>
      <c r="J11" s="164">
        <f>'31dictsaad'!Q11</f>
        <v>14113</v>
      </c>
      <c r="K11" s="165">
        <f t="shared" si="2"/>
        <v>34.584752615972747</v>
      </c>
      <c r="L11" s="164"/>
      <c r="M11" s="165"/>
      <c r="N11" s="164">
        <f t="shared" ref="N11:O27" si="3">F11+H11+J11+L11</f>
        <v>40807</v>
      </c>
      <c r="O11" s="165">
        <f t="shared" si="3"/>
        <v>100</v>
      </c>
      <c r="P11" s="166"/>
      <c r="Q11" s="166"/>
    </row>
    <row r="12" spans="1:25" s="162" customFormat="1" ht="22.5" customHeight="1" x14ac:dyDescent="0.2">
      <c r="A12" s="191"/>
      <c r="B12" s="146" t="s">
        <v>37</v>
      </c>
      <c r="C12" s="159"/>
      <c r="D12" s="163"/>
      <c r="F12" s="163">
        <f>'31dictsaad'!K12</f>
        <v>7880</v>
      </c>
      <c r="G12" s="165">
        <f t="shared" si="0"/>
        <v>24.453064391000776</v>
      </c>
      <c r="H12" s="163">
        <f>'31dictsaad'!N12</f>
        <v>10843</v>
      </c>
      <c r="I12" s="165">
        <f t="shared" si="1"/>
        <v>33.647788983708303</v>
      </c>
      <c r="J12" s="163">
        <f>'31dictsaad'!Q12</f>
        <v>13502</v>
      </c>
      <c r="K12" s="165">
        <f t="shared" si="2"/>
        <v>41.899146625290925</v>
      </c>
      <c r="L12" s="163"/>
      <c r="M12" s="165"/>
      <c r="N12" s="164">
        <f t="shared" si="3"/>
        <v>32225</v>
      </c>
      <c r="O12" s="165">
        <f t="shared" si="3"/>
        <v>100</v>
      </c>
      <c r="P12" s="166"/>
      <c r="Q12" s="166"/>
    </row>
    <row r="13" spans="1:25" s="162" customFormat="1" ht="18" customHeight="1" x14ac:dyDescent="0.2">
      <c r="A13" s="191"/>
      <c r="B13" s="146" t="s">
        <v>38</v>
      </c>
      <c r="C13" s="159"/>
      <c r="D13" s="163"/>
      <c r="F13" s="164">
        <f>'31dictsaad'!K13</f>
        <v>8434</v>
      </c>
      <c r="G13" s="165">
        <f t="shared" si="0"/>
        <v>24.652889421531086</v>
      </c>
      <c r="H13" s="164">
        <f>'31dictsaad'!N13</f>
        <v>11260</v>
      </c>
      <c r="I13" s="165">
        <f t="shared" si="1"/>
        <v>32.913390429978662</v>
      </c>
      <c r="J13" s="164">
        <f>'31dictsaad'!Q13</f>
        <v>14517</v>
      </c>
      <c r="K13" s="165">
        <f t="shared" si="2"/>
        <v>42.433720148490252</v>
      </c>
      <c r="L13" s="164"/>
      <c r="M13" s="165"/>
      <c r="N13" s="164">
        <f t="shared" si="3"/>
        <v>34211</v>
      </c>
      <c r="O13" s="165">
        <f t="shared" si="3"/>
        <v>100</v>
      </c>
      <c r="P13" s="166"/>
      <c r="Q13" s="166"/>
    </row>
    <row r="14" spans="1:25" s="162" customFormat="1" ht="18" customHeight="1" x14ac:dyDescent="0.2">
      <c r="A14" s="191"/>
      <c r="B14" s="146" t="s">
        <v>6</v>
      </c>
      <c r="C14" s="159"/>
      <c r="D14" s="163"/>
      <c r="F14" s="164">
        <f>'31dictsaad'!K14</f>
        <v>15474</v>
      </c>
      <c r="G14" s="165">
        <f t="shared" si="0"/>
        <v>32.514551070580573</v>
      </c>
      <c r="H14" s="164">
        <f>'31dictsaad'!N14</f>
        <v>16739</v>
      </c>
      <c r="I14" s="165">
        <f t="shared" si="1"/>
        <v>35.172616671219345</v>
      </c>
      <c r="J14" s="164">
        <f>'31dictsaad'!Q14</f>
        <v>15378</v>
      </c>
      <c r="K14" s="165">
        <f t="shared" si="2"/>
        <v>32.312832258200082</v>
      </c>
      <c r="L14" s="164"/>
      <c r="M14" s="165"/>
      <c r="N14" s="164">
        <f t="shared" si="3"/>
        <v>47591</v>
      </c>
      <c r="O14" s="165">
        <f t="shared" si="3"/>
        <v>100</v>
      </c>
      <c r="P14" s="166"/>
      <c r="Q14" s="166"/>
    </row>
    <row r="15" spans="1:25" s="162" customFormat="1" ht="18" customHeight="1" x14ac:dyDescent="0.2">
      <c r="A15" s="191"/>
      <c r="B15" s="146" t="s">
        <v>5</v>
      </c>
      <c r="C15" s="159"/>
      <c r="D15" s="163"/>
      <c r="F15" s="163">
        <f>'31dictsaad'!K15</f>
        <v>5415</v>
      </c>
      <c r="G15" s="165">
        <f t="shared" si="0"/>
        <v>29.025514579759864</v>
      </c>
      <c r="H15" s="163">
        <f>'31dictsaad'!N15</f>
        <v>7918</v>
      </c>
      <c r="I15" s="165">
        <f t="shared" si="1"/>
        <v>42.442109777015439</v>
      </c>
      <c r="J15" s="163">
        <f>'31dictsaad'!Q15</f>
        <v>5323</v>
      </c>
      <c r="K15" s="165">
        <f t="shared" si="2"/>
        <v>28.5323756432247</v>
      </c>
      <c r="L15" s="163"/>
      <c r="M15" s="165"/>
      <c r="N15" s="164">
        <f t="shared" si="3"/>
        <v>18656</v>
      </c>
      <c r="O15" s="165">
        <f t="shared" si="3"/>
        <v>100</v>
      </c>
      <c r="P15" s="166"/>
      <c r="Q15" s="166"/>
    </row>
    <row r="16" spans="1:25" s="162" customFormat="1" ht="18" customHeight="1" x14ac:dyDescent="0.2">
      <c r="A16" s="191"/>
      <c r="B16" s="146" t="s">
        <v>4</v>
      </c>
      <c r="C16" s="159"/>
      <c r="D16" s="163"/>
      <c r="F16" s="164">
        <f>'31dictsaad'!K16</f>
        <v>34751</v>
      </c>
      <c r="G16" s="165">
        <f t="shared" si="0"/>
        <v>27.939379321434313</v>
      </c>
      <c r="H16" s="164">
        <f>'31dictsaad'!N16</f>
        <v>40821</v>
      </c>
      <c r="I16" s="165">
        <f t="shared" si="1"/>
        <v>32.81958514230584</v>
      </c>
      <c r="J16" s="164">
        <f>'31dictsaad'!Q16</f>
        <v>48808</v>
      </c>
      <c r="K16" s="165">
        <f t="shared" si="2"/>
        <v>39.241035536259851</v>
      </c>
      <c r="L16" s="164"/>
      <c r="M16" s="165"/>
      <c r="N16" s="164">
        <f t="shared" si="3"/>
        <v>124380</v>
      </c>
      <c r="O16" s="165">
        <f t="shared" si="3"/>
        <v>100</v>
      </c>
      <c r="P16" s="166"/>
      <c r="Q16" s="166"/>
    </row>
    <row r="17" spans="1:25" s="162" customFormat="1" ht="18" customHeight="1" x14ac:dyDescent="0.2">
      <c r="A17" s="191"/>
      <c r="B17" s="146" t="s">
        <v>40</v>
      </c>
      <c r="C17" s="159"/>
      <c r="D17" s="163"/>
      <c r="F17" s="164">
        <f>'31dictsaad'!K17</f>
        <v>22844</v>
      </c>
      <c r="G17" s="165">
        <f t="shared" si="0"/>
        <v>29.907178298836129</v>
      </c>
      <c r="H17" s="164">
        <f>'31dictsaad'!N17</f>
        <v>25000</v>
      </c>
      <c r="I17" s="165">
        <f t="shared" si="1"/>
        <v>32.729795896992783</v>
      </c>
      <c r="J17" s="164">
        <f>'31dictsaad'!Q17</f>
        <v>28539</v>
      </c>
      <c r="K17" s="165">
        <f t="shared" si="2"/>
        <v>37.363025804171087</v>
      </c>
      <c r="L17" s="164"/>
      <c r="M17" s="165"/>
      <c r="N17" s="164">
        <f t="shared" si="3"/>
        <v>76383</v>
      </c>
      <c r="O17" s="165">
        <f t="shared" si="3"/>
        <v>100</v>
      </c>
      <c r="P17" s="166"/>
      <c r="Q17" s="166"/>
    </row>
    <row r="18" spans="1:25" s="162" customFormat="1" ht="18" customHeight="1" x14ac:dyDescent="0.2">
      <c r="A18" s="191"/>
      <c r="B18" s="146" t="s">
        <v>41</v>
      </c>
      <c r="C18" s="159"/>
      <c r="D18" s="163"/>
      <c r="F18" s="164">
        <f>'31dictsaad'!K18</f>
        <v>49147</v>
      </c>
      <c r="G18" s="165">
        <f t="shared" si="0"/>
        <v>19.284147580800212</v>
      </c>
      <c r="H18" s="164">
        <f>'31dictsaad'!N18</f>
        <v>97973</v>
      </c>
      <c r="I18" s="165">
        <f t="shared" si="1"/>
        <v>38.442342176200775</v>
      </c>
      <c r="J18" s="164">
        <f>'31dictsaad'!Q18</f>
        <v>107737</v>
      </c>
      <c r="K18" s="165">
        <f t="shared" si="2"/>
        <v>42.273510242999016</v>
      </c>
      <c r="L18" s="164"/>
      <c r="M18" s="165"/>
      <c r="N18" s="164">
        <f t="shared" si="3"/>
        <v>254857</v>
      </c>
      <c r="O18" s="165">
        <f t="shared" si="3"/>
        <v>100</v>
      </c>
      <c r="P18" s="166"/>
      <c r="Q18" s="166"/>
    </row>
    <row r="19" spans="1:25" s="162" customFormat="1" ht="18" customHeight="1" x14ac:dyDescent="0.2">
      <c r="A19" s="191"/>
      <c r="B19" s="146" t="s">
        <v>3</v>
      </c>
      <c r="C19" s="159"/>
      <c r="D19" s="163"/>
      <c r="F19" s="164">
        <f>'31dictsaad'!K19</f>
        <v>47538</v>
      </c>
      <c r="G19" s="165">
        <f t="shared" si="0"/>
        <v>28.808639319326357</v>
      </c>
      <c r="H19" s="164">
        <f>'31dictsaad'!N19</f>
        <v>61707</v>
      </c>
      <c r="I19" s="165">
        <f>H19*100/$N19</f>
        <v>37.395235526897878</v>
      </c>
      <c r="J19" s="164">
        <f>'31dictsaad'!Q19</f>
        <v>55768</v>
      </c>
      <c r="K19" s="165">
        <f>J19*100/$N19</f>
        <v>33.796125153775762</v>
      </c>
      <c r="L19" s="164"/>
      <c r="M19" s="165"/>
      <c r="N19" s="164">
        <f t="shared" si="3"/>
        <v>165013</v>
      </c>
      <c r="O19" s="165">
        <f t="shared" si="3"/>
        <v>100</v>
      </c>
      <c r="P19" s="166"/>
      <c r="Q19" s="166"/>
    </row>
    <row r="20" spans="1:25" s="162" customFormat="1" ht="18" customHeight="1" x14ac:dyDescent="0.2">
      <c r="A20" s="191"/>
      <c r="B20" s="146" t="s">
        <v>2</v>
      </c>
      <c r="C20" s="159"/>
      <c r="D20" s="163"/>
      <c r="F20" s="164">
        <f>'31dictsaad'!K20</f>
        <v>13118</v>
      </c>
      <c r="G20" s="165">
        <f t="shared" si="0"/>
        <v>32.048275188116875</v>
      </c>
      <c r="H20" s="164">
        <f>'31dictsaad'!N20</f>
        <v>13472</v>
      </c>
      <c r="I20" s="165">
        <f>H20*100/$N20</f>
        <v>32.913124206000198</v>
      </c>
      <c r="J20" s="164">
        <f>'31dictsaad'!Q20</f>
        <v>14342</v>
      </c>
      <c r="K20" s="165">
        <f>J20*100/$N20</f>
        <v>35.038600605882927</v>
      </c>
      <c r="L20" s="164"/>
      <c r="M20" s="165"/>
      <c r="N20" s="164">
        <f t="shared" si="3"/>
        <v>40932</v>
      </c>
      <c r="O20" s="165">
        <f t="shared" si="3"/>
        <v>100</v>
      </c>
      <c r="P20" s="166"/>
      <c r="Q20" s="166"/>
    </row>
    <row r="21" spans="1:25" s="162" customFormat="1" ht="18" customHeight="1" x14ac:dyDescent="0.2">
      <c r="A21" s="191"/>
      <c r="B21" s="146" t="s">
        <v>35</v>
      </c>
      <c r="C21" s="159"/>
      <c r="D21" s="163"/>
      <c r="F21" s="164">
        <f>'31dictsaad'!K21</f>
        <v>26068</v>
      </c>
      <c r="G21" s="165">
        <f t="shared" si="0"/>
        <v>34.364206807456036</v>
      </c>
      <c r="H21" s="164">
        <f>'31dictsaad'!N21</f>
        <v>26077</v>
      </c>
      <c r="I21" s="165">
        <f>H21*100/$N21</f>
        <v>34.376071080176118</v>
      </c>
      <c r="J21" s="164">
        <f>'31dictsaad'!Q21</f>
        <v>23713</v>
      </c>
      <c r="K21" s="165">
        <f>J21*100/$N21</f>
        <v>31.259722112367847</v>
      </c>
      <c r="L21" s="164"/>
      <c r="M21" s="165"/>
      <c r="N21" s="164">
        <f t="shared" si="3"/>
        <v>75858</v>
      </c>
      <c r="O21" s="165">
        <f t="shared" si="3"/>
        <v>100</v>
      </c>
      <c r="P21" s="166"/>
      <c r="Q21" s="166"/>
    </row>
    <row r="22" spans="1:25" s="162" customFormat="1" ht="21" customHeight="1" x14ac:dyDescent="0.2">
      <c r="A22" s="191"/>
      <c r="B22" s="146" t="s">
        <v>42</v>
      </c>
      <c r="C22" s="159"/>
      <c r="D22" s="163"/>
      <c r="F22" s="164">
        <f>'31dictsaad'!K22</f>
        <v>63399</v>
      </c>
      <c r="G22" s="165">
        <f t="shared" si="0"/>
        <v>32.55655121061956</v>
      </c>
      <c r="H22" s="164">
        <f>'31dictsaad'!N22</f>
        <v>72442</v>
      </c>
      <c r="I22" s="165">
        <f>H22*100/$N22</f>
        <v>37.200297840655253</v>
      </c>
      <c r="J22" s="164">
        <f>'31dictsaad'!Q22</f>
        <v>58894</v>
      </c>
      <c r="K22" s="165">
        <f>J22*100/$N22</f>
        <v>30.243150948725191</v>
      </c>
      <c r="L22" s="164"/>
      <c r="M22" s="165"/>
      <c r="N22" s="164">
        <f t="shared" si="3"/>
        <v>194735</v>
      </c>
      <c r="O22" s="165">
        <f t="shared" si="3"/>
        <v>100</v>
      </c>
      <c r="P22" s="166"/>
      <c r="Q22" s="166"/>
    </row>
    <row r="23" spans="1:25" s="162" customFormat="1" ht="18" customHeight="1" x14ac:dyDescent="0.2">
      <c r="A23" s="191"/>
      <c r="B23" s="146" t="s">
        <v>43</v>
      </c>
      <c r="C23" s="159"/>
      <c r="D23" s="163"/>
      <c r="F23" s="164">
        <f>'31dictsaad'!K23</f>
        <v>14684</v>
      </c>
      <c r="G23" s="165">
        <f t="shared" si="0"/>
        <v>30.374614732225968</v>
      </c>
      <c r="H23" s="164">
        <f>'31dictsaad'!N23</f>
        <v>18559</v>
      </c>
      <c r="I23" s="165">
        <f>H23*100/$N23</f>
        <v>38.390252983885979</v>
      </c>
      <c r="J23" s="164">
        <f>'31dictsaad'!Q23</f>
        <v>15100</v>
      </c>
      <c r="K23" s="165">
        <f>J23*100/$N23</f>
        <v>31.235132283888049</v>
      </c>
      <c r="L23" s="164"/>
      <c r="M23" s="165"/>
      <c r="N23" s="164">
        <f t="shared" si="3"/>
        <v>48343</v>
      </c>
      <c r="O23" s="165">
        <f t="shared" si="3"/>
        <v>100</v>
      </c>
      <c r="P23" s="166"/>
      <c r="Q23" s="166"/>
    </row>
    <row r="24" spans="1:25" s="162" customFormat="1" ht="22.5" customHeight="1" x14ac:dyDescent="0.2">
      <c r="A24" s="191"/>
      <c r="B24" s="146" t="s">
        <v>44</v>
      </c>
      <c r="C24" s="159"/>
      <c r="D24" s="163"/>
      <c r="F24" s="163">
        <f>'31dictsaad'!K24</f>
        <v>3426</v>
      </c>
      <c r="G24" s="167">
        <f t="shared" si="0"/>
        <v>20.274588708722927</v>
      </c>
      <c r="H24" s="163">
        <f>'31dictsaad'!N24</f>
        <v>6381</v>
      </c>
      <c r="I24" s="165">
        <f t="shared" si="1"/>
        <v>37.761865309504081</v>
      </c>
      <c r="J24" s="163">
        <f>'31dictsaad'!Q24</f>
        <v>7091</v>
      </c>
      <c r="K24" s="165">
        <f t="shared" si="2"/>
        <v>41.963545981772988</v>
      </c>
      <c r="L24" s="163"/>
      <c r="M24" s="165"/>
      <c r="N24" s="163">
        <f t="shared" si="3"/>
        <v>16898</v>
      </c>
      <c r="O24" s="165">
        <f t="shared" si="3"/>
        <v>100</v>
      </c>
      <c r="P24" s="166"/>
      <c r="Q24" s="166"/>
    </row>
    <row r="25" spans="1:25" s="162" customFormat="1" ht="18" customHeight="1" x14ac:dyDescent="0.2">
      <c r="A25" s="191"/>
      <c r="B25" s="146" t="s">
        <v>45</v>
      </c>
      <c r="C25" s="159"/>
      <c r="D25" s="163"/>
      <c r="F25" s="163">
        <f>'31dictsaad'!K25</f>
        <v>19692</v>
      </c>
      <c r="G25" s="167">
        <f t="shared" si="0"/>
        <v>23.734451836852763</v>
      </c>
      <c r="H25" s="163">
        <f>'31dictsaad'!N25</f>
        <v>26562</v>
      </c>
      <c r="I25" s="165">
        <f t="shared" si="1"/>
        <v>32.014752675730399</v>
      </c>
      <c r="J25" s="163">
        <f>'31dictsaad'!Q25</f>
        <v>36714</v>
      </c>
      <c r="K25" s="165">
        <f t="shared" si="2"/>
        <v>44.250795487416838</v>
      </c>
      <c r="L25" s="163"/>
      <c r="M25" s="165"/>
      <c r="N25" s="163">
        <f t="shared" si="3"/>
        <v>82968</v>
      </c>
      <c r="O25" s="165">
        <f t="shared" si="3"/>
        <v>100</v>
      </c>
      <c r="P25" s="166"/>
      <c r="Q25" s="166"/>
    </row>
    <row r="26" spans="1:25" s="162" customFormat="1" ht="18" customHeight="1" x14ac:dyDescent="0.2">
      <c r="A26" s="191"/>
      <c r="B26" s="146" t="s">
        <v>46</v>
      </c>
      <c r="C26" s="159"/>
      <c r="D26" s="163"/>
      <c r="F26" s="163">
        <f>'31dictsaad'!K26</f>
        <v>2531</v>
      </c>
      <c r="G26" s="167">
        <f t="shared" si="0"/>
        <v>23.92475659325078</v>
      </c>
      <c r="H26" s="163">
        <f>'31dictsaad'!N26</f>
        <v>4336</v>
      </c>
      <c r="I26" s="165">
        <f t="shared" si="1"/>
        <v>40.98686076188676</v>
      </c>
      <c r="J26" s="163">
        <f>'31dictsaad'!Q26</f>
        <v>3712</v>
      </c>
      <c r="K26" s="165">
        <f t="shared" si="2"/>
        <v>35.088382644862463</v>
      </c>
      <c r="L26" s="163"/>
      <c r="M26" s="165"/>
      <c r="N26" s="163">
        <f t="shared" si="3"/>
        <v>10579</v>
      </c>
      <c r="O26" s="165">
        <f t="shared" si="3"/>
        <v>100</v>
      </c>
      <c r="P26" s="166"/>
      <c r="Q26" s="166"/>
    </row>
    <row r="27" spans="1:25" s="162" customFormat="1" ht="18" customHeight="1" x14ac:dyDescent="0.2">
      <c r="A27" s="191"/>
      <c r="B27" s="146" t="s">
        <v>1</v>
      </c>
      <c r="C27" s="159"/>
      <c r="D27" s="163"/>
      <c r="F27" s="163">
        <f>'31dictsaad'!K27</f>
        <v>1250</v>
      </c>
      <c r="G27" s="167">
        <f t="shared" si="0"/>
        <v>32.50130005200208</v>
      </c>
      <c r="H27" s="163">
        <f>'31dictsaad'!N27</f>
        <v>1389</v>
      </c>
      <c r="I27" s="165">
        <f t="shared" si="1"/>
        <v>36.115444617784711</v>
      </c>
      <c r="J27" s="163">
        <f>'31dictsaad'!Q27</f>
        <v>1207</v>
      </c>
      <c r="K27" s="165">
        <f t="shared" si="2"/>
        <v>31.38325533021321</v>
      </c>
      <c r="L27" s="163"/>
      <c r="M27" s="165"/>
      <c r="N27" s="164">
        <f t="shared" si="3"/>
        <v>3846</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428125</v>
      </c>
      <c r="G29" s="172">
        <f>F29*100/$N29</f>
        <v>27.100721314381026</v>
      </c>
      <c r="H29" s="147">
        <f>SUM(H10:H27)</f>
        <v>595542</v>
      </c>
      <c r="I29" s="172">
        <f>H29*100/$N29</f>
        <v>37.698377280021269</v>
      </c>
      <c r="J29" s="147">
        <f>SUM(J10:J27)</f>
        <v>556088</v>
      </c>
      <c r="K29" s="172">
        <f>J29*100/$N29</f>
        <v>35.200901405597705</v>
      </c>
      <c r="L29" s="147"/>
      <c r="M29" s="172"/>
      <c r="N29" s="147">
        <f>SUM(N10:N27)</f>
        <v>1579755</v>
      </c>
      <c r="O29" s="172">
        <f>N29*100/$N29</f>
        <v>100</v>
      </c>
      <c r="P29" s="172"/>
      <c r="Q29" s="172"/>
    </row>
    <row r="30" spans="1:25" s="162" customFormat="1" ht="20.25" customHeight="1" x14ac:dyDescent="0.2">
      <c r="B30" s="146" t="s">
        <v>0</v>
      </c>
      <c r="C30" s="173"/>
      <c r="D30" s="147">
        <f>SUM(D10:D29)</f>
        <v>0</v>
      </c>
      <c r="E30" s="174"/>
      <c r="F30" s="147">
        <f>SUM(F10:F27)</f>
        <v>428125</v>
      </c>
      <c r="G30" s="175">
        <f>F30*100/$N30</f>
        <v>27.100721314381026</v>
      </c>
      <c r="H30" s="147">
        <f>SUM(H10:H27)</f>
        <v>595542</v>
      </c>
      <c r="I30" s="175">
        <f>H30*100/$N30</f>
        <v>37.698377280021269</v>
      </c>
      <c r="J30" s="147">
        <f>SUM(J10:J27)</f>
        <v>556088</v>
      </c>
      <c r="K30" s="175">
        <f>J30*100/$N30</f>
        <v>35.200901405597705</v>
      </c>
      <c r="L30" s="147">
        <f>SUM(L10:L28)</f>
        <v>0</v>
      </c>
      <c r="M30" s="175">
        <f>L30*100/$N30</f>
        <v>0</v>
      </c>
      <c r="N30" s="147">
        <f>F30+H30+J30+L30</f>
        <v>1579755</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4" customFormat="1" ht="9" customHeight="1" x14ac:dyDescent="0.25">
      <c r="A1" s="340"/>
      <c r="B1" s="311"/>
      <c r="C1" s="341"/>
      <c r="D1" s="340"/>
      <c r="E1" s="340"/>
      <c r="F1" s="341"/>
      <c r="G1" s="340"/>
      <c r="H1" s="340"/>
      <c r="I1" s="341"/>
      <c r="J1" s="340"/>
      <c r="K1" s="340"/>
      <c r="L1" s="751"/>
      <c r="M1" s="751"/>
      <c r="N1" s="751"/>
      <c r="O1" s="751"/>
      <c r="P1" s="340"/>
      <c r="Q1" s="340"/>
      <c r="R1" s="340"/>
      <c r="S1" s="751"/>
      <c r="T1" s="751"/>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20" customFormat="1" ht="49.5" customHeight="1" x14ac:dyDescent="0.25">
      <c r="A2" s="343"/>
      <c r="B2" s="752"/>
      <c r="C2" s="752"/>
      <c r="D2" s="752"/>
      <c r="E2" s="752"/>
      <c r="F2" s="752"/>
      <c r="G2" s="752"/>
      <c r="H2" s="752"/>
      <c r="I2" s="752"/>
      <c r="J2" s="343"/>
      <c r="K2" s="343"/>
      <c r="L2" s="751"/>
      <c r="M2" s="751"/>
      <c r="N2" s="751"/>
      <c r="O2" s="751"/>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2" customFormat="1" ht="6.95" customHeight="1" x14ac:dyDescent="0.25">
      <c r="A3" s="345"/>
      <c r="B3" s="1389"/>
      <c r="C3" s="1389"/>
      <c r="D3" s="1389"/>
      <c r="E3" s="1389"/>
      <c r="F3" s="1389"/>
      <c r="G3" s="1389"/>
      <c r="H3" s="1389"/>
      <c r="I3" s="1389"/>
      <c r="J3" s="345"/>
      <c r="K3" s="345"/>
      <c r="L3" s="751"/>
      <c r="M3" s="751"/>
      <c r="N3" s="751"/>
      <c r="O3" s="751"/>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4" customFormat="1" ht="20.25" customHeight="1" x14ac:dyDescent="0.2">
      <c r="A4" s="1460" t="s">
        <v>402</v>
      </c>
      <c r="B4" s="1460"/>
      <c r="C4" s="1460"/>
      <c r="D4" s="1460"/>
      <c r="E4" s="1460"/>
      <c r="F4" s="1460"/>
      <c r="G4" s="1460"/>
      <c r="H4" s="1460"/>
      <c r="I4" s="1460"/>
      <c r="J4" s="1460"/>
      <c r="K4" s="1460"/>
      <c r="L4" s="1460"/>
      <c r="M4" s="1460"/>
      <c r="N4" s="1460"/>
      <c r="O4" s="1460"/>
      <c r="P4" s="1460"/>
      <c r="Q4" s="1460"/>
      <c r="R4" s="1460"/>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4" customFormat="1" ht="12" customHeight="1" x14ac:dyDescent="0.2">
      <c r="A5" s="492"/>
      <c r="B5" s="1416" t="str">
        <f>porsaad!$B$6</f>
        <v>Situación a 30 de abril de 2024</v>
      </c>
      <c r="C5" s="1416"/>
      <c r="D5" s="1416"/>
      <c r="E5" s="1416"/>
      <c r="F5" s="1416"/>
      <c r="G5" s="1416"/>
      <c r="H5" s="1416"/>
      <c r="I5" s="1416"/>
      <c r="J5" s="1416"/>
      <c r="K5" s="1416"/>
      <c r="L5" s="1416"/>
      <c r="M5" s="1416"/>
      <c r="N5" s="1416"/>
      <c r="O5" s="1416"/>
      <c r="P5" s="1416"/>
      <c r="Q5" s="1416"/>
      <c r="R5" s="1416"/>
      <c r="S5" s="753"/>
      <c r="T5" s="753"/>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2" customFormat="1" ht="6.95" customHeight="1" x14ac:dyDescent="0.2">
      <c r="A6" s="345"/>
      <c r="B6" s="345"/>
      <c r="C6" s="345"/>
      <c r="D6" s="487"/>
      <c r="E6" s="487"/>
      <c r="F6" s="345"/>
      <c r="G6" s="345"/>
      <c r="H6" s="345"/>
      <c r="I6" s="345"/>
      <c r="J6" s="345"/>
      <c r="K6" s="345"/>
      <c r="L6" s="345"/>
      <c r="M6" s="754"/>
      <c r="N6" s="754"/>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2" customFormat="1" ht="4.5" customHeight="1" x14ac:dyDescent="0.2">
      <c r="A7" s="345"/>
      <c r="B7" s="345"/>
      <c r="C7" s="345"/>
      <c r="D7" s="345"/>
      <c r="E7" s="345"/>
      <c r="F7" s="322"/>
      <c r="G7" s="345"/>
      <c r="H7" s="345"/>
      <c r="I7" s="345"/>
      <c r="J7" s="345"/>
      <c r="K7" s="345"/>
      <c r="L7" s="345"/>
      <c r="M7" s="743"/>
      <c r="N7" s="743"/>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4" customFormat="1" ht="30" customHeight="1" x14ac:dyDescent="0.2">
      <c r="A8" s="492"/>
      <c r="B8" s="1501" t="s">
        <v>12</v>
      </c>
      <c r="C8" s="437"/>
      <c r="D8" s="1503" t="s">
        <v>478</v>
      </c>
      <c r="E8" s="1504"/>
      <c r="F8" s="437"/>
      <c r="G8" s="1503" t="s">
        <v>477</v>
      </c>
      <c r="H8" s="1504"/>
      <c r="I8" s="437"/>
      <c r="J8" s="1505" t="s">
        <v>244</v>
      </c>
      <c r="K8" s="1506"/>
      <c r="L8" s="1506"/>
      <c r="M8" s="756"/>
      <c r="N8" s="756"/>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9" customFormat="1" ht="30.75" customHeight="1" x14ac:dyDescent="0.2">
      <c r="A9" s="437"/>
      <c r="B9" s="1502"/>
      <c r="C9" s="437"/>
      <c r="D9" s="792" t="s">
        <v>9</v>
      </c>
      <c r="E9" s="793" t="s">
        <v>10</v>
      </c>
      <c r="F9" s="496"/>
      <c r="G9" s="792" t="s">
        <v>9</v>
      </c>
      <c r="H9" s="1225" t="s">
        <v>10</v>
      </c>
      <c r="I9" s="437"/>
      <c r="J9" s="792" t="s">
        <v>9</v>
      </c>
      <c r="K9" s="793" t="s">
        <v>111</v>
      </c>
      <c r="L9" s="1226" t="s">
        <v>110</v>
      </c>
      <c r="M9" s="744"/>
      <c r="N9" s="744"/>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7" customFormat="1" ht="7.5" customHeight="1" x14ac:dyDescent="0.2">
      <c r="A10" s="322"/>
      <c r="B10" s="322"/>
      <c r="C10" s="322"/>
      <c r="D10" s="327"/>
      <c r="E10" s="327"/>
      <c r="F10" s="350"/>
      <c r="G10" s="322"/>
      <c r="H10" s="322"/>
      <c r="I10" s="322"/>
      <c r="J10" s="322"/>
      <c r="K10" s="322"/>
      <c r="L10" s="322"/>
      <c r="M10" s="548"/>
      <c r="N10" s="757"/>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2" customFormat="1" ht="18" customHeight="1" x14ac:dyDescent="0.2">
      <c r="A11" s="328"/>
      <c r="B11" s="758" t="s">
        <v>8</v>
      </c>
      <c r="C11" s="759"/>
      <c r="D11" s="760">
        <v>8584147</v>
      </c>
      <c r="E11" s="677">
        <v>17.851892595752791</v>
      </c>
      <c r="F11" s="350"/>
      <c r="G11" s="761">
        <v>1014321</v>
      </c>
      <c r="H11" s="762">
        <v>16.031753056369972</v>
      </c>
      <c r="I11" s="759"/>
      <c r="J11" s="763">
        <v>380959</v>
      </c>
      <c r="K11" s="764">
        <f>J11*100/D11</f>
        <v>4.4379365824000914</v>
      </c>
      <c r="L11" s="762">
        <f>J11*100/G11</f>
        <v>37.558031431864272</v>
      </c>
      <c r="M11" s="396"/>
      <c r="N11" s="396">
        <f>_xlfn.RANK.EQ(L11,L$11:L$31,0)</f>
        <v>1</v>
      </c>
      <c r="O11" s="396">
        <v>1</v>
      </c>
      <c r="P11" s="396">
        <f>MATCH(O11,N$11:N$31,0)</f>
        <v>1</v>
      </c>
      <c r="Q11" s="568" t="str">
        <f>INDEX(B$11:B$31,P11,1)</f>
        <v>Andalucía</v>
      </c>
      <c r="R11" s="765">
        <f>INDEX(L$11:L$31,P11,1)</f>
        <v>37.558031431864272</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4" customFormat="1" ht="18" customHeight="1" x14ac:dyDescent="0.2">
      <c r="A12" s="331"/>
      <c r="B12" s="766" t="s">
        <v>7</v>
      </c>
      <c r="C12" s="759"/>
      <c r="D12" s="767">
        <v>1341289</v>
      </c>
      <c r="E12" s="685">
        <v>2.7893915572350596</v>
      </c>
      <c r="F12" s="350"/>
      <c r="G12" s="768">
        <v>186533</v>
      </c>
      <c r="H12" s="769">
        <v>2.9482293996317339</v>
      </c>
      <c r="I12" s="759"/>
      <c r="J12" s="770">
        <v>48743</v>
      </c>
      <c r="K12" s="448">
        <f t="shared" ref="K12:K28" si="0">J12*100/D12</f>
        <v>3.6340415823882846</v>
      </c>
      <c r="L12" s="769">
        <f t="shared" ref="L12:L28" si="1">J12*100/G12</f>
        <v>26.131033114783978</v>
      </c>
      <c r="M12" s="396"/>
      <c r="N12" s="396">
        <f t="shared" ref="N12:N31" si="2">_xlfn.RANK.EQ(L12,L$11:L$31,0)</f>
        <v>14</v>
      </c>
      <c r="O12" s="396">
        <v>2</v>
      </c>
      <c r="P12" s="396">
        <f t="shared" ref="P12:P29" si="3">MATCH(O12,N$11:N$31,0)</f>
        <v>11</v>
      </c>
      <c r="Q12" s="568" t="str">
        <f t="shared" ref="Q12:Q29" si="4">INDEX(B$11:B$31,P12,1)</f>
        <v>Extremadura</v>
      </c>
      <c r="R12" s="765">
        <f t="shared" ref="R12:R29" si="5">INDEX(L$11:L$31,P12,1)</f>
        <v>37.495765160724609</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4" customFormat="1" ht="18" customHeight="1" x14ac:dyDescent="0.2">
      <c r="A13" s="331"/>
      <c r="B13" s="766" t="s">
        <v>37</v>
      </c>
      <c r="C13" s="759"/>
      <c r="D13" s="767">
        <v>1006060</v>
      </c>
      <c r="E13" s="685">
        <v>2.0922375938905815</v>
      </c>
      <c r="F13" s="350"/>
      <c r="G13" s="768">
        <v>183865</v>
      </c>
      <c r="H13" s="769">
        <v>2.9060605821130245</v>
      </c>
      <c r="I13" s="759"/>
      <c r="J13" s="770">
        <v>40802</v>
      </c>
      <c r="K13" s="448">
        <f t="shared" si="0"/>
        <v>4.0556229250740516</v>
      </c>
      <c r="L13" s="769">
        <f t="shared" si="1"/>
        <v>22.191281646860467</v>
      </c>
      <c r="M13" s="396"/>
      <c r="N13" s="396">
        <f t="shared" si="2"/>
        <v>17</v>
      </c>
      <c r="O13" s="396">
        <v>3</v>
      </c>
      <c r="P13" s="396">
        <f>MATCH(O13,N$11:N$31,0)</f>
        <v>7</v>
      </c>
      <c r="Q13" s="568" t="str">
        <f t="shared" si="4"/>
        <v>Castilla y León</v>
      </c>
      <c r="R13" s="765">
        <f t="shared" si="5"/>
        <v>37.022625914471163</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4" customFormat="1" ht="18" customHeight="1" x14ac:dyDescent="0.2">
      <c r="A14" s="331"/>
      <c r="B14" s="766" t="s">
        <v>38</v>
      </c>
      <c r="C14" s="759"/>
      <c r="D14" s="767">
        <v>1209906</v>
      </c>
      <c r="E14" s="685">
        <v>2.516162871273858</v>
      </c>
      <c r="F14" s="350"/>
      <c r="G14" s="768">
        <v>122472</v>
      </c>
      <c r="H14" s="769">
        <v>1.9357194224705427</v>
      </c>
      <c r="I14" s="759"/>
      <c r="J14" s="770">
        <v>41928</v>
      </c>
      <c r="K14" s="448">
        <f t="shared" si="0"/>
        <v>3.4653931793048387</v>
      </c>
      <c r="L14" s="769">
        <f t="shared" si="1"/>
        <v>34.234763864393493</v>
      </c>
      <c r="M14" s="396"/>
      <c r="N14" s="396">
        <f t="shared" si="2"/>
        <v>6</v>
      </c>
      <c r="O14" s="396">
        <v>4</v>
      </c>
      <c r="P14" s="396">
        <f t="shared" si="3"/>
        <v>16</v>
      </c>
      <c r="Q14" s="568" t="str">
        <f t="shared" si="4"/>
        <v>País Vasco</v>
      </c>
      <c r="R14" s="765">
        <f t="shared" si="5"/>
        <v>34.885576381381611</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4" customFormat="1" ht="18" customHeight="1" x14ac:dyDescent="0.2">
      <c r="A15" s="331"/>
      <c r="B15" s="766" t="s">
        <v>6</v>
      </c>
      <c r="C15" s="759"/>
      <c r="D15" s="767">
        <v>2213016</v>
      </c>
      <c r="E15" s="685">
        <v>4.6022655418974603</v>
      </c>
      <c r="F15" s="350"/>
      <c r="G15" s="768">
        <v>253565</v>
      </c>
      <c r="H15" s="769">
        <v>4.0076972316835127</v>
      </c>
      <c r="I15" s="759"/>
      <c r="J15" s="770">
        <v>54153</v>
      </c>
      <c r="K15" s="448">
        <f t="shared" si="0"/>
        <v>2.447022524916223</v>
      </c>
      <c r="L15" s="769">
        <f t="shared" si="1"/>
        <v>21.356654112357777</v>
      </c>
      <c r="M15" s="396"/>
      <c r="N15" s="396">
        <f t="shared" si="2"/>
        <v>18</v>
      </c>
      <c r="O15" s="396">
        <v>5</v>
      </c>
      <c r="P15" s="396">
        <f t="shared" si="3"/>
        <v>17</v>
      </c>
      <c r="Q15" s="568" t="str">
        <f t="shared" si="4"/>
        <v>Rioja, La</v>
      </c>
      <c r="R15" s="765">
        <f t="shared" si="5"/>
        <v>34.660371539063796</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4" customFormat="1" ht="18" customHeight="1" x14ac:dyDescent="0.2">
      <c r="A16" s="331"/>
      <c r="B16" s="766" t="s">
        <v>5</v>
      </c>
      <c r="C16" s="759"/>
      <c r="D16" s="771">
        <v>588387</v>
      </c>
      <c r="E16" s="685">
        <v>1.2236302021315801</v>
      </c>
      <c r="F16" s="350"/>
      <c r="G16" s="772">
        <v>99920</v>
      </c>
      <c r="H16" s="769">
        <v>1.579275954448826</v>
      </c>
      <c r="I16" s="759"/>
      <c r="J16" s="770">
        <v>23068</v>
      </c>
      <c r="K16" s="448">
        <f t="shared" si="0"/>
        <v>3.9205488904411552</v>
      </c>
      <c r="L16" s="769">
        <f t="shared" si="1"/>
        <v>23.086469175340273</v>
      </c>
      <c r="M16" s="396"/>
      <c r="N16" s="396">
        <f t="shared" si="2"/>
        <v>16</v>
      </c>
      <c r="O16" s="396">
        <v>6</v>
      </c>
      <c r="P16" s="396">
        <f t="shared" si="3"/>
        <v>4</v>
      </c>
      <c r="Q16" s="568" t="str">
        <f t="shared" si="4"/>
        <v>Balears, Illes</v>
      </c>
      <c r="R16" s="773">
        <f t="shared" si="5"/>
        <v>34.234763864393493</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5" customFormat="1" ht="18" customHeight="1" x14ac:dyDescent="0.2">
      <c r="A17" s="450"/>
      <c r="B17" s="774" t="s">
        <v>4</v>
      </c>
      <c r="C17" s="759"/>
      <c r="D17" s="767">
        <v>2383703</v>
      </c>
      <c r="E17" s="685">
        <v>4.9572322021248834</v>
      </c>
      <c r="F17" s="350"/>
      <c r="G17" s="775">
        <v>409663</v>
      </c>
      <c r="H17" s="776">
        <v>6.4748891646053783</v>
      </c>
      <c r="I17" s="759"/>
      <c r="J17" s="777">
        <v>151668</v>
      </c>
      <c r="K17" s="587">
        <f t="shared" si="0"/>
        <v>6.3627054209354101</v>
      </c>
      <c r="L17" s="776">
        <f t="shared" si="1"/>
        <v>37.022625914471163</v>
      </c>
      <c r="M17" s="396"/>
      <c r="N17" s="396">
        <f t="shared" si="2"/>
        <v>3</v>
      </c>
      <c r="O17" s="396">
        <v>7</v>
      </c>
      <c r="P17" s="396">
        <f t="shared" si="3"/>
        <v>8</v>
      </c>
      <c r="Q17" s="568" t="str">
        <f t="shared" si="4"/>
        <v>Castilla - La Mancha</v>
      </c>
      <c r="R17" s="765">
        <f t="shared" si="5"/>
        <v>33.066494604138008</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5" customFormat="1" ht="18" customHeight="1" x14ac:dyDescent="0.2">
      <c r="A18" s="450"/>
      <c r="B18" s="774" t="s">
        <v>40</v>
      </c>
      <c r="C18" s="759"/>
      <c r="D18" s="767">
        <v>2084086</v>
      </c>
      <c r="E18" s="685">
        <v>4.3341382006053779</v>
      </c>
      <c r="F18" s="350"/>
      <c r="G18" s="775">
        <v>282068</v>
      </c>
      <c r="H18" s="776">
        <v>4.4581986581212121</v>
      </c>
      <c r="I18" s="759"/>
      <c r="J18" s="777">
        <v>93270</v>
      </c>
      <c r="K18" s="587">
        <f t="shared" si="0"/>
        <v>4.4753431480274806</v>
      </c>
      <c r="L18" s="776">
        <f t="shared" si="1"/>
        <v>33.066494604138008</v>
      </c>
      <c r="M18" s="396"/>
      <c r="N18" s="396">
        <f t="shared" si="2"/>
        <v>7</v>
      </c>
      <c r="O18" s="396">
        <v>8</v>
      </c>
      <c r="P18" s="396">
        <f t="shared" si="3"/>
        <v>9</v>
      </c>
      <c r="Q18" s="568" t="str">
        <f t="shared" si="4"/>
        <v>Cataluña</v>
      </c>
      <c r="R18" s="765">
        <f t="shared" si="5"/>
        <v>32.082436735168528</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5" customFormat="1" ht="18" customHeight="1" x14ac:dyDescent="0.2">
      <c r="A19" s="450"/>
      <c r="B19" s="774" t="s">
        <v>41</v>
      </c>
      <c r="C19" s="759"/>
      <c r="D19" s="767">
        <v>7901963</v>
      </c>
      <c r="E19" s="685">
        <v>16.433198868986342</v>
      </c>
      <c r="F19" s="350"/>
      <c r="G19" s="775">
        <v>1040507</v>
      </c>
      <c r="H19" s="776">
        <v>16.445633362046483</v>
      </c>
      <c r="I19" s="759"/>
      <c r="J19" s="777">
        <v>333820</v>
      </c>
      <c r="K19" s="587">
        <f t="shared" si="0"/>
        <v>4.2245199072686113</v>
      </c>
      <c r="L19" s="776">
        <f t="shared" si="1"/>
        <v>32.082436735168528</v>
      </c>
      <c r="M19" s="396"/>
      <c r="N19" s="396">
        <f t="shared" si="2"/>
        <v>8</v>
      </c>
      <c r="O19" s="396">
        <v>9</v>
      </c>
      <c r="P19" s="396">
        <f t="shared" si="3"/>
        <v>21</v>
      </c>
      <c r="Q19" s="568" t="str">
        <f>INDEX(B$11:B$31,P19,1)</f>
        <v>TOTAL</v>
      </c>
      <c r="R19" s="765">
        <f t="shared" si="5"/>
        <v>30.985877871644316</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5" customFormat="1" ht="18" customHeight="1" x14ac:dyDescent="0.2">
      <c r="A20" s="450"/>
      <c r="B20" s="774" t="s">
        <v>3</v>
      </c>
      <c r="C20" s="759"/>
      <c r="D20" s="767">
        <v>5216195</v>
      </c>
      <c r="E20" s="685">
        <v>10.847781718847862</v>
      </c>
      <c r="F20" s="350"/>
      <c r="G20" s="775">
        <v>644872</v>
      </c>
      <c r="H20" s="776">
        <v>10.192462402895551</v>
      </c>
      <c r="I20" s="759"/>
      <c r="J20" s="777">
        <v>192584</v>
      </c>
      <c r="K20" s="587">
        <f t="shared" si="0"/>
        <v>3.6920398873124949</v>
      </c>
      <c r="L20" s="776">
        <f>J20*100/G20</f>
        <v>29.863910977682394</v>
      </c>
      <c r="M20" s="396"/>
      <c r="N20" s="396">
        <f t="shared" si="2"/>
        <v>11</v>
      </c>
      <c r="O20" s="396">
        <v>10</v>
      </c>
      <c r="P20" s="396">
        <f t="shared" si="3"/>
        <v>13</v>
      </c>
      <c r="Q20" s="568" t="str">
        <f t="shared" si="4"/>
        <v>Madrid, Comunidad de</v>
      </c>
      <c r="R20" s="765">
        <f t="shared" si="5"/>
        <v>30.963445880047882</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4" customFormat="1" ht="18" customHeight="1" x14ac:dyDescent="0.2">
      <c r="A21" s="331"/>
      <c r="B21" s="766" t="s">
        <v>2</v>
      </c>
      <c r="C21" s="759"/>
      <c r="D21" s="767">
        <v>1054306</v>
      </c>
      <c r="E21" s="685">
        <v>2.1925716643782711</v>
      </c>
      <c r="F21" s="350"/>
      <c r="G21" s="768">
        <v>150537</v>
      </c>
      <c r="H21" s="769">
        <v>2.3792980820142406</v>
      </c>
      <c r="I21" s="759"/>
      <c r="J21" s="770">
        <v>56445</v>
      </c>
      <c r="K21" s="448">
        <f t="shared" si="0"/>
        <v>5.3537587759151517</v>
      </c>
      <c r="L21" s="769">
        <f t="shared" si="1"/>
        <v>37.495765160724609</v>
      </c>
      <c r="M21" s="396"/>
      <c r="N21" s="396">
        <f t="shared" si="2"/>
        <v>2</v>
      </c>
      <c r="O21" s="396">
        <v>11</v>
      </c>
      <c r="P21" s="396">
        <f t="shared" si="3"/>
        <v>10</v>
      </c>
      <c r="Q21" s="568" t="str">
        <f t="shared" si="4"/>
        <v>Comunitat Valenciana</v>
      </c>
      <c r="R21" s="765">
        <f t="shared" si="5"/>
        <v>29.863910977682394</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4" customFormat="1" ht="18" customHeight="1" x14ac:dyDescent="0.2">
      <c r="A22" s="331"/>
      <c r="B22" s="766" t="s">
        <v>35</v>
      </c>
      <c r="C22" s="759"/>
      <c r="D22" s="767">
        <v>2699424</v>
      </c>
      <c r="E22" s="685">
        <v>5.6138166457770797</v>
      </c>
      <c r="F22" s="350"/>
      <c r="G22" s="768">
        <v>469573</v>
      </c>
      <c r="H22" s="769">
        <v>7.4217909103122359</v>
      </c>
      <c r="I22" s="759"/>
      <c r="J22" s="770">
        <v>83144</v>
      </c>
      <c r="K22" s="448">
        <f t="shared" si="0"/>
        <v>3.080064487831478</v>
      </c>
      <c r="L22" s="769">
        <f t="shared" si="1"/>
        <v>17.706299127079284</v>
      </c>
      <c r="M22" s="396"/>
      <c r="N22" s="396">
        <f t="shared" si="2"/>
        <v>19</v>
      </c>
      <c r="O22" s="396">
        <v>12</v>
      </c>
      <c r="P22" s="396">
        <f t="shared" si="3"/>
        <v>14</v>
      </c>
      <c r="Q22" s="568" t="str">
        <f t="shared" si="4"/>
        <v>Murcia, Región de</v>
      </c>
      <c r="R22" s="765">
        <f t="shared" si="5"/>
        <v>28.402412580028741</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4" customFormat="1" ht="18" customHeight="1" x14ac:dyDescent="0.2">
      <c r="A23" s="331"/>
      <c r="B23" s="766" t="s">
        <v>42</v>
      </c>
      <c r="C23" s="759"/>
      <c r="D23" s="767">
        <v>6871903</v>
      </c>
      <c r="E23" s="685">
        <v>14.291050034957625</v>
      </c>
      <c r="F23" s="350"/>
      <c r="G23" s="768">
        <v>802837</v>
      </c>
      <c r="H23" s="769">
        <v>12.689163024838193</v>
      </c>
      <c r="I23" s="759"/>
      <c r="J23" s="770">
        <v>248586</v>
      </c>
      <c r="K23" s="448">
        <f t="shared" si="0"/>
        <v>3.6174259153541604</v>
      </c>
      <c r="L23" s="769">
        <f t="shared" si="1"/>
        <v>30.963445880047882</v>
      </c>
      <c r="M23" s="396"/>
      <c r="N23" s="396">
        <f t="shared" si="2"/>
        <v>10</v>
      </c>
      <c r="O23" s="396">
        <v>13</v>
      </c>
      <c r="P23" s="396">
        <f t="shared" si="3"/>
        <v>15</v>
      </c>
      <c r="Q23" s="568" t="str">
        <f t="shared" si="4"/>
        <v>Navarra, Comunidad Foral de</v>
      </c>
      <c r="R23" s="765">
        <f t="shared" si="5"/>
        <v>26.791311723273225</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4" customFormat="1" ht="18" customHeight="1" x14ac:dyDescent="0.2">
      <c r="A24" s="331"/>
      <c r="B24" s="766" t="s">
        <v>43</v>
      </c>
      <c r="C24" s="759"/>
      <c r="D24" s="767">
        <v>1551692</v>
      </c>
      <c r="E24" s="685">
        <v>3.2269530013510765</v>
      </c>
      <c r="F24" s="350"/>
      <c r="G24" s="768">
        <v>194149</v>
      </c>
      <c r="H24" s="769">
        <v>3.0686033554872409</v>
      </c>
      <c r="I24" s="759"/>
      <c r="J24" s="770">
        <v>55143</v>
      </c>
      <c r="K24" s="448">
        <f t="shared" si="0"/>
        <v>3.5537336017714858</v>
      </c>
      <c r="L24" s="769">
        <f>J24*100/G24</f>
        <v>28.402412580028741</v>
      </c>
      <c r="M24" s="396"/>
      <c r="N24" s="396">
        <f t="shared" si="2"/>
        <v>12</v>
      </c>
      <c r="O24" s="396">
        <v>14</v>
      </c>
      <c r="P24" s="396">
        <f t="shared" si="3"/>
        <v>2</v>
      </c>
      <c r="Q24" s="568" t="str">
        <f t="shared" si="4"/>
        <v>Aragón</v>
      </c>
      <c r="R24" s="765">
        <f t="shared" si="5"/>
        <v>26.131033114783978</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4" customFormat="1" ht="18" customHeight="1" x14ac:dyDescent="0.2">
      <c r="A25" s="331"/>
      <c r="B25" s="766" t="s">
        <v>44</v>
      </c>
      <c r="C25" s="759"/>
      <c r="D25" s="771">
        <v>672155</v>
      </c>
      <c r="E25" s="685">
        <v>1.3978370672937237</v>
      </c>
      <c r="F25" s="350"/>
      <c r="G25" s="772">
        <v>81351</v>
      </c>
      <c r="H25" s="769">
        <v>1.2857854100316899</v>
      </c>
      <c r="I25" s="759"/>
      <c r="J25" s="770">
        <v>21795</v>
      </c>
      <c r="K25" s="448">
        <f t="shared" si="0"/>
        <v>3.2425556605247303</v>
      </c>
      <c r="L25" s="769">
        <f t="shared" si="1"/>
        <v>26.791311723273225</v>
      </c>
      <c r="M25" s="396"/>
      <c r="N25" s="396">
        <f t="shared" si="2"/>
        <v>13</v>
      </c>
      <c r="O25" s="396">
        <v>15</v>
      </c>
      <c r="P25" s="396">
        <f t="shared" si="3"/>
        <v>18</v>
      </c>
      <c r="Q25" s="568" t="str">
        <f t="shared" si="4"/>
        <v>Ceuta y Melilla</v>
      </c>
      <c r="R25" s="773">
        <f t="shared" si="5"/>
        <v>25.689937075756824</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4" customFormat="1" ht="18" customHeight="1" x14ac:dyDescent="0.2">
      <c r="A26" s="331"/>
      <c r="B26" s="766" t="s">
        <v>45</v>
      </c>
      <c r="C26" s="759"/>
      <c r="D26" s="771">
        <v>2216302</v>
      </c>
      <c r="E26" s="685">
        <v>4.6090992225263738</v>
      </c>
      <c r="F26" s="350"/>
      <c r="G26" s="772">
        <v>328385</v>
      </c>
      <c r="H26" s="769">
        <v>5.1902575490560219</v>
      </c>
      <c r="I26" s="759"/>
      <c r="J26" s="770">
        <v>114559</v>
      </c>
      <c r="K26" s="448">
        <f t="shared" si="0"/>
        <v>5.1689255345165055</v>
      </c>
      <c r="L26" s="769">
        <f t="shared" si="1"/>
        <v>34.885576381381611</v>
      </c>
      <c r="M26" s="396"/>
      <c r="N26" s="396">
        <f t="shared" si="2"/>
        <v>4</v>
      </c>
      <c r="O26" s="396">
        <v>16</v>
      </c>
      <c r="P26" s="396">
        <f t="shared" si="3"/>
        <v>6</v>
      </c>
      <c r="Q26" s="568" t="str">
        <f t="shared" si="4"/>
        <v>Cantabria</v>
      </c>
      <c r="R26" s="765">
        <f t="shared" si="5"/>
        <v>23.086469175340273</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4" customFormat="1" ht="18" customHeight="1" x14ac:dyDescent="0.2">
      <c r="A27" s="331"/>
      <c r="B27" s="766" t="s">
        <v>46</v>
      </c>
      <c r="C27" s="759"/>
      <c r="D27" s="771">
        <v>322282</v>
      </c>
      <c r="E27" s="687">
        <v>0.67022892892495911</v>
      </c>
      <c r="F27" s="350"/>
      <c r="G27" s="772">
        <v>42149</v>
      </c>
      <c r="H27" s="778">
        <v>0.66618196761472748</v>
      </c>
      <c r="I27" s="759"/>
      <c r="J27" s="770">
        <v>14609</v>
      </c>
      <c r="K27" s="448">
        <f t="shared" si="0"/>
        <v>4.5329866390304145</v>
      </c>
      <c r="L27" s="778">
        <f t="shared" si="1"/>
        <v>34.660371539063796</v>
      </c>
      <c r="M27" s="396"/>
      <c r="N27" s="396">
        <f t="shared" si="2"/>
        <v>5</v>
      </c>
      <c r="O27" s="396">
        <v>17</v>
      </c>
      <c r="P27" s="396">
        <f t="shared" si="3"/>
        <v>3</v>
      </c>
      <c r="Q27" s="568" t="str">
        <f t="shared" si="4"/>
        <v>Asturias, Principado de</v>
      </c>
      <c r="R27" s="765">
        <f t="shared" si="5"/>
        <v>22.191281646860467</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4" customFormat="1" ht="18" customHeight="1" x14ac:dyDescent="0.2">
      <c r="A28" s="331"/>
      <c r="B28" s="766" t="s">
        <v>1</v>
      </c>
      <c r="C28" s="759"/>
      <c r="D28" s="772">
        <v>168545</v>
      </c>
      <c r="E28" s="778">
        <v>0.35051208204509476</v>
      </c>
      <c r="F28" s="328"/>
      <c r="G28" s="772">
        <v>20183</v>
      </c>
      <c r="H28" s="778">
        <v>0.31900046625941408</v>
      </c>
      <c r="I28" s="759"/>
      <c r="J28" s="770">
        <v>5185</v>
      </c>
      <c r="K28" s="448">
        <f t="shared" si="0"/>
        <v>3.0763297635646265</v>
      </c>
      <c r="L28" s="778">
        <f t="shared" si="1"/>
        <v>25.689937075756824</v>
      </c>
      <c r="M28" s="396"/>
      <c r="N28" s="396">
        <f t="shared" si="2"/>
        <v>15</v>
      </c>
      <c r="O28" s="396">
        <v>18</v>
      </c>
      <c r="P28" s="396">
        <f t="shared" si="3"/>
        <v>5</v>
      </c>
      <c r="Q28" s="568" t="str">
        <f t="shared" si="4"/>
        <v>Canarias</v>
      </c>
      <c r="R28" s="765">
        <f t="shared" si="5"/>
        <v>21.356654112357777</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4" customFormat="1" ht="6" customHeight="1" x14ac:dyDescent="0.2">
      <c r="A29" s="331"/>
      <c r="B29" s="746"/>
      <c r="C29" s="331"/>
      <c r="D29" s="779"/>
      <c r="E29" s="780"/>
      <c r="F29" s="322"/>
      <c r="G29" s="779"/>
      <c r="H29" s="780"/>
      <c r="I29" s="331"/>
      <c r="J29" s="779"/>
      <c r="K29" s="781"/>
      <c r="L29" s="780"/>
      <c r="M29" s="396"/>
      <c r="N29" s="396"/>
      <c r="O29" s="396">
        <v>19</v>
      </c>
      <c r="P29" s="396">
        <f t="shared" si="3"/>
        <v>12</v>
      </c>
      <c r="Q29" s="568" t="str">
        <f t="shared" si="4"/>
        <v>Galicia</v>
      </c>
      <c r="R29" s="765">
        <f t="shared" si="5"/>
        <v>17.706299127079284</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4" customFormat="1" ht="5.25" customHeight="1" x14ac:dyDescent="0.2">
      <c r="A30" s="331"/>
      <c r="B30" s="782"/>
      <c r="C30" s="782"/>
      <c r="D30" s="327"/>
      <c r="E30" s="438"/>
      <c r="F30" s="449"/>
      <c r="G30" s="782"/>
      <c r="H30" s="783"/>
      <c r="I30" s="782"/>
      <c r="J30" s="328"/>
      <c r="K30" s="328"/>
      <c r="L30" s="784"/>
      <c r="M30" s="785"/>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1" customFormat="1" ht="15.75" customHeight="1" x14ac:dyDescent="0.2">
      <c r="A31" s="329"/>
      <c r="B31" s="1264" t="s">
        <v>0</v>
      </c>
      <c r="C31" s="320"/>
      <c r="D31" s="1265">
        <f>SUM(D11:D28)</f>
        <v>48085361</v>
      </c>
      <c r="E31" s="1266">
        <f>SUM(E11:E28)</f>
        <v>99.999999999999986</v>
      </c>
      <c r="F31" s="591"/>
      <c r="G31" s="1265">
        <f>SUM(G11:G28)</f>
        <v>6326950</v>
      </c>
      <c r="H31" s="1266">
        <f>SUM(H11:H28)</f>
        <v>100.00000000000003</v>
      </c>
      <c r="I31" s="320"/>
      <c r="J31" s="1265">
        <f>SUM(J11:J30)</f>
        <v>1960461</v>
      </c>
      <c r="K31" s="1267">
        <f>J31*100/D31</f>
        <v>4.0770433230188292</v>
      </c>
      <c r="L31" s="1266">
        <f>J31*100/G31</f>
        <v>30.985877871644316</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2" customFormat="1" ht="6" customHeight="1" x14ac:dyDescent="0.2">
      <c r="A32" s="328"/>
      <c r="B32" s="786"/>
      <c r="C32" s="322"/>
      <c r="D32" s="451"/>
      <c r="E32" s="451"/>
      <c r="F32" s="322"/>
      <c r="G32" s="749"/>
      <c r="H32" s="750"/>
      <c r="I32" s="322"/>
      <c r="J32" s="749"/>
      <c r="K32" s="749"/>
      <c r="L32" s="750"/>
      <c r="M32" s="787"/>
      <c r="N32" s="787"/>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8" customFormat="1" ht="15" customHeight="1" x14ac:dyDescent="0.25">
      <c r="A33" s="496"/>
      <c r="B33" s="1420" t="str">
        <f>'22solcasaadpot'!B32:M32</f>
        <v>(1) Cifras INE de población referidas al 01/01/2023. Real Decreto 1085/2023, de 5 de diciembre BOE 23.12.22.</v>
      </c>
      <c r="C33" s="1420"/>
      <c r="D33" s="1420"/>
      <c r="E33" s="1420"/>
      <c r="F33" s="1420"/>
      <c r="G33" s="1420"/>
      <c r="H33" s="1420"/>
      <c r="I33" s="1420"/>
      <c r="J33" s="1420"/>
      <c r="K33" s="1420"/>
      <c r="L33" s="1420"/>
      <c r="M33" s="1231"/>
      <c r="N33" s="1231"/>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21" t="str">
        <f>'22solcasaadpot'!B33:Q33</f>
        <v>(2) Cifras de Población Potencialmente Dependiente calculadas según lo explicado en la metodología</v>
      </c>
      <c r="C34" s="1421"/>
      <c r="D34" s="1421"/>
      <c r="E34" s="1421"/>
      <c r="F34" s="1421"/>
      <c r="G34" s="1421"/>
      <c r="H34" s="1421"/>
      <c r="I34" s="1421"/>
      <c r="J34" s="1421"/>
      <c r="K34" s="1421"/>
      <c r="L34" s="1421"/>
      <c r="P34" s="788"/>
      <c r="Q34" s="788"/>
      <c r="R34" s="788"/>
    </row>
    <row r="35" spans="1:260" ht="15" customHeight="1" x14ac:dyDescent="0.25">
      <c r="B35" s="397" t="s">
        <v>47</v>
      </c>
      <c r="M35" s="447"/>
      <c r="N35" s="360"/>
      <c r="O35" s="360"/>
      <c r="P35" s="360"/>
      <c r="Q35" s="361"/>
      <c r="R35" s="789"/>
      <c r="S35" s="329"/>
    </row>
    <row r="36" spans="1:260" x14ac:dyDescent="0.25">
      <c r="M36" s="447"/>
      <c r="N36" s="360"/>
      <c r="O36" s="360"/>
      <c r="P36" s="360"/>
      <c r="Q36" s="361"/>
      <c r="R36" s="789"/>
      <c r="S36" s="329"/>
    </row>
    <row r="37" spans="1:260" x14ac:dyDescent="0.25">
      <c r="M37" s="447"/>
      <c r="N37" s="360"/>
      <c r="O37" s="360"/>
      <c r="P37" s="360"/>
      <c r="Q37" s="361"/>
      <c r="R37" s="790"/>
      <c r="S37" s="329"/>
    </row>
    <row r="38" spans="1:260" x14ac:dyDescent="0.25">
      <c r="M38" s="447"/>
      <c r="N38" s="360"/>
      <c r="O38" s="360"/>
      <c r="P38" s="360"/>
      <c r="Q38" s="361"/>
      <c r="R38" s="789"/>
      <c r="S38" s="329"/>
    </row>
    <row r="39" spans="1:260" x14ac:dyDescent="0.25">
      <c r="M39" s="447"/>
      <c r="N39" s="360"/>
      <c r="O39" s="360"/>
      <c r="P39" s="360"/>
      <c r="Q39" s="361"/>
      <c r="R39" s="789"/>
      <c r="S39" s="329"/>
    </row>
    <row r="40" spans="1:260" x14ac:dyDescent="0.25">
      <c r="M40" s="447"/>
      <c r="N40" s="360"/>
      <c r="O40" s="360"/>
      <c r="P40" s="360"/>
      <c r="Q40" s="361"/>
      <c r="R40" s="789"/>
      <c r="S40" s="329"/>
    </row>
    <row r="41" spans="1:260" x14ac:dyDescent="0.25">
      <c r="M41" s="447"/>
      <c r="N41" s="360"/>
      <c r="O41" s="360"/>
      <c r="P41" s="360"/>
      <c r="Q41" s="361"/>
      <c r="R41" s="789"/>
      <c r="S41" s="329"/>
    </row>
    <row r="42" spans="1:260" x14ac:dyDescent="0.25">
      <c r="M42" s="447"/>
      <c r="N42" s="360"/>
      <c r="O42" s="360"/>
      <c r="P42" s="360"/>
      <c r="Q42" s="361"/>
      <c r="R42" s="789"/>
      <c r="S42" s="329"/>
    </row>
    <row r="43" spans="1:260" x14ac:dyDescent="0.25">
      <c r="M43" s="447"/>
      <c r="N43" s="360"/>
      <c r="O43" s="360"/>
      <c r="P43" s="360"/>
      <c r="Q43" s="361"/>
      <c r="R43" s="789"/>
      <c r="S43" s="329"/>
    </row>
    <row r="44" spans="1:260" x14ac:dyDescent="0.25">
      <c r="M44" s="447"/>
      <c r="N44" s="360"/>
      <c r="O44" s="360"/>
      <c r="P44" s="360"/>
      <c r="Q44" s="361"/>
      <c r="R44" s="790"/>
      <c r="S44" s="329"/>
    </row>
    <row r="45" spans="1:260" x14ac:dyDescent="0.25">
      <c r="M45" s="447"/>
      <c r="N45" s="360"/>
      <c r="O45" s="360"/>
      <c r="P45" s="360"/>
      <c r="Q45" s="361"/>
      <c r="R45" s="789"/>
      <c r="S45" s="329"/>
    </row>
    <row r="46" spans="1:260" x14ac:dyDescent="0.25">
      <c r="M46" s="447"/>
      <c r="N46" s="360"/>
      <c r="O46" s="360"/>
      <c r="P46" s="360"/>
      <c r="Q46" s="361"/>
      <c r="R46" s="789"/>
      <c r="S46" s="329"/>
    </row>
    <row r="47" spans="1:260" x14ac:dyDescent="0.25">
      <c r="M47" s="447"/>
      <c r="N47" s="360"/>
      <c r="O47" s="360"/>
      <c r="P47" s="360"/>
      <c r="Q47" s="361"/>
      <c r="R47" s="789"/>
      <c r="S47" s="329"/>
    </row>
    <row r="48" spans="1:260" x14ac:dyDescent="0.25">
      <c r="M48" s="447"/>
      <c r="N48" s="360"/>
      <c r="O48" s="360"/>
      <c r="P48" s="360"/>
      <c r="Q48" s="361"/>
      <c r="R48" s="789"/>
      <c r="S48" s="329"/>
    </row>
    <row r="49" spans="13:19" x14ac:dyDescent="0.25">
      <c r="M49" s="447"/>
      <c r="N49" s="360"/>
      <c r="O49" s="360"/>
      <c r="P49" s="360"/>
      <c r="Q49" s="361"/>
      <c r="R49" s="789"/>
      <c r="S49" s="329"/>
    </row>
    <row r="50" spans="13:19" x14ac:dyDescent="0.25">
      <c r="M50" s="447"/>
      <c r="N50" s="360"/>
      <c r="O50" s="360"/>
      <c r="P50" s="360"/>
      <c r="Q50" s="361"/>
      <c r="R50" s="790"/>
      <c r="S50" s="329"/>
    </row>
    <row r="51" spans="13:19" x14ac:dyDescent="0.25">
      <c r="M51" s="447"/>
      <c r="N51" s="360"/>
      <c r="O51" s="360"/>
      <c r="P51" s="360"/>
      <c r="Q51" s="361"/>
      <c r="R51" s="789"/>
      <c r="S51" s="329"/>
    </row>
    <row r="52" spans="13:19" x14ac:dyDescent="0.25">
      <c r="M52" s="447"/>
      <c r="N52" s="360"/>
      <c r="O52" s="360"/>
      <c r="P52" s="360"/>
      <c r="Q52" s="361"/>
      <c r="R52" s="789"/>
      <c r="S52" s="329"/>
    </row>
    <row r="53" spans="13:19" x14ac:dyDescent="0.25">
      <c r="M53" s="447"/>
      <c r="N53" s="329"/>
      <c r="O53" s="329"/>
      <c r="P53" s="360"/>
      <c r="Q53" s="361"/>
      <c r="R53" s="789"/>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7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403</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244</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176</v>
      </c>
      <c r="K8" s="1402"/>
      <c r="L8" s="1402"/>
      <c r="M8" s="1402"/>
      <c r="N8" s="1402"/>
      <c r="O8" s="1403"/>
      <c r="P8" s="317"/>
      <c r="Q8" s="1401" t="s">
        <v>177</v>
      </c>
      <c r="R8" s="1402"/>
      <c r="S8" s="1402"/>
      <c r="T8" s="1402"/>
      <c r="U8" s="1402"/>
      <c r="V8" s="1403"/>
      <c r="W8" s="317"/>
      <c r="X8" s="1401" t="s">
        <v>178</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220</v>
      </c>
      <c r="L9" s="1380" t="s">
        <v>24</v>
      </c>
      <c r="M9" s="1381"/>
      <c r="N9" s="1382" t="s">
        <v>23</v>
      </c>
      <c r="O9" s="1383"/>
      <c r="P9" s="317"/>
      <c r="Q9" s="1384" t="s">
        <v>9</v>
      </c>
      <c r="R9" s="1378" t="s">
        <v>220</v>
      </c>
      <c r="S9" s="1380" t="s">
        <v>24</v>
      </c>
      <c r="T9" s="1381"/>
      <c r="U9" s="1382" t="s">
        <v>23</v>
      </c>
      <c r="V9" s="1383"/>
      <c r="W9" s="317"/>
      <c r="X9" s="1384" t="s">
        <v>9</v>
      </c>
      <c r="Y9" s="1378" t="s">
        <v>220</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220</v>
      </c>
      <c r="G10" s="406" t="s">
        <v>9</v>
      </c>
      <c r="H10" s="889" t="s">
        <v>220</v>
      </c>
      <c r="I10" s="346"/>
      <c r="J10" s="1385"/>
      <c r="K10" s="1379"/>
      <c r="L10" s="404" t="s">
        <v>9</v>
      </c>
      <c r="M10" s="403" t="s">
        <v>221</v>
      </c>
      <c r="N10" s="407" t="s">
        <v>9</v>
      </c>
      <c r="O10" s="402" t="s">
        <v>221</v>
      </c>
      <c r="P10" s="347"/>
      <c r="Q10" s="1385"/>
      <c r="R10" s="1379"/>
      <c r="S10" s="404" t="s">
        <v>9</v>
      </c>
      <c r="T10" s="403" t="s">
        <v>221</v>
      </c>
      <c r="U10" s="407" t="s">
        <v>9</v>
      </c>
      <c r="V10" s="402" t="s">
        <v>221</v>
      </c>
      <c r="W10" s="347"/>
      <c r="X10" s="1385"/>
      <c r="Y10" s="1379"/>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380959</v>
      </c>
      <c r="E12" s="352">
        <f>L12+S12+Z12</f>
        <v>237469</v>
      </c>
      <c r="F12" s="353">
        <f>E12/$D12*100</f>
        <v>62.334529437551026</v>
      </c>
      <c r="G12" s="352">
        <f>N12+U12+AB12</f>
        <v>143490</v>
      </c>
      <c r="H12" s="354">
        <f>G12/$D12*100</f>
        <v>37.665470562448974</v>
      </c>
      <c r="I12" s="350"/>
      <c r="J12" s="355">
        <v>112768</v>
      </c>
      <c r="K12" s="356">
        <v>29.60108568113629</v>
      </c>
      <c r="L12" s="357">
        <v>47313</v>
      </c>
      <c r="M12" s="353">
        <v>41.956051362088537</v>
      </c>
      <c r="N12" s="357">
        <v>65455</v>
      </c>
      <c r="O12" s="358">
        <v>58.04394863791147</v>
      </c>
      <c r="P12" s="350"/>
      <c r="Q12" s="355">
        <v>88723</v>
      </c>
      <c r="R12" s="356">
        <v>23.289382846973034</v>
      </c>
      <c r="S12" s="357">
        <v>59031</v>
      </c>
      <c r="T12" s="353">
        <v>66.534044159913435</v>
      </c>
      <c r="U12" s="357">
        <v>29692</v>
      </c>
      <c r="V12" s="358">
        <v>33.465955840086565</v>
      </c>
      <c r="W12" s="350"/>
      <c r="X12" s="355">
        <v>179468</v>
      </c>
      <c r="Y12" s="356">
        <v>47.109531471890676</v>
      </c>
      <c r="Z12" s="357">
        <v>131125</v>
      </c>
      <c r="AA12" s="353">
        <v>73.063164463859849</v>
      </c>
      <c r="AB12" s="357">
        <v>48343</v>
      </c>
      <c r="AC12" s="358">
        <f t="shared" ref="AC12:AC29" si="0">AB12/$X12*100</f>
        <v>26.936835536140148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48743</v>
      </c>
      <c r="E13" s="365">
        <f t="shared" ref="E13:E29" si="2">L13+S13+Z13</f>
        <v>31397</v>
      </c>
      <c r="F13" s="366">
        <f t="shared" ref="F13:H29" si="3">E13/$D13*100</f>
        <v>64.413351660751289</v>
      </c>
      <c r="G13" s="365">
        <f t="shared" ref="G13:G29" si="4">N13+U13+AB13</f>
        <v>17346</v>
      </c>
      <c r="H13" s="367">
        <f t="shared" si="3"/>
        <v>35.586648339248711</v>
      </c>
      <c r="I13" s="350"/>
      <c r="J13" s="368">
        <v>9892</v>
      </c>
      <c r="K13" s="369">
        <v>20.294196089694928</v>
      </c>
      <c r="L13" s="370">
        <v>4240</v>
      </c>
      <c r="M13" s="371">
        <v>42.862919530934093</v>
      </c>
      <c r="N13" s="370">
        <v>5652</v>
      </c>
      <c r="O13" s="372">
        <v>57.137080469065914</v>
      </c>
      <c r="P13" s="350"/>
      <c r="Q13" s="368">
        <v>9291</v>
      </c>
      <c r="R13" s="369">
        <v>19.061198531071128</v>
      </c>
      <c r="S13" s="370">
        <v>5749</v>
      </c>
      <c r="T13" s="371">
        <v>61.877085351415353</v>
      </c>
      <c r="U13" s="370">
        <v>3542</v>
      </c>
      <c r="V13" s="372">
        <v>38.122914648584647</v>
      </c>
      <c r="W13" s="350"/>
      <c r="X13" s="368">
        <v>29560</v>
      </c>
      <c r="Y13" s="369">
        <v>60.644605379233937</v>
      </c>
      <c r="Z13" s="370">
        <v>21408</v>
      </c>
      <c r="AA13" s="371">
        <v>72.422192151556146</v>
      </c>
      <c r="AB13" s="370">
        <v>8152</v>
      </c>
      <c r="AC13" s="372">
        <f t="shared" si="0"/>
        <v>27.577807848443843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40802</v>
      </c>
      <c r="E14" s="365">
        <f t="shared" si="2"/>
        <v>26444</v>
      </c>
      <c r="F14" s="366">
        <f t="shared" si="3"/>
        <v>64.810548502524384</v>
      </c>
      <c r="G14" s="365">
        <f t="shared" si="4"/>
        <v>14358</v>
      </c>
      <c r="H14" s="367">
        <f t="shared" si="3"/>
        <v>35.189451497475616</v>
      </c>
      <c r="I14" s="350"/>
      <c r="J14" s="368">
        <v>9525</v>
      </c>
      <c r="K14" s="369">
        <v>23.344443899808834</v>
      </c>
      <c r="L14" s="370">
        <v>3988</v>
      </c>
      <c r="M14" s="371">
        <v>41.868766404199476</v>
      </c>
      <c r="N14" s="370">
        <v>5537</v>
      </c>
      <c r="O14" s="372">
        <v>58.131233595800524</v>
      </c>
      <c r="P14" s="350"/>
      <c r="Q14" s="368">
        <v>8797</v>
      </c>
      <c r="R14" s="369">
        <v>21.560217636390373</v>
      </c>
      <c r="S14" s="370">
        <v>5376</v>
      </c>
      <c r="T14" s="371">
        <v>61.111742639536203</v>
      </c>
      <c r="U14" s="370">
        <v>3421</v>
      </c>
      <c r="V14" s="372">
        <v>38.888257360463797</v>
      </c>
      <c r="W14" s="350"/>
      <c r="X14" s="368">
        <v>22480</v>
      </c>
      <c r="Y14" s="369">
        <v>55.095338463800793</v>
      </c>
      <c r="Z14" s="370">
        <v>17080</v>
      </c>
      <c r="AA14" s="371">
        <v>75.978647686832744</v>
      </c>
      <c r="AB14" s="370">
        <v>5400</v>
      </c>
      <c r="AC14" s="372">
        <f t="shared" si="0"/>
        <v>24.021352313167259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41928</v>
      </c>
      <c r="E15" s="365">
        <f t="shared" si="2"/>
        <v>25672</v>
      </c>
      <c r="F15" s="366">
        <f t="shared" si="3"/>
        <v>61.228773134897921</v>
      </c>
      <c r="G15" s="365">
        <f t="shared" si="4"/>
        <v>16256</v>
      </c>
      <c r="H15" s="367">
        <f t="shared" si="3"/>
        <v>38.771226865102079</v>
      </c>
      <c r="I15" s="350"/>
      <c r="J15" s="368">
        <v>11843</v>
      </c>
      <c r="K15" s="369">
        <v>28.24604083190231</v>
      </c>
      <c r="L15" s="370">
        <v>5148</v>
      </c>
      <c r="M15" s="371">
        <v>43.468715697036224</v>
      </c>
      <c r="N15" s="370">
        <v>6695</v>
      </c>
      <c r="O15" s="372">
        <v>56.531284302963783</v>
      </c>
      <c r="P15" s="350"/>
      <c r="Q15" s="368">
        <v>9787</v>
      </c>
      <c r="R15" s="369">
        <v>23.342396489219613</v>
      </c>
      <c r="S15" s="370">
        <v>5879</v>
      </c>
      <c r="T15" s="371">
        <v>60.06947992234597</v>
      </c>
      <c r="U15" s="370">
        <v>3908</v>
      </c>
      <c r="V15" s="372">
        <v>39.93052007765403</v>
      </c>
      <c r="W15" s="350"/>
      <c r="X15" s="368">
        <v>20298</v>
      </c>
      <c r="Y15" s="369">
        <v>48.411562678878077</v>
      </c>
      <c r="Z15" s="370">
        <v>14645</v>
      </c>
      <c r="AA15" s="371">
        <v>72.149965513843725</v>
      </c>
      <c r="AB15" s="370">
        <v>5653</v>
      </c>
      <c r="AC15" s="372">
        <f t="shared" si="0"/>
        <v>27.850034486156272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54153</v>
      </c>
      <c r="E16" s="365">
        <f t="shared" si="2"/>
        <v>31884</v>
      </c>
      <c r="F16" s="366">
        <f t="shared" si="3"/>
        <v>58.87762450833749</v>
      </c>
      <c r="G16" s="365">
        <f t="shared" si="4"/>
        <v>22269</v>
      </c>
      <c r="H16" s="367">
        <f t="shared" si="3"/>
        <v>41.12237549166251</v>
      </c>
      <c r="I16" s="350"/>
      <c r="J16" s="368">
        <v>20131</v>
      </c>
      <c r="K16" s="369">
        <v>37.174302439384704</v>
      </c>
      <c r="L16" s="370">
        <v>8314</v>
      </c>
      <c r="M16" s="371">
        <v>41.29948835129899</v>
      </c>
      <c r="N16" s="370">
        <v>11817</v>
      </c>
      <c r="O16" s="372">
        <v>58.700511648701003</v>
      </c>
      <c r="P16" s="350"/>
      <c r="Q16" s="368">
        <v>11674</v>
      </c>
      <c r="R16" s="369">
        <v>21.557439107713332</v>
      </c>
      <c r="S16" s="370">
        <v>7091</v>
      </c>
      <c r="T16" s="371">
        <v>60.741819427788244</v>
      </c>
      <c r="U16" s="370">
        <v>4583</v>
      </c>
      <c r="V16" s="372">
        <v>39.258180572211756</v>
      </c>
      <c r="W16" s="350"/>
      <c r="X16" s="368">
        <v>22348</v>
      </c>
      <c r="Y16" s="369">
        <v>41.268258452901961</v>
      </c>
      <c r="Z16" s="370">
        <v>16479</v>
      </c>
      <c r="AA16" s="371">
        <v>73.738142115625564</v>
      </c>
      <c r="AB16" s="370">
        <v>5869</v>
      </c>
      <c r="AC16" s="372">
        <f t="shared" si="0"/>
        <v>26.261857884374439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23068</v>
      </c>
      <c r="E17" s="375">
        <f t="shared" si="2"/>
        <v>14289</v>
      </c>
      <c r="F17" s="376">
        <f t="shared" si="3"/>
        <v>61.942951274492806</v>
      </c>
      <c r="G17" s="375">
        <f t="shared" si="4"/>
        <v>8779</v>
      </c>
      <c r="H17" s="367">
        <f t="shared" si="3"/>
        <v>38.057048725507201</v>
      </c>
      <c r="I17" s="350"/>
      <c r="J17" s="377">
        <v>6321</v>
      </c>
      <c r="K17" s="378">
        <v>27.401595283509621</v>
      </c>
      <c r="L17" s="375">
        <v>2677</v>
      </c>
      <c r="M17" s="376">
        <v>42.350893845910456</v>
      </c>
      <c r="N17" s="375">
        <v>3644</v>
      </c>
      <c r="O17" s="372">
        <v>57.649106154089544</v>
      </c>
      <c r="P17" s="350"/>
      <c r="Q17" s="377">
        <v>4893</v>
      </c>
      <c r="R17" s="378">
        <v>21.21120166464366</v>
      </c>
      <c r="S17" s="375">
        <v>2791</v>
      </c>
      <c r="T17" s="376">
        <v>57.040670345391376</v>
      </c>
      <c r="U17" s="375">
        <v>2102</v>
      </c>
      <c r="V17" s="372">
        <v>42.959329654608624</v>
      </c>
      <c r="W17" s="350"/>
      <c r="X17" s="377">
        <v>11854</v>
      </c>
      <c r="Y17" s="378">
        <v>51.387203051846718</v>
      </c>
      <c r="Z17" s="375">
        <v>8821</v>
      </c>
      <c r="AA17" s="376">
        <v>74.413700016871942</v>
      </c>
      <c r="AB17" s="375">
        <v>3033</v>
      </c>
      <c r="AC17" s="372">
        <f t="shared" si="0"/>
        <v>25.586299983128058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151668</v>
      </c>
      <c r="E18" s="365">
        <f t="shared" si="2"/>
        <v>94725</v>
      </c>
      <c r="F18" s="366">
        <f t="shared" si="3"/>
        <v>62.455494896748164</v>
      </c>
      <c r="G18" s="365">
        <f t="shared" si="4"/>
        <v>56943</v>
      </c>
      <c r="H18" s="367">
        <f t="shared" si="3"/>
        <v>37.544505103251844</v>
      </c>
      <c r="I18" s="350"/>
      <c r="J18" s="368">
        <v>30862</v>
      </c>
      <c r="K18" s="369">
        <v>20.348392541604028</v>
      </c>
      <c r="L18" s="370">
        <v>13004</v>
      </c>
      <c r="M18" s="371">
        <v>42.135960080357719</v>
      </c>
      <c r="N18" s="370">
        <v>17858</v>
      </c>
      <c r="O18" s="372">
        <v>57.864039919642273</v>
      </c>
      <c r="P18" s="350"/>
      <c r="Q18" s="368">
        <v>27348</v>
      </c>
      <c r="R18" s="369">
        <v>18.031489833056412</v>
      </c>
      <c r="S18" s="370">
        <v>15883</v>
      </c>
      <c r="T18" s="371">
        <v>58.077373116864116</v>
      </c>
      <c r="U18" s="370">
        <v>11465</v>
      </c>
      <c r="V18" s="372">
        <v>41.922626883135877</v>
      </c>
      <c r="W18" s="350"/>
      <c r="X18" s="368">
        <v>93458</v>
      </c>
      <c r="Y18" s="369">
        <v>61.620117625339553</v>
      </c>
      <c r="Z18" s="370">
        <v>65838</v>
      </c>
      <c r="AA18" s="371">
        <v>70.446617732029353</v>
      </c>
      <c r="AB18" s="370">
        <v>27620</v>
      </c>
      <c r="AC18" s="372">
        <f t="shared" si="0"/>
        <v>29.55338226797064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93270</v>
      </c>
      <c r="E19" s="365">
        <f t="shared" si="2"/>
        <v>58599</v>
      </c>
      <c r="F19" s="366">
        <f t="shared" si="3"/>
        <v>62.827275651334837</v>
      </c>
      <c r="G19" s="365">
        <f t="shared" si="4"/>
        <v>34671</v>
      </c>
      <c r="H19" s="367">
        <f t="shared" si="3"/>
        <v>37.172724348665163</v>
      </c>
      <c r="I19" s="350"/>
      <c r="J19" s="368">
        <v>21748</v>
      </c>
      <c r="K19" s="369">
        <v>23.317250991744398</v>
      </c>
      <c r="L19" s="370">
        <v>9234</v>
      </c>
      <c r="M19" s="371">
        <v>42.45907669670774</v>
      </c>
      <c r="N19" s="370">
        <v>12514</v>
      </c>
      <c r="O19" s="372">
        <v>57.54092330329226</v>
      </c>
      <c r="P19" s="350"/>
      <c r="Q19" s="368">
        <v>18015</v>
      </c>
      <c r="R19" s="369">
        <v>19.314892248311356</v>
      </c>
      <c r="S19" s="370">
        <v>11304</v>
      </c>
      <c r="T19" s="371">
        <v>62.747710241465448</v>
      </c>
      <c r="U19" s="370">
        <v>6711</v>
      </c>
      <c r="V19" s="372">
        <v>37.252289758534559</v>
      </c>
      <c r="W19" s="350"/>
      <c r="X19" s="368">
        <v>53507</v>
      </c>
      <c r="Y19" s="369">
        <v>57.367856759944246</v>
      </c>
      <c r="Z19" s="370">
        <v>38061</v>
      </c>
      <c r="AA19" s="371">
        <v>71.132748986113967</v>
      </c>
      <c r="AB19" s="370">
        <v>15446</v>
      </c>
      <c r="AC19" s="372">
        <f t="shared" si="0"/>
        <v>28.867251013886037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333820</v>
      </c>
      <c r="E20" s="365">
        <f t="shared" si="2"/>
        <v>210562</v>
      </c>
      <c r="F20" s="366">
        <f t="shared" si="3"/>
        <v>63.076508297885091</v>
      </c>
      <c r="G20" s="365">
        <f t="shared" si="4"/>
        <v>123258</v>
      </c>
      <c r="H20" s="367">
        <f t="shared" si="3"/>
        <v>36.923491702114916</v>
      </c>
      <c r="I20" s="350"/>
      <c r="J20" s="368">
        <v>83971</v>
      </c>
      <c r="K20" s="369">
        <v>25.154574321490625</v>
      </c>
      <c r="L20" s="370">
        <v>36945</v>
      </c>
      <c r="M20" s="371">
        <v>43.997332412380466</v>
      </c>
      <c r="N20" s="370">
        <v>47026</v>
      </c>
      <c r="O20" s="372">
        <v>56.002667587619534</v>
      </c>
      <c r="P20" s="350"/>
      <c r="Q20" s="368">
        <v>74818</v>
      </c>
      <c r="R20" s="369">
        <v>22.412677490863338</v>
      </c>
      <c r="S20" s="370">
        <v>47151</v>
      </c>
      <c r="T20" s="371">
        <v>63.020930792055388</v>
      </c>
      <c r="U20" s="370">
        <v>27667</v>
      </c>
      <c r="V20" s="372">
        <v>36.979069207944612</v>
      </c>
      <c r="W20" s="350"/>
      <c r="X20" s="368">
        <v>175031</v>
      </c>
      <c r="Y20" s="369">
        <v>52.432748187646041</v>
      </c>
      <c r="Z20" s="370">
        <v>126466</v>
      </c>
      <c r="AA20" s="371">
        <v>72.253486525244099</v>
      </c>
      <c r="AB20" s="370">
        <v>48565</v>
      </c>
      <c r="AC20" s="372">
        <f t="shared" si="0"/>
        <v>27.746513474755901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192584</v>
      </c>
      <c r="E21" s="365">
        <f t="shared" si="2"/>
        <v>119258</v>
      </c>
      <c r="F21" s="366">
        <f t="shared" si="3"/>
        <v>61.92518589290907</v>
      </c>
      <c r="G21" s="365">
        <f t="shared" si="4"/>
        <v>73326</v>
      </c>
      <c r="H21" s="367">
        <f t="shared" si="3"/>
        <v>38.07481410709093</v>
      </c>
      <c r="I21" s="350"/>
      <c r="J21" s="368">
        <v>52203</v>
      </c>
      <c r="K21" s="369">
        <v>27.106613218128196</v>
      </c>
      <c r="L21" s="370">
        <v>21358</v>
      </c>
      <c r="M21" s="371">
        <v>40.913357469877212</v>
      </c>
      <c r="N21" s="370">
        <v>30845</v>
      </c>
      <c r="O21" s="372">
        <v>59.086642530122788</v>
      </c>
      <c r="P21" s="350"/>
      <c r="Q21" s="368">
        <v>41375</v>
      </c>
      <c r="R21" s="369">
        <v>21.484131599717525</v>
      </c>
      <c r="S21" s="370">
        <v>25586</v>
      </c>
      <c r="T21" s="371">
        <v>61.839274924471297</v>
      </c>
      <c r="U21" s="370">
        <v>15789</v>
      </c>
      <c r="V21" s="372">
        <v>38.160725075528703</v>
      </c>
      <c r="W21" s="350"/>
      <c r="X21" s="368">
        <v>99006</v>
      </c>
      <c r="Y21" s="369">
        <v>51.409255182154276</v>
      </c>
      <c r="Z21" s="370">
        <v>72314</v>
      </c>
      <c r="AA21" s="371">
        <v>73.04001777670041</v>
      </c>
      <c r="AB21" s="370">
        <v>26692</v>
      </c>
      <c r="AC21" s="372">
        <f t="shared" si="0"/>
        <v>26.959982223299601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56445</v>
      </c>
      <c r="E22" s="365">
        <f t="shared" si="2"/>
        <v>35940</v>
      </c>
      <c r="F22" s="366">
        <f t="shared" si="3"/>
        <v>63.672601647621576</v>
      </c>
      <c r="G22" s="365">
        <f t="shared" si="4"/>
        <v>20505</v>
      </c>
      <c r="H22" s="367">
        <f t="shared" si="3"/>
        <v>36.327398352378424</v>
      </c>
      <c r="I22" s="350"/>
      <c r="J22" s="368">
        <v>13155</v>
      </c>
      <c r="K22" s="369">
        <v>23.305872973691205</v>
      </c>
      <c r="L22" s="370">
        <v>5818</v>
      </c>
      <c r="M22" s="371">
        <v>44.22652983656404</v>
      </c>
      <c r="N22" s="370">
        <v>7337</v>
      </c>
      <c r="O22" s="372">
        <v>55.77347016343596</v>
      </c>
      <c r="P22" s="350"/>
      <c r="Q22" s="368">
        <v>12246</v>
      </c>
      <c r="R22" s="369">
        <v>21.695455753388256</v>
      </c>
      <c r="S22" s="370">
        <v>7833</v>
      </c>
      <c r="T22" s="371">
        <v>63.963743263106323</v>
      </c>
      <c r="U22" s="370">
        <v>4413</v>
      </c>
      <c r="V22" s="372">
        <v>36.036256736893677</v>
      </c>
      <c r="W22" s="350"/>
      <c r="X22" s="368">
        <v>31044</v>
      </c>
      <c r="Y22" s="369">
        <v>54.998671272920539</v>
      </c>
      <c r="Z22" s="370">
        <v>22289</v>
      </c>
      <c r="AA22" s="371">
        <v>71.798093029248804</v>
      </c>
      <c r="AB22" s="370">
        <v>8755</v>
      </c>
      <c r="AC22" s="372">
        <f t="shared" si="0"/>
        <v>28.201906970751189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83144</v>
      </c>
      <c r="E23" s="365">
        <f t="shared" si="2"/>
        <v>51873</v>
      </c>
      <c r="F23" s="366">
        <f t="shared" si="3"/>
        <v>62.389348600019247</v>
      </c>
      <c r="G23" s="365">
        <f t="shared" si="4"/>
        <v>31271</v>
      </c>
      <c r="H23" s="367">
        <f t="shared" si="3"/>
        <v>37.610651399980753</v>
      </c>
      <c r="I23" s="350"/>
      <c r="J23" s="368">
        <v>23965</v>
      </c>
      <c r="K23" s="369">
        <v>28.823486962378524</v>
      </c>
      <c r="L23" s="370">
        <v>9437</v>
      </c>
      <c r="M23" s="371">
        <v>39.378259962445235</v>
      </c>
      <c r="N23" s="370">
        <v>14528</v>
      </c>
      <c r="O23" s="372">
        <v>60.621740037554773</v>
      </c>
      <c r="P23" s="350"/>
      <c r="Q23" s="368">
        <v>14834</v>
      </c>
      <c r="R23" s="369">
        <v>17.841335514288463</v>
      </c>
      <c r="S23" s="370">
        <v>8699</v>
      </c>
      <c r="T23" s="371">
        <v>58.642308210866922</v>
      </c>
      <c r="U23" s="370">
        <v>6135</v>
      </c>
      <c r="V23" s="372">
        <v>41.357691789133071</v>
      </c>
      <c r="W23" s="350"/>
      <c r="X23" s="368">
        <v>44345</v>
      </c>
      <c r="Y23" s="369">
        <v>53.335177523333009</v>
      </c>
      <c r="Z23" s="370">
        <v>33737</v>
      </c>
      <c r="AA23" s="371">
        <v>76.078475589130676</v>
      </c>
      <c r="AB23" s="370">
        <v>10608</v>
      </c>
      <c r="AC23" s="372">
        <f t="shared" si="0"/>
        <v>23.921524410869321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248586</v>
      </c>
      <c r="E24" s="365">
        <f t="shared" si="2"/>
        <v>164134</v>
      </c>
      <c r="F24" s="366">
        <f t="shared" si="3"/>
        <v>66.027048989082246</v>
      </c>
      <c r="G24" s="365">
        <f t="shared" si="4"/>
        <v>84452</v>
      </c>
      <c r="H24" s="367">
        <f t="shared" si="3"/>
        <v>33.972951010917754</v>
      </c>
      <c r="I24" s="350"/>
      <c r="J24" s="368">
        <v>58702</v>
      </c>
      <c r="K24" s="369">
        <v>23.614362836201554</v>
      </c>
      <c r="L24" s="370">
        <v>27681</v>
      </c>
      <c r="M24" s="371">
        <v>47.155122483049979</v>
      </c>
      <c r="N24" s="370">
        <v>31021</v>
      </c>
      <c r="O24" s="372">
        <v>52.844877516950021</v>
      </c>
      <c r="P24" s="350"/>
      <c r="Q24" s="368">
        <v>48390</v>
      </c>
      <c r="R24" s="369">
        <v>19.466100263088027</v>
      </c>
      <c r="S24" s="370">
        <v>31862</v>
      </c>
      <c r="T24" s="371">
        <v>65.844182682372391</v>
      </c>
      <c r="U24" s="370">
        <v>16528</v>
      </c>
      <c r="V24" s="372">
        <v>34.155817317627609</v>
      </c>
      <c r="W24" s="350"/>
      <c r="X24" s="368">
        <v>141494</v>
      </c>
      <c r="Y24" s="369">
        <v>56.919536900710419</v>
      </c>
      <c r="Z24" s="370">
        <v>104591</v>
      </c>
      <c r="AA24" s="371">
        <v>73.919035436131566</v>
      </c>
      <c r="AB24" s="370">
        <v>36903</v>
      </c>
      <c r="AC24" s="372">
        <f t="shared" si="0"/>
        <v>26.080964563868431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55143</v>
      </c>
      <c r="E25" s="365">
        <f t="shared" si="2"/>
        <v>32048</v>
      </c>
      <c r="F25" s="366">
        <f t="shared" si="3"/>
        <v>58.117984150300131</v>
      </c>
      <c r="G25" s="365">
        <f t="shared" si="4"/>
        <v>23095</v>
      </c>
      <c r="H25" s="367">
        <f t="shared" si="3"/>
        <v>41.882015849699869</v>
      </c>
      <c r="I25" s="350"/>
      <c r="J25" s="368">
        <v>19730</v>
      </c>
      <c r="K25" s="369">
        <v>35.779700052590535</v>
      </c>
      <c r="L25" s="370">
        <v>7548</v>
      </c>
      <c r="M25" s="371">
        <v>38.25646224024328</v>
      </c>
      <c r="N25" s="370">
        <v>12182</v>
      </c>
      <c r="O25" s="372">
        <v>61.74353775975672</v>
      </c>
      <c r="P25" s="350"/>
      <c r="Q25" s="368">
        <v>12061</v>
      </c>
      <c r="R25" s="369">
        <v>21.872223128955625</v>
      </c>
      <c r="S25" s="370">
        <v>7617</v>
      </c>
      <c r="T25" s="371">
        <v>63.153967332725315</v>
      </c>
      <c r="U25" s="370">
        <v>4444</v>
      </c>
      <c r="V25" s="372">
        <v>36.846032667274685</v>
      </c>
      <c r="W25" s="350"/>
      <c r="X25" s="368">
        <v>23352</v>
      </c>
      <c r="Y25" s="369">
        <v>42.348076818453841</v>
      </c>
      <c r="Z25" s="370">
        <v>16883</v>
      </c>
      <c r="AA25" s="371">
        <v>72.297875984926335</v>
      </c>
      <c r="AB25" s="370">
        <v>6469</v>
      </c>
      <c r="AC25" s="372">
        <f t="shared" si="0"/>
        <v>27.702124015073654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21795</v>
      </c>
      <c r="E26" s="380">
        <f t="shared" si="2"/>
        <v>13623</v>
      </c>
      <c r="F26" s="381">
        <f t="shared" si="3"/>
        <v>62.505161734342742</v>
      </c>
      <c r="G26" s="380">
        <f t="shared" si="4"/>
        <v>8172</v>
      </c>
      <c r="H26" s="367">
        <f t="shared" si="3"/>
        <v>37.494838265657258</v>
      </c>
      <c r="I26" s="350"/>
      <c r="J26" s="377">
        <v>5183</v>
      </c>
      <c r="K26" s="378">
        <v>23.780683643037396</v>
      </c>
      <c r="L26" s="375">
        <v>2265</v>
      </c>
      <c r="M26" s="376">
        <v>43.700559521512638</v>
      </c>
      <c r="N26" s="375">
        <v>2918</v>
      </c>
      <c r="O26" s="372">
        <v>56.299440478487362</v>
      </c>
      <c r="P26" s="350"/>
      <c r="Q26" s="377">
        <v>4047</v>
      </c>
      <c r="R26" s="378">
        <v>18.568479008947005</v>
      </c>
      <c r="S26" s="375">
        <v>2236</v>
      </c>
      <c r="T26" s="376">
        <v>55.250803063998021</v>
      </c>
      <c r="U26" s="375">
        <v>1811</v>
      </c>
      <c r="V26" s="372">
        <v>44.749196936001979</v>
      </c>
      <c r="W26" s="350"/>
      <c r="X26" s="377">
        <v>12565</v>
      </c>
      <c r="Y26" s="378">
        <v>57.650837348015607</v>
      </c>
      <c r="Z26" s="375">
        <v>9122</v>
      </c>
      <c r="AA26" s="376">
        <v>72.598487863111814</v>
      </c>
      <c r="AB26" s="375">
        <v>3443</v>
      </c>
      <c r="AC26" s="372">
        <f t="shared" si="0"/>
        <v>27.401512136888183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114559</v>
      </c>
      <c r="E27" s="380">
        <f t="shared" si="2"/>
        <v>69593</v>
      </c>
      <c r="F27" s="381">
        <f t="shared" si="3"/>
        <v>60.748609886608648</v>
      </c>
      <c r="G27" s="380">
        <f t="shared" si="4"/>
        <v>44966</v>
      </c>
      <c r="H27" s="367">
        <f t="shared" si="3"/>
        <v>39.251390113391352</v>
      </c>
      <c r="I27" s="350"/>
      <c r="J27" s="377">
        <v>30321</v>
      </c>
      <c r="K27" s="378">
        <v>26.467584388830211</v>
      </c>
      <c r="L27" s="375">
        <v>12417</v>
      </c>
      <c r="M27" s="376">
        <v>40.951815573364996</v>
      </c>
      <c r="N27" s="375">
        <v>17904</v>
      </c>
      <c r="O27" s="372">
        <v>59.048184426635011</v>
      </c>
      <c r="P27" s="350"/>
      <c r="Q27" s="377">
        <v>22986</v>
      </c>
      <c r="R27" s="378">
        <v>20.064770118454248</v>
      </c>
      <c r="S27" s="375">
        <v>13160</v>
      </c>
      <c r="T27" s="376">
        <v>57.252240494213865</v>
      </c>
      <c r="U27" s="375">
        <v>9826</v>
      </c>
      <c r="V27" s="372">
        <v>42.747759505786135</v>
      </c>
      <c r="W27" s="350"/>
      <c r="X27" s="377">
        <v>61252</v>
      </c>
      <c r="Y27" s="378">
        <v>53.46764549271554</v>
      </c>
      <c r="Z27" s="375">
        <v>44016</v>
      </c>
      <c r="AA27" s="376">
        <v>71.86051067720237</v>
      </c>
      <c r="AB27" s="375">
        <v>17236</v>
      </c>
      <c r="AC27" s="372">
        <f t="shared" si="0"/>
        <v>28.139489322797623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14609</v>
      </c>
      <c r="E28" s="380">
        <f t="shared" si="2"/>
        <v>9054</v>
      </c>
      <c r="F28" s="381">
        <f t="shared" si="3"/>
        <v>61.975494558149094</v>
      </c>
      <c r="G28" s="380">
        <f t="shared" si="4"/>
        <v>5555</v>
      </c>
      <c r="H28" s="382">
        <f t="shared" si="3"/>
        <v>38.024505441850913</v>
      </c>
      <c r="I28" s="350"/>
      <c r="J28" s="377">
        <v>3429</v>
      </c>
      <c r="K28" s="378">
        <v>23.471832432062428</v>
      </c>
      <c r="L28" s="375">
        <v>1415</v>
      </c>
      <c r="M28" s="376">
        <v>41.265675123942842</v>
      </c>
      <c r="N28" s="375">
        <v>2014</v>
      </c>
      <c r="O28" s="383">
        <v>58.734324876057165</v>
      </c>
      <c r="P28" s="350"/>
      <c r="Q28" s="377">
        <v>2733</v>
      </c>
      <c r="R28" s="378">
        <v>18.707645971661304</v>
      </c>
      <c r="S28" s="375">
        <v>1629</v>
      </c>
      <c r="T28" s="376">
        <v>59.60482985729967</v>
      </c>
      <c r="U28" s="375">
        <v>1104</v>
      </c>
      <c r="V28" s="383">
        <v>40.39517014270033</v>
      </c>
      <c r="W28" s="350"/>
      <c r="X28" s="377">
        <v>8447</v>
      </c>
      <c r="Y28" s="378">
        <v>57.820521596276265</v>
      </c>
      <c r="Z28" s="375">
        <v>6010</v>
      </c>
      <c r="AA28" s="376">
        <v>71.149520539836629</v>
      </c>
      <c r="AB28" s="375">
        <v>2437</v>
      </c>
      <c r="AC28" s="383">
        <f t="shared" si="0"/>
        <v>28.850479460163371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5185</v>
      </c>
      <c r="E29" s="386">
        <f t="shared" si="2"/>
        <v>2854</v>
      </c>
      <c r="F29" s="387">
        <f t="shared" si="3"/>
        <v>55.043394406943101</v>
      </c>
      <c r="G29" s="386">
        <f t="shared" si="4"/>
        <v>2331</v>
      </c>
      <c r="H29" s="388">
        <f t="shared" si="3"/>
        <v>44.956605593056899</v>
      </c>
      <c r="I29" s="350"/>
      <c r="J29" s="389">
        <v>2785</v>
      </c>
      <c r="K29" s="390">
        <v>53.712632594021215</v>
      </c>
      <c r="L29" s="391">
        <v>1082</v>
      </c>
      <c r="M29" s="392">
        <v>38.850987432675041</v>
      </c>
      <c r="N29" s="391">
        <v>1703</v>
      </c>
      <c r="O29" s="393">
        <v>61.149012567324959</v>
      </c>
      <c r="P29" s="350"/>
      <c r="Q29" s="389">
        <v>945</v>
      </c>
      <c r="R29" s="390">
        <v>18.225650916104147</v>
      </c>
      <c r="S29" s="391">
        <v>649</v>
      </c>
      <c r="T29" s="392">
        <v>68.677248677248684</v>
      </c>
      <c r="U29" s="391">
        <v>296</v>
      </c>
      <c r="V29" s="393">
        <v>31.322751322751323</v>
      </c>
      <c r="W29" s="350"/>
      <c r="X29" s="389">
        <v>1455</v>
      </c>
      <c r="Y29" s="390">
        <v>28.061716489874637</v>
      </c>
      <c r="Z29" s="391">
        <v>1123</v>
      </c>
      <c r="AA29" s="392">
        <v>77.18213058419245</v>
      </c>
      <c r="AB29" s="391">
        <v>332</v>
      </c>
      <c r="AC29" s="393">
        <f t="shared" si="0"/>
        <v>22.817869415807561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1960461</v>
      </c>
      <c r="E31" s="1238">
        <f>L31+S31+Z31</f>
        <v>1229418</v>
      </c>
      <c r="F31" s="1239">
        <f>E31/$D31*100</f>
        <v>62.71065836045706</v>
      </c>
      <c r="G31" s="1238">
        <f>N31+U31+AB31</f>
        <v>731043</v>
      </c>
      <c r="H31" s="1240">
        <f>G31/$D31*100</f>
        <v>37.289341639542947</v>
      </c>
      <c r="I31" s="320"/>
      <c r="J31" s="1241">
        <f>SUM(J12:J29)</f>
        <v>516534</v>
      </c>
      <c r="K31" s="1242">
        <f>J31/$D31*100</f>
        <v>26.347578452210985</v>
      </c>
      <c r="L31" s="1238">
        <f>SUM(L12:L29)</f>
        <v>219884</v>
      </c>
      <c r="M31" s="1239">
        <f>L31/$J31*100</f>
        <v>42.569124200923852</v>
      </c>
      <c r="N31" s="1238">
        <f>SUM(N12:N29)</f>
        <v>296650</v>
      </c>
      <c r="O31" s="1243">
        <f>N31/$J31*100</f>
        <v>57.430875799076155</v>
      </c>
      <c r="P31" s="320"/>
      <c r="Q31" s="1241">
        <f>SUM(Q12:Q29)</f>
        <v>412963</v>
      </c>
      <c r="R31" s="1242">
        <f>Q31/$D31*100</f>
        <v>21.064586339641544</v>
      </c>
      <c r="S31" s="1238">
        <f>SUM(S12:S29)</f>
        <v>259526</v>
      </c>
      <c r="T31" s="1239">
        <f>S31/$Q31*100</f>
        <v>62.844855350237182</v>
      </c>
      <c r="U31" s="1238">
        <f>SUM(U12:U29)</f>
        <v>153437</v>
      </c>
      <c r="V31" s="1243">
        <f>U31/$Q31*100</f>
        <v>37.155144649762811</v>
      </c>
      <c r="W31" s="320"/>
      <c r="X31" s="1241">
        <f>SUM(X12:X29)</f>
        <v>1030964</v>
      </c>
      <c r="Y31" s="1242">
        <f>X31/$D31*100</f>
        <v>52.587835208147467</v>
      </c>
      <c r="Z31" s="1238">
        <f>SUM(Z12:Z29)</f>
        <v>750008</v>
      </c>
      <c r="AA31" s="1239">
        <f>Z31/$X31*100</f>
        <v>72.748223992302357</v>
      </c>
      <c r="AB31" s="1238">
        <f>SUM(AB12:AB29)</f>
        <v>280956</v>
      </c>
      <c r="AC31" s="1243">
        <f>AB31/$X31*100</f>
        <v>27.251776007697647</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23"/>
      <c r="C34" s="1423"/>
      <c r="D34" s="1423"/>
      <c r="E34" s="1423"/>
      <c r="F34" s="1423"/>
      <c r="G34" s="1423"/>
      <c r="H34" s="1423"/>
      <c r="I34" s="1423"/>
      <c r="J34" s="1423"/>
      <c r="K34" s="1423"/>
      <c r="L34" s="1423"/>
      <c r="M34" s="1423"/>
      <c r="N34" s="1423"/>
      <c r="O34" s="1423"/>
    </row>
    <row r="35" spans="2:15" s="396" customFormat="1" ht="29.25" customHeight="1" x14ac:dyDescent="0.2">
      <c r="B35" s="1423"/>
      <c r="C35" s="1423"/>
      <c r="D35" s="1423"/>
      <c r="E35" s="1423"/>
      <c r="F35" s="1423"/>
      <c r="G35" s="1423"/>
      <c r="H35" s="1423"/>
      <c r="I35" s="1423"/>
      <c r="J35" s="1423"/>
      <c r="K35" s="1423"/>
      <c r="L35" s="1423"/>
      <c r="M35" s="1423"/>
    </row>
    <row r="36" spans="2:15" s="396" customFormat="1" ht="4.5" customHeight="1" x14ac:dyDescent="0.2">
      <c r="B36" s="1422"/>
      <c r="C36" s="1422"/>
      <c r="D36" s="1422"/>
      <c r="E36" s="1335"/>
      <c r="F36" s="1335"/>
      <c r="G36" s="1335"/>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404</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225</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226</v>
      </c>
      <c r="K8" s="1402"/>
      <c r="L8" s="1402"/>
      <c r="M8" s="1402"/>
      <c r="N8" s="1402"/>
      <c r="O8" s="1403"/>
      <c r="P8" s="317"/>
      <c r="Q8" s="1401" t="s">
        <v>227</v>
      </c>
      <c r="R8" s="1402"/>
      <c r="S8" s="1402"/>
      <c r="T8" s="1402"/>
      <c r="U8" s="1402"/>
      <c r="V8" s="1403"/>
      <c r="W8" s="317"/>
      <c r="X8" s="1401" t="s">
        <v>228</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220</v>
      </c>
      <c r="L9" s="1380" t="s">
        <v>24</v>
      </c>
      <c r="M9" s="1381"/>
      <c r="N9" s="1382" t="s">
        <v>23</v>
      </c>
      <c r="O9" s="1383"/>
      <c r="P9" s="317"/>
      <c r="Q9" s="1384" t="s">
        <v>9</v>
      </c>
      <c r="R9" s="1378" t="s">
        <v>220</v>
      </c>
      <c r="S9" s="1380" t="s">
        <v>24</v>
      </c>
      <c r="T9" s="1381"/>
      <c r="U9" s="1382" t="s">
        <v>23</v>
      </c>
      <c r="V9" s="1383"/>
      <c r="W9" s="317"/>
      <c r="X9" s="1384" t="s">
        <v>9</v>
      </c>
      <c r="Y9" s="1378" t="s">
        <v>220</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220</v>
      </c>
      <c r="G10" s="406" t="s">
        <v>9</v>
      </c>
      <c r="H10" s="889" t="s">
        <v>220</v>
      </c>
      <c r="I10" s="346"/>
      <c r="J10" s="1385"/>
      <c r="K10" s="1379"/>
      <c r="L10" s="404" t="s">
        <v>9</v>
      </c>
      <c r="M10" s="403" t="s">
        <v>221</v>
      </c>
      <c r="N10" s="407" t="s">
        <v>9</v>
      </c>
      <c r="O10" s="402" t="s">
        <v>221</v>
      </c>
      <c r="P10" s="347"/>
      <c r="Q10" s="1385"/>
      <c r="R10" s="1379"/>
      <c r="S10" s="404" t="s">
        <v>9</v>
      </c>
      <c r="T10" s="403" t="s">
        <v>221</v>
      </c>
      <c r="U10" s="407" t="s">
        <v>9</v>
      </c>
      <c r="V10" s="402" t="s">
        <v>221</v>
      </c>
      <c r="W10" s="347"/>
      <c r="X10" s="1385"/>
      <c r="Y10" s="1379"/>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80463</v>
      </c>
      <c r="E12" s="352">
        <f>L12+S12+Z12</f>
        <v>47795</v>
      </c>
      <c r="F12" s="353">
        <f>E12/$D12*100</f>
        <v>59.399972658240429</v>
      </c>
      <c r="G12" s="352">
        <f>N12+U12+AB12</f>
        <v>32668</v>
      </c>
      <c r="H12" s="354">
        <f>G12/$D12*100</f>
        <v>40.600027341759564</v>
      </c>
      <c r="I12" s="350"/>
      <c r="J12" s="355">
        <f>L12+N12</f>
        <v>29204</v>
      </c>
      <c r="K12" s="356">
        <f>J12/$D12*100</f>
        <v>36.294943017287451</v>
      </c>
      <c r="L12" s="357">
        <v>11420</v>
      </c>
      <c r="M12" s="353">
        <v>39.104232296945625</v>
      </c>
      <c r="N12" s="357">
        <v>17784</v>
      </c>
      <c r="O12" s="358">
        <v>60.895767703054368</v>
      </c>
      <c r="P12" s="350"/>
      <c r="Q12" s="355">
        <v>13908</v>
      </c>
      <c r="R12" s="356">
        <v>17.284963275045673</v>
      </c>
      <c r="S12" s="357">
        <v>8032</v>
      </c>
      <c r="T12" s="353">
        <v>57.750934713833772</v>
      </c>
      <c r="U12" s="357">
        <v>5876</v>
      </c>
      <c r="V12" s="358">
        <v>42.249065286166235</v>
      </c>
      <c r="W12" s="350"/>
      <c r="X12" s="355">
        <v>37351</v>
      </c>
      <c r="Y12" s="356">
        <v>46.420093707666879</v>
      </c>
      <c r="Z12" s="357">
        <v>28343</v>
      </c>
      <c r="AA12" s="353">
        <v>75.882841155524616</v>
      </c>
      <c r="AB12" s="357">
        <v>9008</v>
      </c>
      <c r="AC12" s="358">
        <f t="shared" ref="AC12:AC29" si="0">AB12/$X12*100</f>
        <v>24.11715884447538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12011</v>
      </c>
      <c r="E13" s="365">
        <f t="shared" ref="E13:E29" si="2">L13+S13+Z13</f>
        <v>7992</v>
      </c>
      <c r="F13" s="366">
        <f t="shared" ref="F13:H29" si="3">E13/$D13*100</f>
        <v>66.539005911248026</v>
      </c>
      <c r="G13" s="365">
        <f t="shared" ref="G13:G29" si="4">N13+U13+AB13</f>
        <v>4019</v>
      </c>
      <c r="H13" s="367">
        <f t="shared" si="3"/>
        <v>33.460994088751974</v>
      </c>
      <c r="I13" s="350"/>
      <c r="J13" s="368">
        <f t="shared" ref="J13:J29" si="5">L13+N13</f>
        <v>2302</v>
      </c>
      <c r="K13" s="369">
        <f t="shared" ref="K13:K29" si="6">J13/$D13*100</f>
        <v>19.165764715677298</v>
      </c>
      <c r="L13" s="370">
        <v>945</v>
      </c>
      <c r="M13" s="371">
        <v>41.051259774109475</v>
      </c>
      <c r="N13" s="370">
        <v>1357</v>
      </c>
      <c r="O13" s="372">
        <v>58.948740225890525</v>
      </c>
      <c r="P13" s="350"/>
      <c r="Q13" s="368">
        <v>1792</v>
      </c>
      <c r="R13" s="369">
        <v>14.919656981100657</v>
      </c>
      <c r="S13" s="370">
        <v>1040</v>
      </c>
      <c r="T13" s="371">
        <v>58.035714285714292</v>
      </c>
      <c r="U13" s="370">
        <v>752</v>
      </c>
      <c r="V13" s="372">
        <v>41.964285714285715</v>
      </c>
      <c r="W13" s="350"/>
      <c r="X13" s="368">
        <v>7917</v>
      </c>
      <c r="Y13" s="369">
        <v>65.914578303222044</v>
      </c>
      <c r="Z13" s="370">
        <v>6007</v>
      </c>
      <c r="AA13" s="371">
        <v>75.874700012631052</v>
      </c>
      <c r="AB13" s="370">
        <v>1910</v>
      </c>
      <c r="AC13" s="372">
        <f t="shared" si="0"/>
        <v>24.125299987368955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7880</v>
      </c>
      <c r="E14" s="365">
        <f t="shared" si="2"/>
        <v>5265</v>
      </c>
      <c r="F14" s="366">
        <f t="shared" si="3"/>
        <v>66.814720812182742</v>
      </c>
      <c r="G14" s="365">
        <f t="shared" si="4"/>
        <v>2615</v>
      </c>
      <c r="H14" s="367">
        <f t="shared" si="3"/>
        <v>33.185279187817258</v>
      </c>
      <c r="I14" s="350"/>
      <c r="J14" s="368">
        <f t="shared" si="5"/>
        <v>1831</v>
      </c>
      <c r="K14" s="369">
        <f t="shared" si="6"/>
        <v>23.236040609137056</v>
      </c>
      <c r="L14" s="370">
        <v>753</v>
      </c>
      <c r="M14" s="371">
        <v>41.125068268705625</v>
      </c>
      <c r="N14" s="370">
        <v>1078</v>
      </c>
      <c r="O14" s="372">
        <v>58.874931731294375</v>
      </c>
      <c r="P14" s="350"/>
      <c r="Q14" s="368">
        <v>1413</v>
      </c>
      <c r="R14" s="369">
        <v>17.931472081218274</v>
      </c>
      <c r="S14" s="370">
        <v>829</v>
      </c>
      <c r="T14" s="371">
        <v>58.669497523000715</v>
      </c>
      <c r="U14" s="370">
        <v>584</v>
      </c>
      <c r="V14" s="372">
        <v>41.330502476999293</v>
      </c>
      <c r="W14" s="350"/>
      <c r="X14" s="368">
        <v>4636</v>
      </c>
      <c r="Y14" s="369">
        <v>58.832487309644662</v>
      </c>
      <c r="Z14" s="370">
        <v>3683</v>
      </c>
      <c r="AA14" s="371">
        <v>79.443485763589308</v>
      </c>
      <c r="AB14" s="370">
        <v>953</v>
      </c>
      <c r="AC14" s="372">
        <f t="shared" si="0"/>
        <v>20.556514236410699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8434</v>
      </c>
      <c r="E15" s="365">
        <f t="shared" si="2"/>
        <v>5376</v>
      </c>
      <c r="F15" s="366">
        <f t="shared" si="3"/>
        <v>63.741996680104343</v>
      </c>
      <c r="G15" s="365">
        <f t="shared" si="4"/>
        <v>3058</v>
      </c>
      <c r="H15" s="367">
        <f t="shared" si="3"/>
        <v>36.258003319895657</v>
      </c>
      <c r="I15" s="350"/>
      <c r="J15" s="368">
        <f t="shared" si="5"/>
        <v>1958</v>
      </c>
      <c r="K15" s="369">
        <f t="shared" si="6"/>
        <v>23.215556082523118</v>
      </c>
      <c r="L15" s="370">
        <v>761</v>
      </c>
      <c r="M15" s="371">
        <v>38.866189989785497</v>
      </c>
      <c r="N15" s="370">
        <v>1197</v>
      </c>
      <c r="O15" s="372">
        <v>61.133810010214503</v>
      </c>
      <c r="P15" s="350"/>
      <c r="Q15" s="368">
        <v>1524</v>
      </c>
      <c r="R15" s="369">
        <v>18.069717808868866</v>
      </c>
      <c r="S15" s="370">
        <v>877</v>
      </c>
      <c r="T15" s="371">
        <v>57.545931758530187</v>
      </c>
      <c r="U15" s="370">
        <v>647</v>
      </c>
      <c r="V15" s="372">
        <v>42.45406824146982</v>
      </c>
      <c r="W15" s="350"/>
      <c r="X15" s="368">
        <v>4952</v>
      </c>
      <c r="Y15" s="369">
        <v>58.714726108608019</v>
      </c>
      <c r="Z15" s="370">
        <v>3738</v>
      </c>
      <c r="AA15" s="371">
        <v>75.484652665589664</v>
      </c>
      <c r="AB15" s="370">
        <v>1214</v>
      </c>
      <c r="AC15" s="372">
        <f t="shared" si="0"/>
        <v>24.51534733441034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15474</v>
      </c>
      <c r="E16" s="365">
        <f t="shared" si="2"/>
        <v>9393</v>
      </c>
      <c r="F16" s="366">
        <f t="shared" si="3"/>
        <v>60.701822411787511</v>
      </c>
      <c r="G16" s="365">
        <f t="shared" si="4"/>
        <v>6081</v>
      </c>
      <c r="H16" s="367">
        <f t="shared" si="3"/>
        <v>39.298177588212482</v>
      </c>
      <c r="I16" s="350"/>
      <c r="J16" s="368">
        <f t="shared" si="5"/>
        <v>5305</v>
      </c>
      <c r="K16" s="369">
        <f t="shared" si="6"/>
        <v>34.283313945973894</v>
      </c>
      <c r="L16" s="370">
        <v>2172</v>
      </c>
      <c r="M16" s="371">
        <v>40.94250706880301</v>
      </c>
      <c r="N16" s="370">
        <v>3133</v>
      </c>
      <c r="O16" s="372">
        <v>59.05749293119699</v>
      </c>
      <c r="P16" s="350"/>
      <c r="Q16" s="368">
        <v>2817</v>
      </c>
      <c r="R16" s="369">
        <v>18.204730515703758</v>
      </c>
      <c r="S16" s="370">
        <v>1601</v>
      </c>
      <c r="T16" s="371">
        <v>56.833510827121046</v>
      </c>
      <c r="U16" s="370">
        <v>1216</v>
      </c>
      <c r="V16" s="372">
        <v>43.166489172878947</v>
      </c>
      <c r="W16" s="350"/>
      <c r="X16" s="368">
        <v>7352</v>
      </c>
      <c r="Y16" s="369">
        <v>47.511955538322347</v>
      </c>
      <c r="Z16" s="370">
        <v>5620</v>
      </c>
      <c r="AA16" s="371">
        <v>76.441784548422191</v>
      </c>
      <c r="AB16" s="370">
        <v>1732</v>
      </c>
      <c r="AC16" s="372">
        <f t="shared" si="0"/>
        <v>23.558215451577802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5415</v>
      </c>
      <c r="E17" s="375">
        <f t="shared" si="2"/>
        <v>3487</v>
      </c>
      <c r="F17" s="376">
        <f t="shared" si="3"/>
        <v>64.395198522622337</v>
      </c>
      <c r="G17" s="375">
        <f t="shared" si="4"/>
        <v>1928</v>
      </c>
      <c r="H17" s="367">
        <f t="shared" si="3"/>
        <v>35.604801477377656</v>
      </c>
      <c r="I17" s="350"/>
      <c r="J17" s="377">
        <f t="shared" si="5"/>
        <v>1296</v>
      </c>
      <c r="K17" s="378">
        <f t="shared" si="6"/>
        <v>23.933518005540165</v>
      </c>
      <c r="L17" s="375">
        <v>521</v>
      </c>
      <c r="M17" s="376">
        <v>40.200617283950621</v>
      </c>
      <c r="N17" s="375">
        <v>775</v>
      </c>
      <c r="O17" s="372">
        <v>59.799382716049386</v>
      </c>
      <c r="P17" s="350"/>
      <c r="Q17" s="377">
        <v>1021</v>
      </c>
      <c r="R17" s="378">
        <v>18.855032317636194</v>
      </c>
      <c r="S17" s="375">
        <v>578</v>
      </c>
      <c r="T17" s="376">
        <v>56.611165523996085</v>
      </c>
      <c r="U17" s="375">
        <v>443</v>
      </c>
      <c r="V17" s="372">
        <v>43.388834476003915</v>
      </c>
      <c r="W17" s="350"/>
      <c r="X17" s="377">
        <v>3098</v>
      </c>
      <c r="Y17" s="378">
        <v>57.211449676823634</v>
      </c>
      <c r="Z17" s="375">
        <v>2388</v>
      </c>
      <c r="AA17" s="376">
        <v>77.081988379599736</v>
      </c>
      <c r="AB17" s="375">
        <v>710</v>
      </c>
      <c r="AC17" s="372">
        <f t="shared" si="0"/>
        <v>22.918011620400257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34751</v>
      </c>
      <c r="E18" s="365">
        <f t="shared" si="2"/>
        <v>22776</v>
      </c>
      <c r="F18" s="366">
        <f t="shared" si="3"/>
        <v>65.540559983885359</v>
      </c>
      <c r="G18" s="365">
        <f t="shared" si="4"/>
        <v>11975</v>
      </c>
      <c r="H18" s="367">
        <f t="shared" si="3"/>
        <v>34.459440016114648</v>
      </c>
      <c r="I18" s="350"/>
      <c r="J18" s="368">
        <f t="shared" si="5"/>
        <v>6819</v>
      </c>
      <c r="K18" s="369">
        <f t="shared" si="6"/>
        <v>19.622456907714884</v>
      </c>
      <c r="L18" s="370">
        <v>2832</v>
      </c>
      <c r="M18" s="371">
        <v>41.531016278046636</v>
      </c>
      <c r="N18" s="370">
        <v>3987</v>
      </c>
      <c r="O18" s="372">
        <v>58.468983721953357</v>
      </c>
      <c r="P18" s="350"/>
      <c r="Q18" s="368">
        <v>5098</v>
      </c>
      <c r="R18" s="369">
        <v>14.670081436505425</v>
      </c>
      <c r="S18" s="370">
        <v>2878</v>
      </c>
      <c r="T18" s="371">
        <v>56.453511180855244</v>
      </c>
      <c r="U18" s="370">
        <v>2220</v>
      </c>
      <c r="V18" s="372">
        <v>43.546488819144763</v>
      </c>
      <c r="W18" s="350"/>
      <c r="X18" s="368">
        <v>22834</v>
      </c>
      <c r="Y18" s="369">
        <v>65.707461655779682</v>
      </c>
      <c r="Z18" s="370">
        <v>17066</v>
      </c>
      <c r="AA18" s="371">
        <v>74.739423666462287</v>
      </c>
      <c r="AB18" s="370">
        <v>5768</v>
      </c>
      <c r="AC18" s="372">
        <f t="shared" si="0"/>
        <v>25.260576333537703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22844</v>
      </c>
      <c r="E19" s="365">
        <f t="shared" si="2"/>
        <v>14592</v>
      </c>
      <c r="F19" s="366">
        <f t="shared" si="3"/>
        <v>63.876729119243571</v>
      </c>
      <c r="G19" s="365">
        <f t="shared" si="4"/>
        <v>8252</v>
      </c>
      <c r="H19" s="367">
        <f t="shared" si="3"/>
        <v>36.123270880756436</v>
      </c>
      <c r="I19" s="350"/>
      <c r="J19" s="368">
        <f t="shared" si="5"/>
        <v>5404</v>
      </c>
      <c r="K19" s="369">
        <f t="shared" si="6"/>
        <v>23.656102258798807</v>
      </c>
      <c r="L19" s="370">
        <v>2123</v>
      </c>
      <c r="M19" s="371">
        <v>39.285714285714285</v>
      </c>
      <c r="N19" s="370">
        <v>3281</v>
      </c>
      <c r="O19" s="372">
        <v>60.714285714285708</v>
      </c>
      <c r="P19" s="350"/>
      <c r="Q19" s="368">
        <v>3246</v>
      </c>
      <c r="R19" s="369">
        <v>14.209420416739626</v>
      </c>
      <c r="S19" s="370">
        <v>1913</v>
      </c>
      <c r="T19" s="371">
        <v>58.934072704867525</v>
      </c>
      <c r="U19" s="370">
        <v>1333</v>
      </c>
      <c r="V19" s="372">
        <v>41.065927295132468</v>
      </c>
      <c r="W19" s="350"/>
      <c r="X19" s="368">
        <v>14194</v>
      </c>
      <c r="Y19" s="369">
        <v>62.134477324461571</v>
      </c>
      <c r="Z19" s="370">
        <v>10556</v>
      </c>
      <c r="AA19" s="371">
        <v>74.369451881076515</v>
      </c>
      <c r="AB19" s="370">
        <v>3638</v>
      </c>
      <c r="AC19" s="372">
        <f t="shared" si="0"/>
        <v>25.630548118923492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49147</v>
      </c>
      <c r="E20" s="365">
        <f t="shared" si="2"/>
        <v>31072</v>
      </c>
      <c r="F20" s="366">
        <f t="shared" si="3"/>
        <v>63.2225771664598</v>
      </c>
      <c r="G20" s="365">
        <f t="shared" si="4"/>
        <v>18075</v>
      </c>
      <c r="H20" s="367">
        <f t="shared" si="3"/>
        <v>36.7774228335402</v>
      </c>
      <c r="I20" s="350"/>
      <c r="J20" s="368">
        <f t="shared" si="5"/>
        <v>13346</v>
      </c>
      <c r="K20" s="369">
        <f t="shared" si="6"/>
        <v>27.155268887215904</v>
      </c>
      <c r="L20" s="370">
        <v>5504</v>
      </c>
      <c r="M20" s="371">
        <v>41.240821219841152</v>
      </c>
      <c r="N20" s="370">
        <v>7842</v>
      </c>
      <c r="O20" s="372">
        <v>58.759178780158848</v>
      </c>
      <c r="P20" s="350"/>
      <c r="Q20" s="368">
        <v>7939</v>
      </c>
      <c r="R20" s="369">
        <v>16.153580076098237</v>
      </c>
      <c r="S20" s="370">
        <v>4511</v>
      </c>
      <c r="T20" s="371">
        <v>56.820758281899487</v>
      </c>
      <c r="U20" s="370">
        <v>3428</v>
      </c>
      <c r="V20" s="372">
        <v>43.179241718100513</v>
      </c>
      <c r="W20" s="350"/>
      <c r="X20" s="368">
        <v>27862</v>
      </c>
      <c r="Y20" s="369">
        <v>56.691151036685859</v>
      </c>
      <c r="Z20" s="370">
        <v>21057</v>
      </c>
      <c r="AA20" s="371">
        <v>75.576053406072788</v>
      </c>
      <c r="AB20" s="370">
        <v>6805</v>
      </c>
      <c r="AC20" s="372">
        <f t="shared" si="0"/>
        <v>24.423946593927212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47538</v>
      </c>
      <c r="E21" s="365">
        <f t="shared" si="2"/>
        <v>30871</v>
      </c>
      <c r="F21" s="366">
        <f t="shared" si="3"/>
        <v>64.939627245571955</v>
      </c>
      <c r="G21" s="365">
        <f t="shared" si="4"/>
        <v>16667</v>
      </c>
      <c r="H21" s="367">
        <f t="shared" si="3"/>
        <v>35.060372754428037</v>
      </c>
      <c r="I21" s="350"/>
      <c r="J21" s="368">
        <f t="shared" si="5"/>
        <v>10156</v>
      </c>
      <c r="K21" s="369">
        <f t="shared" si="6"/>
        <v>21.363961462409019</v>
      </c>
      <c r="L21" s="370">
        <v>4151</v>
      </c>
      <c r="M21" s="371">
        <v>40.872390705001969</v>
      </c>
      <c r="N21" s="370">
        <v>6005</v>
      </c>
      <c r="O21" s="372">
        <v>59.127609294998031</v>
      </c>
      <c r="P21" s="350"/>
      <c r="Q21" s="368">
        <v>8433</v>
      </c>
      <c r="R21" s="369">
        <v>17.739492616433168</v>
      </c>
      <c r="S21" s="370">
        <v>4804</v>
      </c>
      <c r="T21" s="371">
        <v>56.966678524842884</v>
      </c>
      <c r="U21" s="370">
        <v>3629</v>
      </c>
      <c r="V21" s="372">
        <v>43.033321475157123</v>
      </c>
      <c r="W21" s="350"/>
      <c r="X21" s="368">
        <v>28949</v>
      </c>
      <c r="Y21" s="369">
        <v>60.896545921157809</v>
      </c>
      <c r="Z21" s="370">
        <v>21916</v>
      </c>
      <c r="AA21" s="371">
        <v>75.705551141662923</v>
      </c>
      <c r="AB21" s="370">
        <v>7033</v>
      </c>
      <c r="AC21" s="372">
        <f t="shared" si="0"/>
        <v>24.294448858337077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13118</v>
      </c>
      <c r="E22" s="365">
        <f t="shared" si="2"/>
        <v>8558</v>
      </c>
      <c r="F22" s="366">
        <f t="shared" si="3"/>
        <v>65.2386034456472</v>
      </c>
      <c r="G22" s="365">
        <f t="shared" si="4"/>
        <v>4560</v>
      </c>
      <c r="H22" s="367">
        <f t="shared" si="3"/>
        <v>34.7613965543528</v>
      </c>
      <c r="I22" s="350"/>
      <c r="J22" s="368">
        <f t="shared" si="5"/>
        <v>2787</v>
      </c>
      <c r="K22" s="369">
        <f t="shared" si="6"/>
        <v>21.245616709864308</v>
      </c>
      <c r="L22" s="370">
        <v>1148</v>
      </c>
      <c r="M22" s="371">
        <v>41.191245066379615</v>
      </c>
      <c r="N22" s="370">
        <v>1639</v>
      </c>
      <c r="O22" s="372">
        <v>58.808754933620378</v>
      </c>
      <c r="P22" s="350"/>
      <c r="Q22" s="368">
        <v>2089</v>
      </c>
      <c r="R22" s="369">
        <v>15.924683640798904</v>
      </c>
      <c r="S22" s="370">
        <v>1196</v>
      </c>
      <c r="T22" s="371">
        <v>57.252273815222601</v>
      </c>
      <c r="U22" s="370">
        <v>893</v>
      </c>
      <c r="V22" s="372">
        <v>42.747726184777406</v>
      </c>
      <c r="W22" s="350"/>
      <c r="X22" s="368">
        <v>8242</v>
      </c>
      <c r="Y22" s="369">
        <v>62.829699649336789</v>
      </c>
      <c r="Z22" s="370">
        <v>6214</v>
      </c>
      <c r="AA22" s="371">
        <v>75.394321766561518</v>
      </c>
      <c r="AB22" s="370">
        <v>2028</v>
      </c>
      <c r="AC22" s="372">
        <f t="shared" si="0"/>
        <v>24.605678233438486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26068</v>
      </c>
      <c r="E23" s="365">
        <f t="shared" si="2"/>
        <v>17502</v>
      </c>
      <c r="F23" s="366">
        <f t="shared" si="3"/>
        <v>67.139788246125519</v>
      </c>
      <c r="G23" s="365">
        <f t="shared" si="4"/>
        <v>8566</v>
      </c>
      <c r="H23" s="367">
        <f t="shared" si="3"/>
        <v>32.860211753874481</v>
      </c>
      <c r="I23" s="350"/>
      <c r="J23" s="368">
        <f t="shared" si="5"/>
        <v>5242</v>
      </c>
      <c r="K23" s="369">
        <f t="shared" si="6"/>
        <v>20.108945833972687</v>
      </c>
      <c r="L23" s="370">
        <v>2231</v>
      </c>
      <c r="M23" s="371">
        <v>42.560091568103772</v>
      </c>
      <c r="N23" s="370">
        <v>3011</v>
      </c>
      <c r="O23" s="372">
        <v>57.439908431896228</v>
      </c>
      <c r="P23" s="350"/>
      <c r="Q23" s="368">
        <v>4287</v>
      </c>
      <c r="R23" s="369">
        <v>16.445450360595366</v>
      </c>
      <c r="S23" s="370">
        <v>2423</v>
      </c>
      <c r="T23" s="371">
        <v>56.519710753440634</v>
      </c>
      <c r="U23" s="370">
        <v>1864</v>
      </c>
      <c r="V23" s="372">
        <v>43.480289246559366</v>
      </c>
      <c r="W23" s="350"/>
      <c r="X23" s="368">
        <v>16539</v>
      </c>
      <c r="Y23" s="369">
        <v>63.445603805431951</v>
      </c>
      <c r="Z23" s="370">
        <v>12848</v>
      </c>
      <c r="AA23" s="371">
        <v>77.683052179696475</v>
      </c>
      <c r="AB23" s="370">
        <v>3691</v>
      </c>
      <c r="AC23" s="372">
        <f t="shared" si="0"/>
        <v>22.316947820303525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63399</v>
      </c>
      <c r="E24" s="365">
        <f t="shared" si="2"/>
        <v>42432</v>
      </c>
      <c r="F24" s="366">
        <f t="shared" si="3"/>
        <v>66.9285004495339</v>
      </c>
      <c r="G24" s="365">
        <f t="shared" si="4"/>
        <v>20967</v>
      </c>
      <c r="H24" s="367">
        <f t="shared" si="3"/>
        <v>33.071499550466093</v>
      </c>
      <c r="I24" s="350"/>
      <c r="J24" s="368">
        <f t="shared" si="5"/>
        <v>15663</v>
      </c>
      <c r="K24" s="369">
        <f t="shared" si="6"/>
        <v>24.705436994274358</v>
      </c>
      <c r="L24" s="370">
        <v>7640</v>
      </c>
      <c r="M24" s="371">
        <v>48.777373427823534</v>
      </c>
      <c r="N24" s="370">
        <v>8023</v>
      </c>
      <c r="O24" s="372">
        <v>51.222626572176466</v>
      </c>
      <c r="P24" s="350"/>
      <c r="Q24" s="368">
        <v>9685</v>
      </c>
      <c r="R24" s="369">
        <v>15.276266187163836</v>
      </c>
      <c r="S24" s="370">
        <v>5728</v>
      </c>
      <c r="T24" s="371">
        <v>59.143004646360353</v>
      </c>
      <c r="U24" s="370">
        <v>3957</v>
      </c>
      <c r="V24" s="372">
        <v>40.856995353639647</v>
      </c>
      <c r="W24" s="350"/>
      <c r="X24" s="368">
        <v>38051</v>
      </c>
      <c r="Y24" s="369">
        <v>60.018296818561808</v>
      </c>
      <c r="Z24" s="370">
        <v>29064</v>
      </c>
      <c r="AA24" s="371">
        <v>76.381698247089432</v>
      </c>
      <c r="AB24" s="370">
        <v>8987</v>
      </c>
      <c r="AC24" s="372">
        <f t="shared" si="0"/>
        <v>23.618301752910568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14684</v>
      </c>
      <c r="E25" s="365">
        <f t="shared" si="2"/>
        <v>8296</v>
      </c>
      <c r="F25" s="366">
        <f t="shared" si="3"/>
        <v>56.496867338599834</v>
      </c>
      <c r="G25" s="365">
        <f t="shared" si="4"/>
        <v>6388</v>
      </c>
      <c r="H25" s="367">
        <f t="shared" si="3"/>
        <v>43.503132661400166</v>
      </c>
      <c r="I25" s="350"/>
      <c r="J25" s="368">
        <f t="shared" si="5"/>
        <v>5408</v>
      </c>
      <c r="K25" s="369">
        <f t="shared" si="6"/>
        <v>36.829201852356306</v>
      </c>
      <c r="L25" s="370">
        <v>1918</v>
      </c>
      <c r="M25" s="371">
        <v>35.465976331360949</v>
      </c>
      <c r="N25" s="370">
        <v>3490</v>
      </c>
      <c r="O25" s="372">
        <v>64.534023668639051</v>
      </c>
      <c r="P25" s="350"/>
      <c r="Q25" s="368">
        <v>2242</v>
      </c>
      <c r="R25" s="369">
        <v>15.268319259057478</v>
      </c>
      <c r="S25" s="370">
        <v>1223</v>
      </c>
      <c r="T25" s="371">
        <v>54.549509366636926</v>
      </c>
      <c r="U25" s="370">
        <v>1019</v>
      </c>
      <c r="V25" s="372">
        <v>45.450490633363067</v>
      </c>
      <c r="W25" s="350"/>
      <c r="X25" s="368">
        <v>7034</v>
      </c>
      <c r="Y25" s="369">
        <v>47.902478888586216</v>
      </c>
      <c r="Z25" s="370">
        <v>5155</v>
      </c>
      <c r="AA25" s="371">
        <v>73.286892237702588</v>
      </c>
      <c r="AB25" s="370">
        <v>1879</v>
      </c>
      <c r="AC25" s="372">
        <f t="shared" si="0"/>
        <v>26.713107762297412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3426</v>
      </c>
      <c r="E26" s="380">
        <f t="shared" si="2"/>
        <v>2322</v>
      </c>
      <c r="F26" s="381">
        <f t="shared" si="3"/>
        <v>67.775831873905432</v>
      </c>
      <c r="G26" s="380">
        <f t="shared" si="4"/>
        <v>1104</v>
      </c>
      <c r="H26" s="367">
        <f t="shared" si="3"/>
        <v>32.224168126094568</v>
      </c>
      <c r="I26" s="350"/>
      <c r="J26" s="377">
        <f t="shared" si="5"/>
        <v>669</v>
      </c>
      <c r="K26" s="378">
        <f t="shared" si="6"/>
        <v>19.527145359019265</v>
      </c>
      <c r="L26" s="375">
        <v>319</v>
      </c>
      <c r="M26" s="376">
        <v>47.683109118086698</v>
      </c>
      <c r="N26" s="375">
        <v>350</v>
      </c>
      <c r="O26" s="372">
        <v>52.316890881913302</v>
      </c>
      <c r="P26" s="350"/>
      <c r="Q26" s="377">
        <v>517</v>
      </c>
      <c r="R26" s="378">
        <v>15.090484530064217</v>
      </c>
      <c r="S26" s="375">
        <v>295</v>
      </c>
      <c r="T26" s="376">
        <v>57.059961315280461</v>
      </c>
      <c r="U26" s="375">
        <v>222</v>
      </c>
      <c r="V26" s="372">
        <v>42.940038684719532</v>
      </c>
      <c r="W26" s="350"/>
      <c r="X26" s="377">
        <v>2240</v>
      </c>
      <c r="Y26" s="378">
        <v>65.382370110916526</v>
      </c>
      <c r="Z26" s="375">
        <v>1708</v>
      </c>
      <c r="AA26" s="376">
        <v>76.25</v>
      </c>
      <c r="AB26" s="375">
        <v>532</v>
      </c>
      <c r="AC26" s="372">
        <f t="shared" si="0"/>
        <v>23.75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19692</v>
      </c>
      <c r="E27" s="380">
        <f t="shared" si="2"/>
        <v>13275</v>
      </c>
      <c r="F27" s="381">
        <f t="shared" si="3"/>
        <v>67.413162705667276</v>
      </c>
      <c r="G27" s="380">
        <f t="shared" si="4"/>
        <v>6417</v>
      </c>
      <c r="H27" s="367">
        <f t="shared" si="3"/>
        <v>32.586837294332724</v>
      </c>
      <c r="I27" s="350"/>
      <c r="J27" s="377">
        <f t="shared" si="5"/>
        <v>3605</v>
      </c>
      <c r="K27" s="378">
        <f t="shared" si="6"/>
        <v>18.306926670729229</v>
      </c>
      <c r="L27" s="375">
        <v>1519</v>
      </c>
      <c r="M27" s="376">
        <v>42.135922330097088</v>
      </c>
      <c r="N27" s="375">
        <v>2086</v>
      </c>
      <c r="O27" s="372">
        <v>57.864077669902912</v>
      </c>
      <c r="P27" s="350"/>
      <c r="Q27" s="377">
        <v>3018</v>
      </c>
      <c r="R27" s="378">
        <v>15.326020719073735</v>
      </c>
      <c r="S27" s="375">
        <v>1713</v>
      </c>
      <c r="T27" s="376">
        <v>56.759443339960235</v>
      </c>
      <c r="U27" s="375">
        <v>1305</v>
      </c>
      <c r="V27" s="372">
        <v>43.240556660039765</v>
      </c>
      <c r="W27" s="350"/>
      <c r="X27" s="377">
        <v>13069</v>
      </c>
      <c r="Y27" s="378">
        <v>66.367052610197035</v>
      </c>
      <c r="Z27" s="375">
        <v>10043</v>
      </c>
      <c r="AA27" s="376">
        <v>76.845971382661261</v>
      </c>
      <c r="AB27" s="375">
        <v>3026</v>
      </c>
      <c r="AC27" s="372">
        <f t="shared" si="0"/>
        <v>23.154028617338739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2531</v>
      </c>
      <c r="E28" s="380">
        <f t="shared" si="2"/>
        <v>1625</v>
      </c>
      <c r="F28" s="381">
        <f t="shared" si="3"/>
        <v>64.203871987356777</v>
      </c>
      <c r="G28" s="380">
        <f t="shared" si="4"/>
        <v>906</v>
      </c>
      <c r="H28" s="382">
        <f t="shared" si="3"/>
        <v>35.796128012643223</v>
      </c>
      <c r="I28" s="350"/>
      <c r="J28" s="377">
        <f t="shared" si="5"/>
        <v>543</v>
      </c>
      <c r="K28" s="378">
        <f t="shared" si="6"/>
        <v>21.453970762544451</v>
      </c>
      <c r="L28" s="375">
        <v>234</v>
      </c>
      <c r="M28" s="376">
        <v>43.093922651933703</v>
      </c>
      <c r="N28" s="375">
        <v>309</v>
      </c>
      <c r="O28" s="383">
        <v>56.906077348066297</v>
      </c>
      <c r="P28" s="350"/>
      <c r="Q28" s="377">
        <v>383</v>
      </c>
      <c r="R28" s="378">
        <v>15.132358751481629</v>
      </c>
      <c r="S28" s="375">
        <v>205</v>
      </c>
      <c r="T28" s="376">
        <v>53.52480417754569</v>
      </c>
      <c r="U28" s="375">
        <v>178</v>
      </c>
      <c r="V28" s="383">
        <v>46.47519582245431</v>
      </c>
      <c r="W28" s="350"/>
      <c r="X28" s="377">
        <v>1605</v>
      </c>
      <c r="Y28" s="378">
        <v>63.413670485973924</v>
      </c>
      <c r="Z28" s="375">
        <v>1186</v>
      </c>
      <c r="AA28" s="376">
        <v>73.894080996884739</v>
      </c>
      <c r="AB28" s="375">
        <v>419</v>
      </c>
      <c r="AC28" s="383">
        <f t="shared" si="0"/>
        <v>26.105919003115265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1250</v>
      </c>
      <c r="E29" s="386">
        <f t="shared" si="2"/>
        <v>662</v>
      </c>
      <c r="F29" s="387">
        <f t="shared" si="3"/>
        <v>52.959999999999994</v>
      </c>
      <c r="G29" s="386">
        <f t="shared" si="4"/>
        <v>588</v>
      </c>
      <c r="H29" s="388">
        <f t="shared" si="3"/>
        <v>47.04</v>
      </c>
      <c r="I29" s="350"/>
      <c r="J29" s="389">
        <f t="shared" si="5"/>
        <v>681</v>
      </c>
      <c r="K29" s="390">
        <f t="shared" si="6"/>
        <v>54.48</v>
      </c>
      <c r="L29" s="391">
        <v>255</v>
      </c>
      <c r="M29" s="392">
        <v>37.444933920704848</v>
      </c>
      <c r="N29" s="391">
        <v>426</v>
      </c>
      <c r="O29" s="393">
        <v>62.555066079295152</v>
      </c>
      <c r="P29" s="350"/>
      <c r="Q29" s="389">
        <v>187</v>
      </c>
      <c r="R29" s="390">
        <v>14.96</v>
      </c>
      <c r="S29" s="391">
        <v>115</v>
      </c>
      <c r="T29" s="392">
        <v>61.497326203208559</v>
      </c>
      <c r="U29" s="391">
        <v>72</v>
      </c>
      <c r="V29" s="393">
        <v>38.502673796791441</v>
      </c>
      <c r="W29" s="350"/>
      <c r="X29" s="389">
        <v>382</v>
      </c>
      <c r="Y29" s="390">
        <v>30.56</v>
      </c>
      <c r="Z29" s="391">
        <v>292</v>
      </c>
      <c r="AA29" s="392">
        <v>76.439790575916234</v>
      </c>
      <c r="AB29" s="391">
        <v>90</v>
      </c>
      <c r="AC29" s="393">
        <f t="shared" si="0"/>
        <v>23.560209424083769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428125</v>
      </c>
      <c r="E31" s="1238">
        <f>L31+S31+Z31</f>
        <v>273291</v>
      </c>
      <c r="F31" s="1239">
        <f>E31/$D31*100</f>
        <v>63.83439416058394</v>
      </c>
      <c r="G31" s="1238">
        <f>N31+U31+AB31</f>
        <v>154834</v>
      </c>
      <c r="H31" s="1240">
        <f>G31/$D31*100</f>
        <v>36.16560583941606</v>
      </c>
      <c r="I31" s="320"/>
      <c r="J31" s="1241">
        <f>SUM(J12:J29)</f>
        <v>112219</v>
      </c>
      <c r="K31" s="1242">
        <f>J31/$D31*100</f>
        <v>26.211737226277371</v>
      </c>
      <c r="L31" s="1238">
        <f>SUM(L12:L29)</f>
        <v>46446</v>
      </c>
      <c r="M31" s="1239">
        <f>L31/$J31*100</f>
        <v>41.388713141268411</v>
      </c>
      <c r="N31" s="1238">
        <f>SUM(N12:N29)</f>
        <v>65773</v>
      </c>
      <c r="O31" s="1243">
        <f>N31/$J31*100</f>
        <v>58.611286858731596</v>
      </c>
      <c r="P31" s="320"/>
      <c r="Q31" s="1241">
        <f>SUM(Q12:Q29)</f>
        <v>69599</v>
      </c>
      <c r="R31" s="1242">
        <f>Q31/$D31*100</f>
        <v>16.256700729927008</v>
      </c>
      <c r="S31" s="1238">
        <f>SUM(S12:S29)</f>
        <v>39961</v>
      </c>
      <c r="T31" s="1239">
        <f>S31/$Q31*100</f>
        <v>57.416054828373973</v>
      </c>
      <c r="U31" s="1238">
        <f>SUM(U12:U29)</f>
        <v>29638</v>
      </c>
      <c r="V31" s="1243">
        <f>U31/$Q31*100</f>
        <v>42.583945171626034</v>
      </c>
      <c r="W31" s="320"/>
      <c r="X31" s="1241">
        <f>SUM(X12:X29)</f>
        <v>246307</v>
      </c>
      <c r="Y31" s="1242">
        <f>X31/$D31*100</f>
        <v>57.531562043795624</v>
      </c>
      <c r="Z31" s="1238">
        <f>SUM(Z12:Z29)</f>
        <v>186884</v>
      </c>
      <c r="AA31" s="1239">
        <f>Z31/$X31*100</f>
        <v>75.874416886243594</v>
      </c>
      <c r="AB31" s="1238">
        <f>SUM(AB12:AB29)</f>
        <v>59423</v>
      </c>
      <c r="AC31" s="1243">
        <f>AB31/$X31*100</f>
        <v>24.125583113756409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405</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229</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230</v>
      </c>
      <c r="K8" s="1402"/>
      <c r="L8" s="1402"/>
      <c r="M8" s="1402"/>
      <c r="N8" s="1402"/>
      <c r="O8" s="1403"/>
      <c r="P8" s="317"/>
      <c r="Q8" s="1401" t="s">
        <v>231</v>
      </c>
      <c r="R8" s="1402"/>
      <c r="S8" s="1402"/>
      <c r="T8" s="1402"/>
      <c r="U8" s="1402"/>
      <c r="V8" s="1403"/>
      <c r="W8" s="317"/>
      <c r="X8" s="1401" t="s">
        <v>232</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220</v>
      </c>
      <c r="L9" s="1380" t="s">
        <v>24</v>
      </c>
      <c r="M9" s="1381"/>
      <c r="N9" s="1382" t="s">
        <v>23</v>
      </c>
      <c r="O9" s="1383"/>
      <c r="P9" s="317"/>
      <c r="Q9" s="1384" t="s">
        <v>9</v>
      </c>
      <c r="R9" s="1378" t="s">
        <v>220</v>
      </c>
      <c r="S9" s="1380" t="s">
        <v>24</v>
      </c>
      <c r="T9" s="1381"/>
      <c r="U9" s="1382" t="s">
        <v>23</v>
      </c>
      <c r="V9" s="1383"/>
      <c r="W9" s="317"/>
      <c r="X9" s="1384" t="s">
        <v>9</v>
      </c>
      <c r="Y9" s="1378" t="s">
        <v>220</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220</v>
      </c>
      <c r="G10" s="406" t="s">
        <v>9</v>
      </c>
      <c r="H10" s="889" t="s">
        <v>220</v>
      </c>
      <c r="I10" s="346"/>
      <c r="J10" s="1385"/>
      <c r="K10" s="1379"/>
      <c r="L10" s="404" t="s">
        <v>9</v>
      </c>
      <c r="M10" s="403" t="s">
        <v>221</v>
      </c>
      <c r="N10" s="407" t="s">
        <v>9</v>
      </c>
      <c r="O10" s="402" t="s">
        <v>221</v>
      </c>
      <c r="P10" s="347"/>
      <c r="Q10" s="1385"/>
      <c r="R10" s="1379"/>
      <c r="S10" s="404" t="s">
        <v>9</v>
      </c>
      <c r="T10" s="403" t="s">
        <v>221</v>
      </c>
      <c r="U10" s="407" t="s">
        <v>9</v>
      </c>
      <c r="V10" s="402" t="s">
        <v>221</v>
      </c>
      <c r="W10" s="347"/>
      <c r="X10" s="1385"/>
      <c r="Y10" s="1379"/>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139380</v>
      </c>
      <c r="E12" s="352">
        <f>L12+S12+Z12</f>
        <v>87404</v>
      </c>
      <c r="F12" s="353">
        <f>E12/$D12*100</f>
        <v>62.709140479265315</v>
      </c>
      <c r="G12" s="352">
        <f>N12+U12+AB12</f>
        <v>51976</v>
      </c>
      <c r="H12" s="354">
        <f>G12/$D12*100</f>
        <v>37.290859520734685</v>
      </c>
      <c r="I12" s="350"/>
      <c r="J12" s="355">
        <f>L12+N12</f>
        <v>42818</v>
      </c>
      <c r="K12" s="356">
        <f>J12/$D12*100</f>
        <v>30.720332902855503</v>
      </c>
      <c r="L12" s="357">
        <v>17225</v>
      </c>
      <c r="M12" s="353">
        <v>40.22840861320006</v>
      </c>
      <c r="N12" s="357">
        <v>25593</v>
      </c>
      <c r="O12" s="358">
        <v>59.771591386799948</v>
      </c>
      <c r="P12" s="350"/>
      <c r="Q12" s="355">
        <v>28049</v>
      </c>
      <c r="R12" s="356">
        <v>20.124121107762949</v>
      </c>
      <c r="S12" s="357">
        <v>18009</v>
      </c>
      <c r="T12" s="353">
        <v>64.205497522193298</v>
      </c>
      <c r="U12" s="357">
        <v>10040</v>
      </c>
      <c r="V12" s="358">
        <v>35.794502477806695</v>
      </c>
      <c r="W12" s="350"/>
      <c r="X12" s="355">
        <v>68513</v>
      </c>
      <c r="Y12" s="356">
        <v>49.155545989381551</v>
      </c>
      <c r="Z12" s="357">
        <v>52170</v>
      </c>
      <c r="AA12" s="353">
        <v>76.146132850699871</v>
      </c>
      <c r="AB12" s="357">
        <v>16343</v>
      </c>
      <c r="AC12" s="358">
        <f t="shared" ref="AC12:AC29" si="0">AB12/$X12*100</f>
        <v>23.853867149300136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14683</v>
      </c>
      <c r="E13" s="365">
        <f t="shared" ref="E13:E29" si="2">L13+S13+Z13</f>
        <v>9281</v>
      </c>
      <c r="F13" s="366">
        <f t="shared" ref="F13:H29" si="3">E13/$D13*100</f>
        <v>63.209153442756929</v>
      </c>
      <c r="G13" s="365">
        <f t="shared" ref="G13:G29" si="4">N13+U13+AB13</f>
        <v>5402</v>
      </c>
      <c r="H13" s="367">
        <f t="shared" si="3"/>
        <v>36.790846557243064</v>
      </c>
      <c r="I13" s="350"/>
      <c r="J13" s="368">
        <f t="shared" ref="J13:J29" si="5">L13+N13</f>
        <v>3218</v>
      </c>
      <c r="K13" s="369">
        <f t="shared" ref="K13:K29" si="6">J13/$D13*100</f>
        <v>21.916502077232174</v>
      </c>
      <c r="L13" s="370">
        <v>1325</v>
      </c>
      <c r="M13" s="371">
        <v>41.174642635177129</v>
      </c>
      <c r="N13" s="370">
        <v>1893</v>
      </c>
      <c r="O13" s="372">
        <v>58.825357364822871</v>
      </c>
      <c r="P13" s="350"/>
      <c r="Q13" s="368">
        <v>2562</v>
      </c>
      <c r="R13" s="369">
        <v>17.4487502553974</v>
      </c>
      <c r="S13" s="370">
        <v>1498</v>
      </c>
      <c r="T13" s="371">
        <v>58.469945355191257</v>
      </c>
      <c r="U13" s="370">
        <v>1064</v>
      </c>
      <c r="V13" s="372">
        <v>41.530054644808743</v>
      </c>
      <c r="W13" s="350"/>
      <c r="X13" s="368">
        <v>8903</v>
      </c>
      <c r="Y13" s="369">
        <v>60.634747667370426</v>
      </c>
      <c r="Z13" s="370">
        <v>6458</v>
      </c>
      <c r="AA13" s="371">
        <v>72.537346961698304</v>
      </c>
      <c r="AB13" s="370">
        <v>2445</v>
      </c>
      <c r="AC13" s="372">
        <f t="shared" si="0"/>
        <v>27.462653038301699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10843</v>
      </c>
      <c r="E14" s="365">
        <f t="shared" si="2"/>
        <v>7002</v>
      </c>
      <c r="F14" s="366">
        <f t="shared" si="3"/>
        <v>64.576224292170053</v>
      </c>
      <c r="G14" s="365">
        <f t="shared" si="4"/>
        <v>3841</v>
      </c>
      <c r="H14" s="367">
        <f t="shared" si="3"/>
        <v>35.423775707829932</v>
      </c>
      <c r="I14" s="350"/>
      <c r="J14" s="368">
        <f t="shared" si="5"/>
        <v>2673</v>
      </c>
      <c r="K14" s="369">
        <f t="shared" si="6"/>
        <v>24.651849119247441</v>
      </c>
      <c r="L14" s="370">
        <v>1034</v>
      </c>
      <c r="M14" s="371">
        <v>38.68312757201646</v>
      </c>
      <c r="N14" s="370">
        <v>1639</v>
      </c>
      <c r="O14" s="372">
        <v>61.31687242798354</v>
      </c>
      <c r="P14" s="350"/>
      <c r="Q14" s="368">
        <v>2170</v>
      </c>
      <c r="R14" s="369">
        <v>20.012911555842479</v>
      </c>
      <c r="S14" s="370">
        <v>1287</v>
      </c>
      <c r="T14" s="371">
        <v>59.308755760368662</v>
      </c>
      <c r="U14" s="370">
        <v>883</v>
      </c>
      <c r="V14" s="372">
        <v>40.691244239631338</v>
      </c>
      <c r="W14" s="350"/>
      <c r="X14" s="368">
        <v>6000</v>
      </c>
      <c r="Y14" s="369">
        <v>55.335239324910077</v>
      </c>
      <c r="Z14" s="370">
        <v>4681</v>
      </c>
      <c r="AA14" s="371">
        <v>78.016666666666666</v>
      </c>
      <c r="AB14" s="370">
        <v>1319</v>
      </c>
      <c r="AC14" s="372">
        <f t="shared" si="0"/>
        <v>21.983333333333334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11260</v>
      </c>
      <c r="E15" s="365">
        <f t="shared" si="2"/>
        <v>6708</v>
      </c>
      <c r="F15" s="366">
        <f t="shared" si="3"/>
        <v>59.573712255772648</v>
      </c>
      <c r="G15" s="365">
        <f t="shared" si="4"/>
        <v>4552</v>
      </c>
      <c r="H15" s="367">
        <f t="shared" si="3"/>
        <v>40.426287744227352</v>
      </c>
      <c r="I15" s="350"/>
      <c r="J15" s="368">
        <f t="shared" si="5"/>
        <v>3278</v>
      </c>
      <c r="K15" s="369">
        <f t="shared" si="6"/>
        <v>29.111900532859678</v>
      </c>
      <c r="L15" s="370">
        <v>1305</v>
      </c>
      <c r="M15" s="371">
        <v>39.810860280658936</v>
      </c>
      <c r="N15" s="370">
        <v>1973</v>
      </c>
      <c r="O15" s="372">
        <v>60.189139719341064</v>
      </c>
      <c r="P15" s="350"/>
      <c r="Q15" s="368">
        <v>2368</v>
      </c>
      <c r="R15" s="369">
        <v>21.03019538188277</v>
      </c>
      <c r="S15" s="370">
        <v>1314</v>
      </c>
      <c r="T15" s="371">
        <v>55.48986486486487</v>
      </c>
      <c r="U15" s="370">
        <v>1054</v>
      </c>
      <c r="V15" s="372">
        <v>44.510135135135137</v>
      </c>
      <c r="W15" s="350"/>
      <c r="X15" s="368">
        <v>5614</v>
      </c>
      <c r="Y15" s="369">
        <v>49.857904085257552</v>
      </c>
      <c r="Z15" s="370">
        <v>4089</v>
      </c>
      <c r="AA15" s="371">
        <v>72.835767723548273</v>
      </c>
      <c r="AB15" s="370">
        <v>1525</v>
      </c>
      <c r="AC15" s="372">
        <f t="shared" si="0"/>
        <v>27.164232276451727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16739</v>
      </c>
      <c r="E16" s="365">
        <f t="shared" si="2"/>
        <v>9789</v>
      </c>
      <c r="F16" s="366">
        <f t="shared" si="3"/>
        <v>58.480195949578828</v>
      </c>
      <c r="G16" s="365">
        <f t="shared" si="4"/>
        <v>6950</v>
      </c>
      <c r="H16" s="367">
        <f t="shared" si="3"/>
        <v>41.519804050421172</v>
      </c>
      <c r="I16" s="350"/>
      <c r="J16" s="368">
        <f t="shared" si="5"/>
        <v>6648</v>
      </c>
      <c r="K16" s="369">
        <f t="shared" si="6"/>
        <v>39.715634147798553</v>
      </c>
      <c r="L16" s="370">
        <v>2703</v>
      </c>
      <c r="M16" s="371">
        <v>40.658844765342963</v>
      </c>
      <c r="N16" s="370">
        <v>3945</v>
      </c>
      <c r="O16" s="372">
        <v>59.341155234657037</v>
      </c>
      <c r="P16" s="350"/>
      <c r="Q16" s="368">
        <v>3404</v>
      </c>
      <c r="R16" s="369">
        <v>20.335742875918513</v>
      </c>
      <c r="S16" s="370">
        <v>2084</v>
      </c>
      <c r="T16" s="371">
        <v>61.222091656874269</v>
      </c>
      <c r="U16" s="370">
        <v>1320</v>
      </c>
      <c r="V16" s="372">
        <v>38.777908343125731</v>
      </c>
      <c r="W16" s="350"/>
      <c r="X16" s="368">
        <v>6687</v>
      </c>
      <c r="Y16" s="369">
        <v>39.948622976282934</v>
      </c>
      <c r="Z16" s="370">
        <v>5002</v>
      </c>
      <c r="AA16" s="371">
        <v>74.801854344250046</v>
      </c>
      <c r="AB16" s="370">
        <v>1685</v>
      </c>
      <c r="AC16" s="372">
        <f t="shared" si="0"/>
        <v>25.198145655749965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7918</v>
      </c>
      <c r="E17" s="375">
        <f t="shared" si="2"/>
        <v>5046</v>
      </c>
      <c r="F17" s="376">
        <f t="shared" si="3"/>
        <v>63.728214195503917</v>
      </c>
      <c r="G17" s="375">
        <f t="shared" si="4"/>
        <v>2872</v>
      </c>
      <c r="H17" s="367">
        <f t="shared" si="3"/>
        <v>36.271785804496091</v>
      </c>
      <c r="I17" s="350"/>
      <c r="J17" s="377">
        <f t="shared" si="5"/>
        <v>1912</v>
      </c>
      <c r="K17" s="378">
        <f t="shared" si="6"/>
        <v>24.147511997979286</v>
      </c>
      <c r="L17" s="375">
        <v>779</v>
      </c>
      <c r="M17" s="376">
        <v>40.74267782426778</v>
      </c>
      <c r="N17" s="375">
        <v>1133</v>
      </c>
      <c r="O17" s="372">
        <v>59.25732217573222</v>
      </c>
      <c r="P17" s="350"/>
      <c r="Q17" s="377">
        <v>1625</v>
      </c>
      <c r="R17" s="378">
        <v>20.522859307906035</v>
      </c>
      <c r="S17" s="375">
        <v>904</v>
      </c>
      <c r="T17" s="376">
        <v>55.630769230769225</v>
      </c>
      <c r="U17" s="375">
        <v>721</v>
      </c>
      <c r="V17" s="372">
        <v>44.369230769230775</v>
      </c>
      <c r="W17" s="350"/>
      <c r="X17" s="377">
        <v>4381</v>
      </c>
      <c r="Y17" s="378">
        <v>55.329628694114675</v>
      </c>
      <c r="Z17" s="375">
        <v>3363</v>
      </c>
      <c r="AA17" s="376">
        <v>76.763296051129885</v>
      </c>
      <c r="AB17" s="375">
        <v>1018</v>
      </c>
      <c r="AC17" s="372">
        <f t="shared" si="0"/>
        <v>23.236703948870122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40821</v>
      </c>
      <c r="E18" s="365">
        <f t="shared" si="2"/>
        <v>25826</v>
      </c>
      <c r="F18" s="366">
        <f t="shared" si="3"/>
        <v>63.266455990789048</v>
      </c>
      <c r="G18" s="365">
        <f t="shared" si="4"/>
        <v>14995</v>
      </c>
      <c r="H18" s="367">
        <f t="shared" si="3"/>
        <v>36.733544009210945</v>
      </c>
      <c r="I18" s="350"/>
      <c r="J18" s="368">
        <f t="shared" si="5"/>
        <v>9387</v>
      </c>
      <c r="K18" s="369">
        <f t="shared" si="6"/>
        <v>22.995517013301978</v>
      </c>
      <c r="L18" s="370">
        <v>3911</v>
      </c>
      <c r="M18" s="371">
        <v>41.664003408969855</v>
      </c>
      <c r="N18" s="370">
        <v>5476</v>
      </c>
      <c r="O18" s="372">
        <v>58.335996591030145</v>
      </c>
      <c r="P18" s="350"/>
      <c r="Q18" s="368">
        <v>6911</v>
      </c>
      <c r="R18" s="369">
        <v>16.930011513681684</v>
      </c>
      <c r="S18" s="370">
        <v>3951</v>
      </c>
      <c r="T18" s="371">
        <v>57.169729416871654</v>
      </c>
      <c r="U18" s="370">
        <v>2960</v>
      </c>
      <c r="V18" s="372">
        <v>42.830270583128346</v>
      </c>
      <c r="W18" s="350"/>
      <c r="X18" s="368">
        <v>24523</v>
      </c>
      <c r="Y18" s="369">
        <v>60.074471473016345</v>
      </c>
      <c r="Z18" s="370">
        <v>17964</v>
      </c>
      <c r="AA18" s="371">
        <v>73.25368021857031</v>
      </c>
      <c r="AB18" s="370">
        <v>6559</v>
      </c>
      <c r="AC18" s="372">
        <f t="shared" si="0"/>
        <v>26.74631978142968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25000</v>
      </c>
      <c r="E19" s="365">
        <f t="shared" si="2"/>
        <v>15407</v>
      </c>
      <c r="F19" s="366">
        <f t="shared" si="3"/>
        <v>61.628000000000007</v>
      </c>
      <c r="G19" s="365">
        <f t="shared" si="4"/>
        <v>9593</v>
      </c>
      <c r="H19" s="367">
        <f t="shared" si="3"/>
        <v>38.372</v>
      </c>
      <c r="I19" s="350"/>
      <c r="J19" s="368">
        <f t="shared" si="5"/>
        <v>6546</v>
      </c>
      <c r="K19" s="369">
        <f t="shared" si="6"/>
        <v>26.184000000000001</v>
      </c>
      <c r="L19" s="370">
        <v>2669</v>
      </c>
      <c r="M19" s="371">
        <v>40.772991139627251</v>
      </c>
      <c r="N19" s="370">
        <v>3877</v>
      </c>
      <c r="O19" s="372">
        <v>59.227008860372742</v>
      </c>
      <c r="P19" s="350"/>
      <c r="Q19" s="368">
        <v>4368</v>
      </c>
      <c r="R19" s="369">
        <v>17.471999999999998</v>
      </c>
      <c r="S19" s="370">
        <v>2569</v>
      </c>
      <c r="T19" s="371">
        <v>58.814102564102569</v>
      </c>
      <c r="U19" s="370">
        <v>1799</v>
      </c>
      <c r="V19" s="372">
        <v>41.185897435897431</v>
      </c>
      <c r="W19" s="350"/>
      <c r="X19" s="368">
        <v>14086</v>
      </c>
      <c r="Y19" s="369">
        <v>56.344000000000008</v>
      </c>
      <c r="Z19" s="370">
        <v>10169</v>
      </c>
      <c r="AA19" s="371">
        <v>72.192247621752088</v>
      </c>
      <c r="AB19" s="370">
        <v>3917</v>
      </c>
      <c r="AC19" s="372">
        <f t="shared" si="0"/>
        <v>27.807752378247908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97973</v>
      </c>
      <c r="E20" s="365">
        <f t="shared" si="2"/>
        <v>62391</v>
      </c>
      <c r="F20" s="366">
        <f t="shared" si="3"/>
        <v>63.681830708460495</v>
      </c>
      <c r="G20" s="365">
        <f t="shared" si="4"/>
        <v>35582</v>
      </c>
      <c r="H20" s="367">
        <f t="shared" si="3"/>
        <v>36.318169291539505</v>
      </c>
      <c r="I20" s="350"/>
      <c r="J20" s="368">
        <f t="shared" si="5"/>
        <v>21706</v>
      </c>
      <c r="K20" s="369">
        <f t="shared" si="6"/>
        <v>22.155083543425231</v>
      </c>
      <c r="L20" s="370">
        <v>8788</v>
      </c>
      <c r="M20" s="371">
        <v>40.486501428176538</v>
      </c>
      <c r="N20" s="370">
        <v>12918</v>
      </c>
      <c r="O20" s="372">
        <v>59.513498571823462</v>
      </c>
      <c r="P20" s="350"/>
      <c r="Q20" s="368">
        <v>18779</v>
      </c>
      <c r="R20" s="369">
        <v>19.167525746889449</v>
      </c>
      <c r="S20" s="370">
        <v>10891</v>
      </c>
      <c r="T20" s="371">
        <v>57.995633420309922</v>
      </c>
      <c r="U20" s="370">
        <v>7888</v>
      </c>
      <c r="V20" s="372">
        <v>42.004366579690078</v>
      </c>
      <c r="W20" s="350"/>
      <c r="X20" s="368">
        <v>57488</v>
      </c>
      <c r="Y20" s="369">
        <v>58.677390709685319</v>
      </c>
      <c r="Z20" s="370">
        <v>42712</v>
      </c>
      <c r="AA20" s="371">
        <v>74.297244642360155</v>
      </c>
      <c r="AB20" s="370">
        <v>14776</v>
      </c>
      <c r="AC20" s="372">
        <f t="shared" si="0"/>
        <v>25.702755357639855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61707</v>
      </c>
      <c r="E21" s="365">
        <f t="shared" si="2"/>
        <v>38334</v>
      </c>
      <c r="F21" s="366">
        <f t="shared" si="3"/>
        <v>62.122611697214261</v>
      </c>
      <c r="G21" s="365">
        <f t="shared" si="4"/>
        <v>23373</v>
      </c>
      <c r="H21" s="367">
        <f t="shared" si="3"/>
        <v>37.877388302785747</v>
      </c>
      <c r="I21" s="350"/>
      <c r="J21" s="368">
        <f t="shared" si="5"/>
        <v>16056</v>
      </c>
      <c r="K21" s="369">
        <f t="shared" si="6"/>
        <v>26.019738441343769</v>
      </c>
      <c r="L21" s="370">
        <v>6533</v>
      </c>
      <c r="M21" s="371">
        <v>40.688839063278529</v>
      </c>
      <c r="N21" s="370">
        <v>9523</v>
      </c>
      <c r="O21" s="372">
        <v>59.311160936721471</v>
      </c>
      <c r="P21" s="350"/>
      <c r="Q21" s="368">
        <v>12682</v>
      </c>
      <c r="R21" s="369">
        <v>20.551963310483416</v>
      </c>
      <c r="S21" s="370">
        <v>7567</v>
      </c>
      <c r="T21" s="371">
        <v>59.667244914051409</v>
      </c>
      <c r="U21" s="370">
        <v>5115</v>
      </c>
      <c r="V21" s="372">
        <v>40.332755085948591</v>
      </c>
      <c r="W21" s="350"/>
      <c r="X21" s="368">
        <v>32969</v>
      </c>
      <c r="Y21" s="369">
        <v>53.428298248172808</v>
      </c>
      <c r="Z21" s="370">
        <v>24234</v>
      </c>
      <c r="AA21" s="371">
        <v>73.505414176954105</v>
      </c>
      <c r="AB21" s="370">
        <v>8735</v>
      </c>
      <c r="AC21" s="372">
        <f t="shared" si="0"/>
        <v>26.494585823045892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13472</v>
      </c>
      <c r="E22" s="365">
        <f t="shared" si="2"/>
        <v>8587</v>
      </c>
      <c r="F22" s="366">
        <f t="shared" si="3"/>
        <v>63.739608076009503</v>
      </c>
      <c r="G22" s="365">
        <f t="shared" si="4"/>
        <v>4885</v>
      </c>
      <c r="H22" s="367">
        <f t="shared" si="3"/>
        <v>36.260391923990497</v>
      </c>
      <c r="I22" s="350"/>
      <c r="J22" s="368">
        <f t="shared" si="5"/>
        <v>3442</v>
      </c>
      <c r="K22" s="369">
        <f t="shared" si="6"/>
        <v>25.549287410926365</v>
      </c>
      <c r="L22" s="370">
        <v>1444</v>
      </c>
      <c r="M22" s="371">
        <v>41.952353282975011</v>
      </c>
      <c r="N22" s="370">
        <v>1998</v>
      </c>
      <c r="O22" s="372">
        <v>58.047646717024982</v>
      </c>
      <c r="P22" s="350"/>
      <c r="Q22" s="368">
        <v>2579</v>
      </c>
      <c r="R22" s="369">
        <v>19.143408551068884</v>
      </c>
      <c r="S22" s="370">
        <v>1595</v>
      </c>
      <c r="T22" s="371">
        <v>61.845676618844514</v>
      </c>
      <c r="U22" s="370">
        <v>984</v>
      </c>
      <c r="V22" s="372">
        <v>38.154323381155486</v>
      </c>
      <c r="W22" s="350"/>
      <c r="X22" s="368">
        <v>7451</v>
      </c>
      <c r="Y22" s="369">
        <v>55.307304038004744</v>
      </c>
      <c r="Z22" s="370">
        <v>5548</v>
      </c>
      <c r="AA22" s="371">
        <v>74.459804053147224</v>
      </c>
      <c r="AB22" s="370">
        <v>1903</v>
      </c>
      <c r="AC22" s="372">
        <f t="shared" si="0"/>
        <v>25.540195946852773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26077</v>
      </c>
      <c r="E23" s="365">
        <f t="shared" si="2"/>
        <v>16112</v>
      </c>
      <c r="F23" s="366">
        <f t="shared" si="3"/>
        <v>61.786248418146258</v>
      </c>
      <c r="G23" s="365">
        <f t="shared" si="4"/>
        <v>9965</v>
      </c>
      <c r="H23" s="367">
        <f t="shared" si="3"/>
        <v>38.213751581853742</v>
      </c>
      <c r="I23" s="350"/>
      <c r="J23" s="368">
        <f t="shared" si="5"/>
        <v>7722</v>
      </c>
      <c r="K23" s="369">
        <f t="shared" si="6"/>
        <v>29.612302028607584</v>
      </c>
      <c r="L23" s="370">
        <v>2971</v>
      </c>
      <c r="M23" s="371">
        <v>38.474488474488474</v>
      </c>
      <c r="N23" s="370">
        <v>4751</v>
      </c>
      <c r="O23" s="372">
        <v>61.525511525511526</v>
      </c>
      <c r="P23" s="350"/>
      <c r="Q23" s="368">
        <v>4839</v>
      </c>
      <c r="R23" s="369">
        <v>18.556582428960386</v>
      </c>
      <c r="S23" s="370">
        <v>2840</v>
      </c>
      <c r="T23" s="371">
        <v>58.689811944616658</v>
      </c>
      <c r="U23" s="370">
        <v>1999</v>
      </c>
      <c r="V23" s="372">
        <v>41.310188055383342</v>
      </c>
      <c r="W23" s="350"/>
      <c r="X23" s="368">
        <v>13516</v>
      </c>
      <c r="Y23" s="369">
        <v>51.83111554243203</v>
      </c>
      <c r="Z23" s="370">
        <v>10301</v>
      </c>
      <c r="AA23" s="371">
        <v>76.213376738680083</v>
      </c>
      <c r="AB23" s="370">
        <v>3215</v>
      </c>
      <c r="AC23" s="372">
        <f t="shared" si="0"/>
        <v>23.786623261319917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72442</v>
      </c>
      <c r="E24" s="365">
        <f t="shared" si="2"/>
        <v>46211</v>
      </c>
      <c r="F24" s="366">
        <f t="shared" si="3"/>
        <v>63.790342618922722</v>
      </c>
      <c r="G24" s="365">
        <f t="shared" si="4"/>
        <v>26231</v>
      </c>
      <c r="H24" s="367">
        <f t="shared" si="3"/>
        <v>36.209657381077278</v>
      </c>
      <c r="I24" s="350"/>
      <c r="J24" s="368">
        <f t="shared" si="5"/>
        <v>20793</v>
      </c>
      <c r="K24" s="369">
        <f t="shared" si="6"/>
        <v>28.702962369895918</v>
      </c>
      <c r="L24" s="370">
        <v>9317</v>
      </c>
      <c r="M24" s="371">
        <v>44.808348963593517</v>
      </c>
      <c r="N24" s="370">
        <v>11476</v>
      </c>
      <c r="O24" s="372">
        <v>55.191651036406483</v>
      </c>
      <c r="P24" s="350"/>
      <c r="Q24" s="368">
        <v>12919</v>
      </c>
      <c r="R24" s="369">
        <v>17.83357720659286</v>
      </c>
      <c r="S24" s="370">
        <v>7972</v>
      </c>
      <c r="T24" s="371">
        <v>61.707562504837831</v>
      </c>
      <c r="U24" s="370">
        <v>4947</v>
      </c>
      <c r="V24" s="372">
        <v>38.292437495162162</v>
      </c>
      <c r="W24" s="350"/>
      <c r="X24" s="368">
        <v>38730</v>
      </c>
      <c r="Y24" s="369">
        <v>53.463460423511222</v>
      </c>
      <c r="Z24" s="370">
        <v>28922</v>
      </c>
      <c r="AA24" s="371">
        <v>74.675961786728635</v>
      </c>
      <c r="AB24" s="370">
        <v>9808</v>
      </c>
      <c r="AC24" s="372">
        <f t="shared" si="0"/>
        <v>25.324038213271365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18559</v>
      </c>
      <c r="E25" s="365">
        <f t="shared" si="2"/>
        <v>10148</v>
      </c>
      <c r="F25" s="366">
        <f t="shared" si="3"/>
        <v>54.679670240853497</v>
      </c>
      <c r="G25" s="365">
        <f t="shared" si="4"/>
        <v>8411</v>
      </c>
      <c r="H25" s="367">
        <f t="shared" si="3"/>
        <v>45.320329759146503</v>
      </c>
      <c r="I25" s="350"/>
      <c r="J25" s="368">
        <f t="shared" si="5"/>
        <v>7658</v>
      </c>
      <c r="K25" s="369">
        <f t="shared" si="6"/>
        <v>41.262999084002374</v>
      </c>
      <c r="L25" s="370">
        <v>2804</v>
      </c>
      <c r="M25" s="371">
        <v>36.615304256986157</v>
      </c>
      <c r="N25" s="370">
        <v>4854</v>
      </c>
      <c r="O25" s="372">
        <v>63.384695743013843</v>
      </c>
      <c r="P25" s="350"/>
      <c r="Q25" s="368">
        <v>3469</v>
      </c>
      <c r="R25" s="369">
        <v>18.691739856673312</v>
      </c>
      <c r="S25" s="370">
        <v>1924</v>
      </c>
      <c r="T25" s="371">
        <v>55.462669357163449</v>
      </c>
      <c r="U25" s="370">
        <v>1545</v>
      </c>
      <c r="V25" s="372">
        <v>44.537330642836551</v>
      </c>
      <c r="W25" s="350"/>
      <c r="X25" s="368">
        <v>7432</v>
      </c>
      <c r="Y25" s="369">
        <v>40.045261059324318</v>
      </c>
      <c r="Z25" s="370">
        <v>5420</v>
      </c>
      <c r="AA25" s="371">
        <v>72.927879440258351</v>
      </c>
      <c r="AB25" s="370">
        <v>2012</v>
      </c>
      <c r="AC25" s="372">
        <f t="shared" si="0"/>
        <v>27.072120559741659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6381</v>
      </c>
      <c r="E26" s="380">
        <f t="shared" si="2"/>
        <v>4091</v>
      </c>
      <c r="F26" s="381">
        <f t="shared" si="3"/>
        <v>64.11220811784986</v>
      </c>
      <c r="G26" s="380">
        <f t="shared" si="4"/>
        <v>2290</v>
      </c>
      <c r="H26" s="367">
        <f t="shared" si="3"/>
        <v>35.887791882150132</v>
      </c>
      <c r="I26" s="350"/>
      <c r="J26" s="377">
        <f t="shared" si="5"/>
        <v>1176</v>
      </c>
      <c r="K26" s="378">
        <f t="shared" si="6"/>
        <v>18.429713211095439</v>
      </c>
      <c r="L26" s="375">
        <v>451</v>
      </c>
      <c r="M26" s="376">
        <v>38.35034013605442</v>
      </c>
      <c r="N26" s="375">
        <v>725</v>
      </c>
      <c r="O26" s="372">
        <v>61.64965986394558</v>
      </c>
      <c r="P26" s="350"/>
      <c r="Q26" s="377">
        <v>909</v>
      </c>
      <c r="R26" s="378">
        <v>14.245416078984485</v>
      </c>
      <c r="S26" s="375">
        <v>495</v>
      </c>
      <c r="T26" s="376">
        <v>54.455445544554458</v>
      </c>
      <c r="U26" s="375">
        <v>414</v>
      </c>
      <c r="V26" s="372">
        <v>45.544554455445549</v>
      </c>
      <c r="W26" s="350"/>
      <c r="X26" s="377">
        <v>4296</v>
      </c>
      <c r="Y26" s="378">
        <v>67.324870709920077</v>
      </c>
      <c r="Z26" s="375">
        <v>3145</v>
      </c>
      <c r="AA26" s="376">
        <v>73.207635009310991</v>
      </c>
      <c r="AB26" s="375">
        <v>1151</v>
      </c>
      <c r="AC26" s="372">
        <f t="shared" si="0"/>
        <v>26.792364990689009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26562</v>
      </c>
      <c r="E27" s="380">
        <f t="shared" si="2"/>
        <v>16220</v>
      </c>
      <c r="F27" s="381">
        <f t="shared" si="3"/>
        <v>61.064678864543332</v>
      </c>
      <c r="G27" s="380">
        <f t="shared" si="4"/>
        <v>10342</v>
      </c>
      <c r="H27" s="367">
        <f t="shared" si="3"/>
        <v>38.935321135456668</v>
      </c>
      <c r="I27" s="350"/>
      <c r="J27" s="377">
        <f t="shared" si="5"/>
        <v>6554</v>
      </c>
      <c r="K27" s="378">
        <f t="shared" si="6"/>
        <v>24.674346811234095</v>
      </c>
      <c r="L27" s="375">
        <v>2538</v>
      </c>
      <c r="M27" s="376">
        <v>38.724443088190419</v>
      </c>
      <c r="N27" s="375">
        <v>4016</v>
      </c>
      <c r="O27" s="372">
        <v>61.275556911809581</v>
      </c>
      <c r="P27" s="350"/>
      <c r="Q27" s="377">
        <v>4898</v>
      </c>
      <c r="R27" s="378">
        <v>18.439876515322641</v>
      </c>
      <c r="S27" s="375">
        <v>2644</v>
      </c>
      <c r="T27" s="376">
        <v>53.981216823193144</v>
      </c>
      <c r="U27" s="375">
        <v>2254</v>
      </c>
      <c r="V27" s="372">
        <v>46.018783176806863</v>
      </c>
      <c r="W27" s="350"/>
      <c r="X27" s="377">
        <v>15110</v>
      </c>
      <c r="Y27" s="378">
        <v>56.885776673443267</v>
      </c>
      <c r="Z27" s="375">
        <v>11038</v>
      </c>
      <c r="AA27" s="376">
        <v>73.050959629384522</v>
      </c>
      <c r="AB27" s="375">
        <v>4072</v>
      </c>
      <c r="AC27" s="372">
        <f t="shared" si="0"/>
        <v>26.949040370615485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4336</v>
      </c>
      <c r="E28" s="380">
        <f t="shared" si="2"/>
        <v>2779</v>
      </c>
      <c r="F28" s="381">
        <f t="shared" si="3"/>
        <v>64.091328413284131</v>
      </c>
      <c r="G28" s="380">
        <f t="shared" si="4"/>
        <v>1557</v>
      </c>
      <c r="H28" s="382">
        <f t="shared" si="3"/>
        <v>35.908671586715869</v>
      </c>
      <c r="I28" s="350"/>
      <c r="J28" s="377">
        <f t="shared" si="5"/>
        <v>715</v>
      </c>
      <c r="K28" s="378">
        <f t="shared" si="6"/>
        <v>16.489852398523986</v>
      </c>
      <c r="L28" s="375">
        <v>287</v>
      </c>
      <c r="M28" s="376">
        <v>40.13986013986014</v>
      </c>
      <c r="N28" s="375">
        <v>428</v>
      </c>
      <c r="O28" s="383">
        <v>59.86013986013986</v>
      </c>
      <c r="P28" s="350"/>
      <c r="Q28" s="377">
        <v>761</v>
      </c>
      <c r="R28" s="378">
        <v>17.550738007380073</v>
      </c>
      <c r="S28" s="375">
        <v>428</v>
      </c>
      <c r="T28" s="376">
        <v>56.241787122207619</v>
      </c>
      <c r="U28" s="375">
        <v>333</v>
      </c>
      <c r="V28" s="383">
        <v>43.758212877792381</v>
      </c>
      <c r="W28" s="350"/>
      <c r="X28" s="377">
        <v>2860</v>
      </c>
      <c r="Y28" s="378">
        <v>65.959409594095945</v>
      </c>
      <c r="Z28" s="375">
        <v>2064</v>
      </c>
      <c r="AA28" s="376">
        <v>72.167832167832174</v>
      </c>
      <c r="AB28" s="375">
        <v>796</v>
      </c>
      <c r="AC28" s="383">
        <f t="shared" si="0"/>
        <v>27.83216783216783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1389</v>
      </c>
      <c r="E29" s="386">
        <f t="shared" si="2"/>
        <v>733</v>
      </c>
      <c r="F29" s="387">
        <f t="shared" si="3"/>
        <v>52.771778257739378</v>
      </c>
      <c r="G29" s="386">
        <f t="shared" si="4"/>
        <v>656</v>
      </c>
      <c r="H29" s="388">
        <f t="shared" si="3"/>
        <v>47.228221742260615</v>
      </c>
      <c r="I29" s="350"/>
      <c r="J29" s="389">
        <f t="shared" si="5"/>
        <v>780</v>
      </c>
      <c r="K29" s="390">
        <f t="shared" si="6"/>
        <v>56.155507559395247</v>
      </c>
      <c r="L29" s="391">
        <v>275</v>
      </c>
      <c r="M29" s="392">
        <v>35.256410256410255</v>
      </c>
      <c r="N29" s="391">
        <v>505</v>
      </c>
      <c r="O29" s="393">
        <v>64.743589743589752</v>
      </c>
      <c r="P29" s="350"/>
      <c r="Q29" s="389">
        <v>210</v>
      </c>
      <c r="R29" s="390">
        <v>15.118790496760258</v>
      </c>
      <c r="S29" s="391">
        <v>150</v>
      </c>
      <c r="T29" s="392">
        <v>71.428571428571431</v>
      </c>
      <c r="U29" s="391">
        <v>60</v>
      </c>
      <c r="V29" s="393">
        <v>28.571428571428569</v>
      </c>
      <c r="W29" s="350"/>
      <c r="X29" s="389">
        <v>399</v>
      </c>
      <c r="Y29" s="390">
        <v>28.725701943844495</v>
      </c>
      <c r="Z29" s="391">
        <v>308</v>
      </c>
      <c r="AA29" s="392">
        <v>77.192982456140342</v>
      </c>
      <c r="AB29" s="391">
        <v>91</v>
      </c>
      <c r="AC29" s="393">
        <f t="shared" si="0"/>
        <v>22.807017543859647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595542</v>
      </c>
      <c r="E31" s="1238">
        <f>L31+S31+Z31</f>
        <v>372069</v>
      </c>
      <c r="F31" s="1239">
        <f>E31/$D31*100</f>
        <v>62.475694409462299</v>
      </c>
      <c r="G31" s="1238">
        <f>N31+U31+AB31</f>
        <v>223473</v>
      </c>
      <c r="H31" s="1240">
        <f>G31/$D31*100</f>
        <v>37.524305590537693</v>
      </c>
      <c r="I31" s="320"/>
      <c r="J31" s="1241">
        <f>SUM(J12:J29)</f>
        <v>163082</v>
      </c>
      <c r="K31" s="1242">
        <f>J31/$D31*100</f>
        <v>27.383794929660709</v>
      </c>
      <c r="L31" s="1238">
        <f>SUM(L12:L29)</f>
        <v>66359</v>
      </c>
      <c r="M31" s="1239">
        <f>L31/$J31*100</f>
        <v>40.690572840656849</v>
      </c>
      <c r="N31" s="1238">
        <f>SUM(N12:N29)</f>
        <v>96723</v>
      </c>
      <c r="O31" s="1243">
        <f>N31/$J31*100</f>
        <v>59.309427159343151</v>
      </c>
      <c r="P31" s="320"/>
      <c r="Q31" s="1241">
        <f>SUM(Q12:Q29)</f>
        <v>113502</v>
      </c>
      <c r="R31" s="1242">
        <f>Q31/$D31*100</f>
        <v>19.058605438407366</v>
      </c>
      <c r="S31" s="1238">
        <f>SUM(S12:S29)</f>
        <v>68122</v>
      </c>
      <c r="T31" s="1239">
        <f>S31/$Q31*100</f>
        <v>60.018325668270165</v>
      </c>
      <c r="U31" s="1238">
        <f>SUM(U12:U29)</f>
        <v>45380</v>
      </c>
      <c r="V31" s="1243">
        <f>U31/$Q31*100</f>
        <v>39.981674331729842</v>
      </c>
      <c r="W31" s="320"/>
      <c r="X31" s="1241">
        <f>SUM(X12:X29)</f>
        <v>318958</v>
      </c>
      <c r="Y31" s="1242">
        <f>X31/$D31*100</f>
        <v>53.557599631931922</v>
      </c>
      <c r="Z31" s="1238">
        <f>SUM(Z12:Z29)</f>
        <v>237588</v>
      </c>
      <c r="AA31" s="1239">
        <f>Z31/$X31*100</f>
        <v>74.488804168573921</v>
      </c>
      <c r="AB31" s="1238">
        <f>SUM(AB12:AB29)</f>
        <v>81370</v>
      </c>
      <c r="AC31" s="1243">
        <f>AB31/$X31*100</f>
        <v>25.511195831426082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406</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233</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234</v>
      </c>
      <c r="K8" s="1402"/>
      <c r="L8" s="1402"/>
      <c r="M8" s="1402"/>
      <c r="N8" s="1402"/>
      <c r="O8" s="1403"/>
      <c r="P8" s="317"/>
      <c r="Q8" s="1401" t="s">
        <v>235</v>
      </c>
      <c r="R8" s="1402"/>
      <c r="S8" s="1402"/>
      <c r="T8" s="1402"/>
      <c r="U8" s="1402"/>
      <c r="V8" s="1403"/>
      <c r="W8" s="317"/>
      <c r="X8" s="1401" t="s">
        <v>236</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220</v>
      </c>
      <c r="L9" s="1380" t="s">
        <v>24</v>
      </c>
      <c r="M9" s="1381"/>
      <c r="N9" s="1382" t="s">
        <v>23</v>
      </c>
      <c r="O9" s="1383"/>
      <c r="P9" s="317"/>
      <c r="Q9" s="1384" t="s">
        <v>9</v>
      </c>
      <c r="R9" s="1378" t="s">
        <v>220</v>
      </c>
      <c r="S9" s="1380" t="s">
        <v>24</v>
      </c>
      <c r="T9" s="1381"/>
      <c r="U9" s="1382" t="s">
        <v>23</v>
      </c>
      <c r="V9" s="1383"/>
      <c r="W9" s="317"/>
      <c r="X9" s="1384" t="s">
        <v>9</v>
      </c>
      <c r="Y9" s="1378" t="s">
        <v>220</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220</v>
      </c>
      <c r="G10" s="406" t="s">
        <v>9</v>
      </c>
      <c r="H10" s="889" t="s">
        <v>220</v>
      </c>
      <c r="I10" s="346"/>
      <c r="J10" s="1385"/>
      <c r="K10" s="1379"/>
      <c r="L10" s="404" t="s">
        <v>9</v>
      </c>
      <c r="M10" s="403" t="s">
        <v>221</v>
      </c>
      <c r="N10" s="407" t="s">
        <v>9</v>
      </c>
      <c r="O10" s="402" t="s">
        <v>221</v>
      </c>
      <c r="P10" s="347"/>
      <c r="Q10" s="1385"/>
      <c r="R10" s="1379"/>
      <c r="S10" s="404" t="s">
        <v>9</v>
      </c>
      <c r="T10" s="403" t="s">
        <v>221</v>
      </c>
      <c r="U10" s="407" t="s">
        <v>9</v>
      </c>
      <c r="V10" s="402" t="s">
        <v>221</v>
      </c>
      <c r="W10" s="347"/>
      <c r="X10" s="1385"/>
      <c r="Y10" s="1379"/>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91630</v>
      </c>
      <c r="E12" s="352">
        <f>L12+S12+Z12</f>
        <v>59586</v>
      </c>
      <c r="F12" s="353">
        <f>E12/$D12*100</f>
        <v>65.028920659172769</v>
      </c>
      <c r="G12" s="352">
        <f>N12+U12+AB12</f>
        <v>32044</v>
      </c>
      <c r="H12" s="354">
        <f>G12/$D12*100</f>
        <v>34.971079340827238</v>
      </c>
      <c r="I12" s="350"/>
      <c r="J12" s="355">
        <f>L12+N12</f>
        <v>22392</v>
      </c>
      <c r="K12" s="356">
        <f>J12/$D12*100</f>
        <v>24.437411328167631</v>
      </c>
      <c r="L12" s="357">
        <v>9711</v>
      </c>
      <c r="M12" s="353">
        <v>43.368167202572351</v>
      </c>
      <c r="N12" s="357">
        <v>12681</v>
      </c>
      <c r="O12" s="358">
        <v>56.631832797427649</v>
      </c>
      <c r="P12" s="350"/>
      <c r="Q12" s="355">
        <v>23754</v>
      </c>
      <c r="R12" s="356">
        <v>25.923824075084578</v>
      </c>
      <c r="S12" s="357">
        <v>17191</v>
      </c>
      <c r="T12" s="353">
        <v>72.370969099941064</v>
      </c>
      <c r="U12" s="357">
        <v>6563</v>
      </c>
      <c r="V12" s="358">
        <v>27.629030900058936</v>
      </c>
      <c r="W12" s="350"/>
      <c r="X12" s="355">
        <v>45484</v>
      </c>
      <c r="Y12" s="356">
        <v>49.638764596747791</v>
      </c>
      <c r="Z12" s="357">
        <v>32684</v>
      </c>
      <c r="AA12" s="353">
        <v>71.858235863160672</v>
      </c>
      <c r="AB12" s="357">
        <v>12800</v>
      </c>
      <c r="AC12" s="358">
        <f t="shared" ref="AC12:AC29" si="0">AB12/$X12*100</f>
        <v>28.141764136839324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14113</v>
      </c>
      <c r="E13" s="365">
        <f t="shared" ref="E13:E29" si="2">L13+S13+Z13</f>
        <v>9104</v>
      </c>
      <c r="F13" s="366">
        <f t="shared" ref="F13:H29" si="3">E13/$D13*100</f>
        <v>64.507900517253589</v>
      </c>
      <c r="G13" s="365">
        <f t="shared" ref="G13:G29" si="4">N13+U13+AB13</f>
        <v>5009</v>
      </c>
      <c r="H13" s="367">
        <f t="shared" si="3"/>
        <v>35.492099482746404</v>
      </c>
      <c r="I13" s="350"/>
      <c r="J13" s="368">
        <f t="shared" ref="J13:J29" si="5">L13+N13</f>
        <v>2862</v>
      </c>
      <c r="K13" s="369">
        <f t="shared" ref="K13:K29" si="6">J13/$D13*100</f>
        <v>20.27917522851272</v>
      </c>
      <c r="L13" s="370">
        <v>1266</v>
      </c>
      <c r="M13" s="371">
        <v>44.234800838574422</v>
      </c>
      <c r="N13" s="370">
        <v>1596</v>
      </c>
      <c r="O13" s="372">
        <v>55.765199161425571</v>
      </c>
      <c r="P13" s="350"/>
      <c r="Q13" s="368">
        <v>3023</v>
      </c>
      <c r="R13" s="369">
        <v>21.419967405937786</v>
      </c>
      <c r="S13" s="370">
        <v>1950</v>
      </c>
      <c r="T13" s="371">
        <v>64.505458154151512</v>
      </c>
      <c r="U13" s="370">
        <v>1073</v>
      </c>
      <c r="V13" s="372">
        <v>35.494541845848495</v>
      </c>
      <c r="W13" s="350"/>
      <c r="X13" s="368">
        <v>8228</v>
      </c>
      <c r="Y13" s="369">
        <v>58.300857365549497</v>
      </c>
      <c r="Z13" s="370">
        <v>5888</v>
      </c>
      <c r="AA13" s="371">
        <v>71.560525036460859</v>
      </c>
      <c r="AB13" s="370">
        <v>2340</v>
      </c>
      <c r="AC13" s="372">
        <f t="shared" si="0"/>
        <v>28.439474963539134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13502</v>
      </c>
      <c r="E14" s="365">
        <f t="shared" si="2"/>
        <v>8656</v>
      </c>
      <c r="F14" s="366">
        <f t="shared" si="3"/>
        <v>64.109020885794692</v>
      </c>
      <c r="G14" s="365">
        <f t="shared" si="4"/>
        <v>4846</v>
      </c>
      <c r="H14" s="367">
        <f t="shared" si="3"/>
        <v>35.890979114205301</v>
      </c>
      <c r="I14" s="350"/>
      <c r="J14" s="368">
        <f t="shared" si="5"/>
        <v>3273</v>
      </c>
      <c r="K14" s="369">
        <f t="shared" si="6"/>
        <v>24.240853206932307</v>
      </c>
      <c r="L14" s="370">
        <v>1400</v>
      </c>
      <c r="M14" s="371">
        <v>42.774213260006114</v>
      </c>
      <c r="N14" s="370">
        <v>1873</v>
      </c>
      <c r="O14" s="372">
        <v>57.225786739993886</v>
      </c>
      <c r="P14" s="350"/>
      <c r="Q14" s="368">
        <v>3024</v>
      </c>
      <c r="R14" s="369">
        <v>22.39668197304103</v>
      </c>
      <c r="S14" s="370">
        <v>1799</v>
      </c>
      <c r="T14" s="371">
        <v>59.490740740740748</v>
      </c>
      <c r="U14" s="370">
        <v>1225</v>
      </c>
      <c r="V14" s="372">
        <v>40.50925925925926</v>
      </c>
      <c r="W14" s="350"/>
      <c r="X14" s="368">
        <v>7205</v>
      </c>
      <c r="Y14" s="369">
        <v>53.362464820026666</v>
      </c>
      <c r="Z14" s="370">
        <v>5457</v>
      </c>
      <c r="AA14" s="371">
        <v>75.739070090215137</v>
      </c>
      <c r="AB14" s="370">
        <v>1748</v>
      </c>
      <c r="AC14" s="372">
        <f t="shared" si="0"/>
        <v>24.260929909784874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14517</v>
      </c>
      <c r="E15" s="365">
        <f t="shared" si="2"/>
        <v>8987</v>
      </c>
      <c r="F15" s="366">
        <f t="shared" si="3"/>
        <v>61.90673004064201</v>
      </c>
      <c r="G15" s="365">
        <f t="shared" si="4"/>
        <v>5530</v>
      </c>
      <c r="H15" s="367">
        <f t="shared" si="3"/>
        <v>38.093269959357997</v>
      </c>
      <c r="I15" s="350"/>
      <c r="J15" s="368">
        <f t="shared" si="5"/>
        <v>3988</v>
      </c>
      <c r="K15" s="369">
        <f t="shared" si="6"/>
        <v>27.471240614452018</v>
      </c>
      <c r="L15" s="370">
        <v>1835</v>
      </c>
      <c r="M15" s="371">
        <v>46.013039117352058</v>
      </c>
      <c r="N15" s="370">
        <v>2153</v>
      </c>
      <c r="O15" s="372">
        <v>53.986960882647935</v>
      </c>
      <c r="P15" s="350"/>
      <c r="Q15" s="368">
        <v>3721</v>
      </c>
      <c r="R15" s="369">
        <v>25.632017634497483</v>
      </c>
      <c r="S15" s="370">
        <v>2301</v>
      </c>
      <c r="T15" s="371">
        <v>61.838215533458751</v>
      </c>
      <c r="U15" s="370">
        <v>1420</v>
      </c>
      <c r="V15" s="372">
        <v>38.161784466541256</v>
      </c>
      <c r="W15" s="350"/>
      <c r="X15" s="368">
        <v>6808</v>
      </c>
      <c r="Y15" s="369">
        <v>46.896741751050492</v>
      </c>
      <c r="Z15" s="370">
        <v>4851</v>
      </c>
      <c r="AA15" s="371">
        <v>71.254406580493537</v>
      </c>
      <c r="AB15" s="370">
        <v>1957</v>
      </c>
      <c r="AC15" s="372">
        <f t="shared" si="0"/>
        <v>28.745593419506466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15378</v>
      </c>
      <c r="E16" s="365">
        <f t="shared" si="2"/>
        <v>8951</v>
      </c>
      <c r="F16" s="366">
        <f t="shared" si="3"/>
        <v>58.20652880738718</v>
      </c>
      <c r="G16" s="365">
        <f t="shared" si="4"/>
        <v>6427</v>
      </c>
      <c r="H16" s="367">
        <f t="shared" si="3"/>
        <v>41.793471192612827</v>
      </c>
      <c r="I16" s="350"/>
      <c r="J16" s="368">
        <f t="shared" si="5"/>
        <v>6051</v>
      </c>
      <c r="K16" s="369">
        <f t="shared" si="6"/>
        <v>39.348419820522821</v>
      </c>
      <c r="L16" s="370">
        <v>2541</v>
      </c>
      <c r="M16" s="371">
        <v>41.993058998512645</v>
      </c>
      <c r="N16" s="370">
        <v>3510</v>
      </c>
      <c r="O16" s="372">
        <v>58.006941001487355</v>
      </c>
      <c r="P16" s="350"/>
      <c r="Q16" s="368">
        <v>3652</v>
      </c>
      <c r="R16" s="369">
        <v>23.74821173104435</v>
      </c>
      <c r="S16" s="370">
        <v>2296</v>
      </c>
      <c r="T16" s="371">
        <v>62.869660460021905</v>
      </c>
      <c r="U16" s="370">
        <v>1356</v>
      </c>
      <c r="V16" s="372">
        <v>37.130339539978095</v>
      </c>
      <c r="W16" s="350"/>
      <c r="X16" s="368">
        <v>5675</v>
      </c>
      <c r="Y16" s="369">
        <v>36.903368448432829</v>
      </c>
      <c r="Z16" s="370">
        <v>4114</v>
      </c>
      <c r="AA16" s="371">
        <v>72.493392070484589</v>
      </c>
      <c r="AB16" s="370">
        <v>1561</v>
      </c>
      <c r="AC16" s="372">
        <f t="shared" si="0"/>
        <v>27.506607929515418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5323</v>
      </c>
      <c r="E17" s="375">
        <f t="shared" si="2"/>
        <v>3172</v>
      </c>
      <c r="F17" s="376">
        <f t="shared" si="3"/>
        <v>59.590456509487133</v>
      </c>
      <c r="G17" s="375">
        <f t="shared" si="4"/>
        <v>2151</v>
      </c>
      <c r="H17" s="367">
        <f t="shared" si="3"/>
        <v>40.409543490512867</v>
      </c>
      <c r="I17" s="350"/>
      <c r="J17" s="377">
        <f t="shared" si="5"/>
        <v>1470</v>
      </c>
      <c r="K17" s="378">
        <f t="shared" si="6"/>
        <v>27.616006011647563</v>
      </c>
      <c r="L17" s="375">
        <v>625</v>
      </c>
      <c r="M17" s="376">
        <v>42.517006802721085</v>
      </c>
      <c r="N17" s="375">
        <v>845</v>
      </c>
      <c r="O17" s="372">
        <v>57.482993197278908</v>
      </c>
      <c r="P17" s="350"/>
      <c r="Q17" s="377">
        <v>1286</v>
      </c>
      <c r="R17" s="378">
        <v>24.159308660529778</v>
      </c>
      <c r="S17" s="375">
        <v>717</v>
      </c>
      <c r="T17" s="376">
        <v>55.754276827371697</v>
      </c>
      <c r="U17" s="375">
        <v>569</v>
      </c>
      <c r="V17" s="372">
        <v>44.245723172628303</v>
      </c>
      <c r="W17" s="350"/>
      <c r="X17" s="377">
        <v>2567</v>
      </c>
      <c r="Y17" s="378">
        <v>48.224685327822655</v>
      </c>
      <c r="Z17" s="375">
        <v>1830</v>
      </c>
      <c r="AA17" s="376">
        <v>71.289442929489681</v>
      </c>
      <c r="AB17" s="375">
        <v>737</v>
      </c>
      <c r="AC17" s="372">
        <f t="shared" si="0"/>
        <v>28.710557070510323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48808</v>
      </c>
      <c r="E18" s="365">
        <f t="shared" si="2"/>
        <v>30377</v>
      </c>
      <c r="F18" s="366">
        <f t="shared" si="3"/>
        <v>62.237747910178662</v>
      </c>
      <c r="G18" s="365">
        <f t="shared" si="4"/>
        <v>18431</v>
      </c>
      <c r="H18" s="367">
        <f t="shared" si="3"/>
        <v>37.762252089821338</v>
      </c>
      <c r="I18" s="350"/>
      <c r="J18" s="368">
        <f t="shared" si="5"/>
        <v>9413</v>
      </c>
      <c r="K18" s="369">
        <f t="shared" si="6"/>
        <v>19.285772824127193</v>
      </c>
      <c r="L18" s="370">
        <v>3973</v>
      </c>
      <c r="M18" s="371">
        <v>42.207585254435351</v>
      </c>
      <c r="N18" s="370">
        <v>5440</v>
      </c>
      <c r="O18" s="372">
        <v>57.792414745564649</v>
      </c>
      <c r="P18" s="350"/>
      <c r="Q18" s="368">
        <v>9430</v>
      </c>
      <c r="R18" s="369">
        <v>19.320603179806589</v>
      </c>
      <c r="S18" s="370">
        <v>5548</v>
      </c>
      <c r="T18" s="371">
        <v>58.833510074231178</v>
      </c>
      <c r="U18" s="370">
        <v>3882</v>
      </c>
      <c r="V18" s="372">
        <v>41.166489925768822</v>
      </c>
      <c r="W18" s="350"/>
      <c r="X18" s="368">
        <v>29965</v>
      </c>
      <c r="Y18" s="369">
        <v>61.393623996066218</v>
      </c>
      <c r="Z18" s="370">
        <v>20856</v>
      </c>
      <c r="AA18" s="371">
        <v>69.601201401635237</v>
      </c>
      <c r="AB18" s="370">
        <v>9109</v>
      </c>
      <c r="AC18" s="372">
        <f t="shared" si="0"/>
        <v>30.398798598364756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28539</v>
      </c>
      <c r="E19" s="365">
        <f t="shared" si="2"/>
        <v>18497</v>
      </c>
      <c r="F19" s="366">
        <f t="shared" si="3"/>
        <v>64.813062826307856</v>
      </c>
      <c r="G19" s="365">
        <f t="shared" si="4"/>
        <v>10042</v>
      </c>
      <c r="H19" s="367">
        <f t="shared" si="3"/>
        <v>35.186937173692137</v>
      </c>
      <c r="I19" s="350"/>
      <c r="J19" s="368">
        <f t="shared" si="5"/>
        <v>5491</v>
      </c>
      <c r="K19" s="369">
        <f t="shared" si="6"/>
        <v>19.240337783384138</v>
      </c>
      <c r="L19" s="370">
        <v>2370</v>
      </c>
      <c r="M19" s="371">
        <v>43.16153706064469</v>
      </c>
      <c r="N19" s="370">
        <v>3121</v>
      </c>
      <c r="O19" s="372">
        <v>56.838462939355303</v>
      </c>
      <c r="P19" s="350"/>
      <c r="Q19" s="368">
        <v>5926</v>
      </c>
      <c r="R19" s="369">
        <v>20.764567784435332</v>
      </c>
      <c r="S19" s="370">
        <v>3899</v>
      </c>
      <c r="T19" s="371">
        <v>65.794802564967938</v>
      </c>
      <c r="U19" s="370">
        <v>2027</v>
      </c>
      <c r="V19" s="372">
        <v>34.205197435032062</v>
      </c>
      <c r="W19" s="350"/>
      <c r="X19" s="368">
        <v>17122</v>
      </c>
      <c r="Y19" s="369">
        <v>59.99509443218053</v>
      </c>
      <c r="Z19" s="370">
        <v>12228</v>
      </c>
      <c r="AA19" s="371">
        <v>71.41689055016937</v>
      </c>
      <c r="AB19" s="370">
        <v>4894</v>
      </c>
      <c r="AC19" s="372">
        <f t="shared" si="0"/>
        <v>28.58310944983063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107737</v>
      </c>
      <c r="E20" s="365">
        <f t="shared" si="2"/>
        <v>67746</v>
      </c>
      <c r="F20" s="366">
        <f t="shared" si="3"/>
        <v>62.880904424663761</v>
      </c>
      <c r="G20" s="365">
        <f t="shared" si="4"/>
        <v>39991</v>
      </c>
      <c r="H20" s="367">
        <f t="shared" si="3"/>
        <v>37.119095575336239</v>
      </c>
      <c r="I20" s="350"/>
      <c r="J20" s="368">
        <f t="shared" si="5"/>
        <v>28251</v>
      </c>
      <c r="K20" s="369">
        <f t="shared" si="6"/>
        <v>26.222189220045109</v>
      </c>
      <c r="L20" s="370">
        <v>12631</v>
      </c>
      <c r="M20" s="371">
        <v>44.709921772680609</v>
      </c>
      <c r="N20" s="370">
        <v>15620</v>
      </c>
      <c r="O20" s="372">
        <v>55.290078227319384</v>
      </c>
      <c r="P20" s="350"/>
      <c r="Q20" s="368">
        <v>25679</v>
      </c>
      <c r="R20" s="369">
        <v>23.834894233178943</v>
      </c>
      <c r="S20" s="370">
        <v>16509</v>
      </c>
      <c r="T20" s="371">
        <v>64.28988667783014</v>
      </c>
      <c r="U20" s="370">
        <v>9170</v>
      </c>
      <c r="V20" s="372">
        <v>35.710113322169867</v>
      </c>
      <c r="W20" s="350"/>
      <c r="X20" s="368">
        <v>53807</v>
      </c>
      <c r="Y20" s="369">
        <v>49.942916546775947</v>
      </c>
      <c r="Z20" s="370">
        <v>38606</v>
      </c>
      <c r="AA20" s="371">
        <v>71.749028936755437</v>
      </c>
      <c r="AB20" s="370">
        <v>15201</v>
      </c>
      <c r="AC20" s="372">
        <f t="shared" si="0"/>
        <v>28.250971063244556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55768</v>
      </c>
      <c r="E21" s="365">
        <f t="shared" si="2"/>
        <v>33801</v>
      </c>
      <c r="F21" s="366">
        <f t="shared" si="3"/>
        <v>60.610027255773922</v>
      </c>
      <c r="G21" s="365">
        <f t="shared" si="4"/>
        <v>21967</v>
      </c>
      <c r="H21" s="367">
        <f t="shared" si="3"/>
        <v>39.389972744226078</v>
      </c>
      <c r="I21" s="350"/>
      <c r="J21" s="368">
        <f t="shared" si="5"/>
        <v>17224</v>
      </c>
      <c r="K21" s="369">
        <f t="shared" si="6"/>
        <v>30.885095395208722</v>
      </c>
      <c r="L21" s="370">
        <v>6755</v>
      </c>
      <c r="M21" s="371">
        <v>39.218532280538781</v>
      </c>
      <c r="N21" s="370">
        <v>10469</v>
      </c>
      <c r="O21" s="372">
        <v>60.781467719461212</v>
      </c>
      <c r="P21" s="350"/>
      <c r="Q21" s="368">
        <v>12661</v>
      </c>
      <c r="R21" s="369">
        <v>22.702983789987087</v>
      </c>
      <c r="S21" s="370">
        <v>8280</v>
      </c>
      <c r="T21" s="371">
        <v>65.397677908538029</v>
      </c>
      <c r="U21" s="370">
        <v>4381</v>
      </c>
      <c r="V21" s="372">
        <v>34.602322091461971</v>
      </c>
      <c r="W21" s="350"/>
      <c r="X21" s="368">
        <v>25883</v>
      </c>
      <c r="Y21" s="369">
        <v>46.411920814804184</v>
      </c>
      <c r="Z21" s="370">
        <v>18766</v>
      </c>
      <c r="AA21" s="371">
        <v>72.503187420314504</v>
      </c>
      <c r="AB21" s="370">
        <v>7117</v>
      </c>
      <c r="AC21" s="372">
        <f t="shared" si="0"/>
        <v>27.496812579685511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14342</v>
      </c>
      <c r="E22" s="365">
        <f t="shared" si="2"/>
        <v>9174</v>
      </c>
      <c r="F22" s="366">
        <f t="shared" si="3"/>
        <v>63.965974062194952</v>
      </c>
      <c r="G22" s="365">
        <f t="shared" si="4"/>
        <v>5168</v>
      </c>
      <c r="H22" s="367">
        <f t="shared" si="3"/>
        <v>36.034025937805048</v>
      </c>
      <c r="I22" s="350"/>
      <c r="J22" s="368">
        <f t="shared" si="5"/>
        <v>3503</v>
      </c>
      <c r="K22" s="369">
        <f t="shared" si="6"/>
        <v>24.424766420304003</v>
      </c>
      <c r="L22" s="370">
        <v>1538</v>
      </c>
      <c r="M22" s="371">
        <v>43.905224093634025</v>
      </c>
      <c r="N22" s="370">
        <v>1965</v>
      </c>
      <c r="O22" s="372">
        <v>56.094775906365967</v>
      </c>
      <c r="P22" s="350"/>
      <c r="Q22" s="368">
        <v>3202</v>
      </c>
      <c r="R22" s="369">
        <v>22.326035420443453</v>
      </c>
      <c r="S22" s="370">
        <v>2156</v>
      </c>
      <c r="T22" s="371">
        <v>67.332916926920674</v>
      </c>
      <c r="U22" s="370">
        <v>1046</v>
      </c>
      <c r="V22" s="372">
        <v>32.667083073079326</v>
      </c>
      <c r="W22" s="350"/>
      <c r="X22" s="368">
        <v>7637</v>
      </c>
      <c r="Y22" s="369">
        <v>53.249198159252543</v>
      </c>
      <c r="Z22" s="370">
        <v>5480</v>
      </c>
      <c r="AA22" s="371">
        <v>71.755925101479633</v>
      </c>
      <c r="AB22" s="370">
        <v>2157</v>
      </c>
      <c r="AC22" s="372">
        <f t="shared" si="0"/>
        <v>28.24407489852036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23713</v>
      </c>
      <c r="E23" s="365">
        <f t="shared" si="2"/>
        <v>13817</v>
      </c>
      <c r="F23" s="366">
        <f t="shared" si="3"/>
        <v>58.267616918989582</v>
      </c>
      <c r="G23" s="365">
        <f t="shared" si="4"/>
        <v>9896</v>
      </c>
      <c r="H23" s="367">
        <f t="shared" si="3"/>
        <v>41.732383081010418</v>
      </c>
      <c r="I23" s="350"/>
      <c r="J23" s="368">
        <f t="shared" si="5"/>
        <v>8454</v>
      </c>
      <c r="K23" s="369">
        <f t="shared" si="6"/>
        <v>35.651330493821952</v>
      </c>
      <c r="L23" s="370">
        <v>3105</v>
      </c>
      <c r="M23" s="371">
        <v>36.728176011355572</v>
      </c>
      <c r="N23" s="370">
        <v>5349</v>
      </c>
      <c r="O23" s="372">
        <v>63.271823988644428</v>
      </c>
      <c r="P23" s="350"/>
      <c r="Q23" s="368">
        <v>4392</v>
      </c>
      <c r="R23" s="369">
        <v>18.521486104668323</v>
      </c>
      <c r="S23" s="370">
        <v>2650</v>
      </c>
      <c r="T23" s="371">
        <v>60.336976320582878</v>
      </c>
      <c r="U23" s="370">
        <v>1742</v>
      </c>
      <c r="V23" s="372">
        <v>39.663023679417122</v>
      </c>
      <c r="W23" s="350"/>
      <c r="X23" s="368">
        <v>10867</v>
      </c>
      <c r="Y23" s="369">
        <v>45.827183401509721</v>
      </c>
      <c r="Z23" s="370">
        <v>8062</v>
      </c>
      <c r="AA23" s="371">
        <v>74.187908346369753</v>
      </c>
      <c r="AB23" s="370">
        <v>2805</v>
      </c>
      <c r="AC23" s="372">
        <f t="shared" si="0"/>
        <v>25.812091653630258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58894</v>
      </c>
      <c r="E24" s="365">
        <f t="shared" si="2"/>
        <v>38971</v>
      </c>
      <c r="F24" s="366">
        <f t="shared" si="3"/>
        <v>66.171426630896192</v>
      </c>
      <c r="G24" s="365">
        <f t="shared" si="4"/>
        <v>19923</v>
      </c>
      <c r="H24" s="367">
        <f t="shared" si="3"/>
        <v>33.828573369103815</v>
      </c>
      <c r="I24" s="350"/>
      <c r="J24" s="368">
        <f t="shared" si="5"/>
        <v>14130</v>
      </c>
      <c r="K24" s="369">
        <f t="shared" si="6"/>
        <v>23.992257275783611</v>
      </c>
      <c r="L24" s="370">
        <v>6588</v>
      </c>
      <c r="M24" s="371">
        <v>46.624203821656053</v>
      </c>
      <c r="N24" s="370">
        <v>7542</v>
      </c>
      <c r="O24" s="372">
        <v>53.375796178343947</v>
      </c>
      <c r="P24" s="350"/>
      <c r="Q24" s="368">
        <v>12660</v>
      </c>
      <c r="R24" s="369">
        <v>21.496247495500391</v>
      </c>
      <c r="S24" s="370">
        <v>8757</v>
      </c>
      <c r="T24" s="371">
        <v>69.170616113744074</v>
      </c>
      <c r="U24" s="370">
        <v>3903</v>
      </c>
      <c r="V24" s="372">
        <v>30.829383886255922</v>
      </c>
      <c r="W24" s="350"/>
      <c r="X24" s="368">
        <v>32104</v>
      </c>
      <c r="Y24" s="369">
        <v>54.511495228716001</v>
      </c>
      <c r="Z24" s="370">
        <v>23626</v>
      </c>
      <c r="AA24" s="371">
        <v>73.592075753800145</v>
      </c>
      <c r="AB24" s="370">
        <v>8478</v>
      </c>
      <c r="AC24" s="372">
        <f t="shared" si="0"/>
        <v>26.407924246199848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15100</v>
      </c>
      <c r="E25" s="365">
        <f t="shared" si="2"/>
        <v>9497</v>
      </c>
      <c r="F25" s="366">
        <f t="shared" si="3"/>
        <v>62.894039735099341</v>
      </c>
      <c r="G25" s="365">
        <f t="shared" si="4"/>
        <v>5603</v>
      </c>
      <c r="H25" s="367">
        <f t="shared" si="3"/>
        <v>37.105960264900659</v>
      </c>
      <c r="I25" s="350"/>
      <c r="J25" s="368">
        <f t="shared" si="5"/>
        <v>4213</v>
      </c>
      <c r="K25" s="369">
        <f t="shared" si="6"/>
        <v>27.900662251655628</v>
      </c>
      <c r="L25" s="370">
        <v>1686</v>
      </c>
      <c r="M25" s="371">
        <v>40.018988844054121</v>
      </c>
      <c r="N25" s="370">
        <v>2527</v>
      </c>
      <c r="O25" s="372">
        <v>59.981011155945886</v>
      </c>
      <c r="P25" s="350"/>
      <c r="Q25" s="368">
        <v>4018</v>
      </c>
      <c r="R25" s="369">
        <v>26.609271523178808</v>
      </c>
      <c r="S25" s="370">
        <v>2838</v>
      </c>
      <c r="T25" s="371">
        <v>70.632155301144849</v>
      </c>
      <c r="U25" s="370">
        <v>1180</v>
      </c>
      <c r="V25" s="372">
        <v>29.367844698855151</v>
      </c>
      <c r="W25" s="350"/>
      <c r="X25" s="368">
        <v>6869</v>
      </c>
      <c r="Y25" s="369">
        <v>45.490066225165563</v>
      </c>
      <c r="Z25" s="370">
        <v>4973</v>
      </c>
      <c r="AA25" s="371">
        <v>72.397728927063625</v>
      </c>
      <c r="AB25" s="370">
        <v>1896</v>
      </c>
      <c r="AC25" s="372">
        <f t="shared" si="0"/>
        <v>27.602271072936379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7091</v>
      </c>
      <c r="E26" s="380">
        <f t="shared" si="2"/>
        <v>4356</v>
      </c>
      <c r="F26" s="381">
        <f t="shared" si="3"/>
        <v>61.42998166690171</v>
      </c>
      <c r="G26" s="380">
        <f t="shared" si="4"/>
        <v>2735</v>
      </c>
      <c r="H26" s="367">
        <f t="shared" si="3"/>
        <v>38.570018333098297</v>
      </c>
      <c r="I26" s="350"/>
      <c r="J26" s="377">
        <f t="shared" si="5"/>
        <v>1672</v>
      </c>
      <c r="K26" s="378">
        <f t="shared" si="6"/>
        <v>23.579184882245098</v>
      </c>
      <c r="L26" s="375">
        <v>681</v>
      </c>
      <c r="M26" s="376">
        <v>40.729665071770334</v>
      </c>
      <c r="N26" s="375">
        <v>991</v>
      </c>
      <c r="O26" s="372">
        <v>59.270334928229659</v>
      </c>
      <c r="P26" s="350"/>
      <c r="Q26" s="377">
        <v>1415</v>
      </c>
      <c r="R26" s="378">
        <v>19.954872373431108</v>
      </c>
      <c r="S26" s="375">
        <v>793</v>
      </c>
      <c r="T26" s="376">
        <v>56.042402826855117</v>
      </c>
      <c r="U26" s="375">
        <v>622</v>
      </c>
      <c r="V26" s="372">
        <v>43.957597173144876</v>
      </c>
      <c r="W26" s="350"/>
      <c r="X26" s="377">
        <v>4004</v>
      </c>
      <c r="Y26" s="378">
        <v>56.465942744323797</v>
      </c>
      <c r="Z26" s="375">
        <v>2882</v>
      </c>
      <c r="AA26" s="376">
        <v>71.978021978021971</v>
      </c>
      <c r="AB26" s="375">
        <v>1122</v>
      </c>
      <c r="AC26" s="372">
        <f t="shared" si="0"/>
        <v>28.021978021978022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36714</v>
      </c>
      <c r="E27" s="380">
        <f t="shared" si="2"/>
        <v>21318</v>
      </c>
      <c r="F27" s="381">
        <f t="shared" si="3"/>
        <v>58.065043307730022</v>
      </c>
      <c r="G27" s="380">
        <f t="shared" si="4"/>
        <v>15396</v>
      </c>
      <c r="H27" s="367">
        <f t="shared" si="3"/>
        <v>41.934956692269978</v>
      </c>
      <c r="I27" s="350"/>
      <c r="J27" s="377">
        <f t="shared" si="5"/>
        <v>11419</v>
      </c>
      <c r="K27" s="378">
        <f t="shared" si="6"/>
        <v>31.102576673748434</v>
      </c>
      <c r="L27" s="375">
        <v>4395</v>
      </c>
      <c r="M27" s="376">
        <v>38.488484105438303</v>
      </c>
      <c r="N27" s="375">
        <v>7024</v>
      </c>
      <c r="O27" s="372">
        <v>61.511515894561697</v>
      </c>
      <c r="P27" s="350"/>
      <c r="Q27" s="377">
        <v>7658</v>
      </c>
      <c r="R27" s="378">
        <v>20.858528081930601</v>
      </c>
      <c r="S27" s="375">
        <v>4377</v>
      </c>
      <c r="T27" s="376">
        <v>57.155915382606423</v>
      </c>
      <c r="U27" s="375">
        <v>3281</v>
      </c>
      <c r="V27" s="372">
        <v>42.844084617393577</v>
      </c>
      <c r="W27" s="350"/>
      <c r="X27" s="377">
        <v>17637</v>
      </c>
      <c r="Y27" s="378">
        <v>48.038895244320969</v>
      </c>
      <c r="Z27" s="375">
        <v>12546</v>
      </c>
      <c r="AA27" s="376">
        <v>71.134546691614219</v>
      </c>
      <c r="AB27" s="375">
        <v>5091</v>
      </c>
      <c r="AC27" s="372">
        <f t="shared" si="0"/>
        <v>28.865453308385781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3712</v>
      </c>
      <c r="E28" s="380">
        <f t="shared" si="2"/>
        <v>2426</v>
      </c>
      <c r="F28" s="381">
        <f t="shared" si="3"/>
        <v>65.355603448275872</v>
      </c>
      <c r="G28" s="380">
        <f t="shared" si="4"/>
        <v>1286</v>
      </c>
      <c r="H28" s="382">
        <f t="shared" si="3"/>
        <v>34.644396551724135</v>
      </c>
      <c r="I28" s="350"/>
      <c r="J28" s="377">
        <f t="shared" si="5"/>
        <v>519</v>
      </c>
      <c r="K28" s="378">
        <f t="shared" si="6"/>
        <v>13.98168103448276</v>
      </c>
      <c r="L28" s="375">
        <v>231</v>
      </c>
      <c r="M28" s="376">
        <v>44.508670520231213</v>
      </c>
      <c r="N28" s="375">
        <v>288</v>
      </c>
      <c r="O28" s="383">
        <v>55.49132947976878</v>
      </c>
      <c r="P28" s="350"/>
      <c r="Q28" s="377">
        <v>823</v>
      </c>
      <c r="R28" s="378">
        <v>22.171336206896552</v>
      </c>
      <c r="S28" s="375">
        <v>521</v>
      </c>
      <c r="T28" s="376">
        <v>63.304981773997568</v>
      </c>
      <c r="U28" s="375">
        <v>302</v>
      </c>
      <c r="V28" s="383">
        <v>36.695018226002432</v>
      </c>
      <c r="W28" s="350"/>
      <c r="X28" s="377">
        <v>2370</v>
      </c>
      <c r="Y28" s="378">
        <v>63.846982758620683</v>
      </c>
      <c r="Z28" s="375">
        <v>1674</v>
      </c>
      <c r="AA28" s="376">
        <v>70.632911392405063</v>
      </c>
      <c r="AB28" s="375">
        <v>696</v>
      </c>
      <c r="AC28" s="383">
        <f t="shared" si="0"/>
        <v>29.367088607594937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1207</v>
      </c>
      <c r="E29" s="386">
        <f t="shared" si="2"/>
        <v>662</v>
      </c>
      <c r="F29" s="387">
        <f t="shared" si="3"/>
        <v>54.846727423363717</v>
      </c>
      <c r="G29" s="386">
        <f t="shared" si="4"/>
        <v>545</v>
      </c>
      <c r="H29" s="388">
        <f t="shared" si="3"/>
        <v>45.15327257663629</v>
      </c>
      <c r="I29" s="350"/>
      <c r="J29" s="389">
        <f t="shared" si="5"/>
        <v>637</v>
      </c>
      <c r="K29" s="390">
        <f t="shared" si="6"/>
        <v>52.775476387738195</v>
      </c>
      <c r="L29" s="391">
        <v>234</v>
      </c>
      <c r="M29" s="392">
        <v>36.734693877551024</v>
      </c>
      <c r="N29" s="391">
        <v>403</v>
      </c>
      <c r="O29" s="393">
        <v>63.265306122448983</v>
      </c>
      <c r="P29" s="350"/>
      <c r="Q29" s="389">
        <v>226</v>
      </c>
      <c r="R29" s="390">
        <v>18.72410936205468</v>
      </c>
      <c r="S29" s="391">
        <v>159</v>
      </c>
      <c r="T29" s="392">
        <v>70.353982300884951</v>
      </c>
      <c r="U29" s="391">
        <v>67</v>
      </c>
      <c r="V29" s="393">
        <v>29.646017699115045</v>
      </c>
      <c r="W29" s="350"/>
      <c r="X29" s="389">
        <v>344</v>
      </c>
      <c r="Y29" s="390">
        <v>28.500414250207122</v>
      </c>
      <c r="Z29" s="391">
        <v>269</v>
      </c>
      <c r="AA29" s="392">
        <v>78.197674418604649</v>
      </c>
      <c r="AB29" s="391">
        <v>75</v>
      </c>
      <c r="AC29" s="393">
        <f t="shared" si="0"/>
        <v>21.802325581395348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556088</v>
      </c>
      <c r="E31" s="1238">
        <f>L31+S31+Z31</f>
        <v>349098</v>
      </c>
      <c r="F31" s="1239">
        <f>E31/$D31*100</f>
        <v>62.777474068852413</v>
      </c>
      <c r="G31" s="1238">
        <f>N31+U31+AB31</f>
        <v>206990</v>
      </c>
      <c r="H31" s="1240">
        <f>G31/$D31*100</f>
        <v>37.222525931147587</v>
      </c>
      <c r="I31" s="320"/>
      <c r="J31" s="1241">
        <f>SUM(J12:J29)</f>
        <v>144962</v>
      </c>
      <c r="K31" s="1242">
        <f>J31/$D31*100</f>
        <v>26.068176259872537</v>
      </c>
      <c r="L31" s="1238">
        <f>SUM(L12:L29)</f>
        <v>61565</v>
      </c>
      <c r="M31" s="1239">
        <f>L31/$J31*100</f>
        <v>42.469750693285135</v>
      </c>
      <c r="N31" s="1238">
        <f>SUM(N12:N29)</f>
        <v>83397</v>
      </c>
      <c r="O31" s="1243">
        <f>N31/$J31*100</f>
        <v>57.530249306714865</v>
      </c>
      <c r="P31" s="320"/>
      <c r="Q31" s="1241">
        <f>SUM(Q12:Q29)</f>
        <v>126550</v>
      </c>
      <c r="R31" s="1242">
        <f>Q31/$D31*100</f>
        <v>22.757189509574026</v>
      </c>
      <c r="S31" s="1238">
        <f>SUM(S12:S29)</f>
        <v>82741</v>
      </c>
      <c r="T31" s="1239">
        <f>S31/$Q31*100</f>
        <v>65.382062425918605</v>
      </c>
      <c r="U31" s="1238">
        <f>SUM(U12:U29)</f>
        <v>43809</v>
      </c>
      <c r="V31" s="1243">
        <f>U31/$Q31*100</f>
        <v>34.617937574081395</v>
      </c>
      <c r="W31" s="320"/>
      <c r="X31" s="1241">
        <f>SUM(X12:X29)</f>
        <v>284576</v>
      </c>
      <c r="Y31" s="1242">
        <f>X31/$D31*100</f>
        <v>51.174634230553437</v>
      </c>
      <c r="Z31" s="1238">
        <f>SUM(Z12:Z29)</f>
        <v>204792</v>
      </c>
      <c r="AA31" s="1239">
        <f>Z31/$X31*100</f>
        <v>71.963904194310132</v>
      </c>
      <c r="AB31" s="1238">
        <f>SUM(AB12:AB29)</f>
        <v>79784</v>
      </c>
      <c r="AC31" s="1243">
        <f>AB31/$X31*100</f>
        <v>28.036095805689872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407</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237</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238</v>
      </c>
      <c r="K8" s="1402"/>
      <c r="L8" s="1402"/>
      <c r="M8" s="1402"/>
      <c r="N8" s="1402"/>
      <c r="O8" s="1403"/>
      <c r="P8" s="317"/>
      <c r="Q8" s="1401" t="s">
        <v>239</v>
      </c>
      <c r="R8" s="1402"/>
      <c r="S8" s="1402"/>
      <c r="T8" s="1402"/>
      <c r="U8" s="1402"/>
      <c r="V8" s="1403"/>
      <c r="W8" s="317"/>
      <c r="X8" s="1401" t="s">
        <v>240</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220</v>
      </c>
      <c r="L9" s="1380" t="s">
        <v>24</v>
      </c>
      <c r="M9" s="1381"/>
      <c r="N9" s="1382" t="s">
        <v>23</v>
      </c>
      <c r="O9" s="1383"/>
      <c r="P9" s="317"/>
      <c r="Q9" s="1384" t="s">
        <v>9</v>
      </c>
      <c r="R9" s="1378" t="s">
        <v>220</v>
      </c>
      <c r="S9" s="1380" t="s">
        <v>24</v>
      </c>
      <c r="T9" s="1381"/>
      <c r="U9" s="1382" t="s">
        <v>23</v>
      </c>
      <c r="V9" s="1383"/>
      <c r="W9" s="317"/>
      <c r="X9" s="1384" t="s">
        <v>9</v>
      </c>
      <c r="Y9" s="1378" t="s">
        <v>220</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220</v>
      </c>
      <c r="G10" s="406" t="s">
        <v>9</v>
      </c>
      <c r="H10" s="889" t="s">
        <v>220</v>
      </c>
      <c r="I10" s="346"/>
      <c r="J10" s="1385"/>
      <c r="K10" s="1379"/>
      <c r="L10" s="404" t="s">
        <v>9</v>
      </c>
      <c r="M10" s="403" t="s">
        <v>221</v>
      </c>
      <c r="N10" s="407" t="s">
        <v>9</v>
      </c>
      <c r="O10" s="402" t="s">
        <v>221</v>
      </c>
      <c r="P10" s="347"/>
      <c r="Q10" s="1385"/>
      <c r="R10" s="1379"/>
      <c r="S10" s="404" t="s">
        <v>9</v>
      </c>
      <c r="T10" s="403" t="s">
        <v>221</v>
      </c>
      <c r="U10" s="407" t="s">
        <v>9</v>
      </c>
      <c r="V10" s="402" t="s">
        <v>221</v>
      </c>
      <c r="W10" s="347"/>
      <c r="X10" s="1385"/>
      <c r="Y10" s="1379"/>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69486</v>
      </c>
      <c r="E12" s="352">
        <f>L12+S12+Z12</f>
        <v>42684</v>
      </c>
      <c r="F12" s="353">
        <f>E12/$D12*100</f>
        <v>61.428201364303604</v>
      </c>
      <c r="G12" s="352">
        <f>N12+U12+AB12</f>
        <v>26802</v>
      </c>
      <c r="H12" s="354">
        <f>G12/$D12*100</f>
        <v>38.571798635696396</v>
      </c>
      <c r="I12" s="350"/>
      <c r="J12" s="355">
        <f>L12+N12</f>
        <v>18354</v>
      </c>
      <c r="K12" s="356">
        <f>J12/$D12*100</f>
        <v>26.413953889992232</v>
      </c>
      <c r="L12" s="357">
        <v>8957</v>
      </c>
      <c r="M12" s="353">
        <v>48.801351204097202</v>
      </c>
      <c r="N12" s="357">
        <v>9397</v>
      </c>
      <c r="O12" s="358">
        <v>51.198648795902798</v>
      </c>
      <c r="P12" s="350"/>
      <c r="Q12" s="355">
        <v>23012</v>
      </c>
      <c r="R12" s="356">
        <v>33.117462510433754</v>
      </c>
      <c r="S12" s="357">
        <v>15799</v>
      </c>
      <c r="T12" s="353">
        <v>68.65548409525465</v>
      </c>
      <c r="U12" s="357">
        <v>7213</v>
      </c>
      <c r="V12" s="358">
        <v>31.34451590474535</v>
      </c>
      <c r="W12" s="350"/>
      <c r="X12" s="355">
        <v>28120</v>
      </c>
      <c r="Y12" s="356">
        <v>40.468583599574018</v>
      </c>
      <c r="Z12" s="357">
        <v>17928</v>
      </c>
      <c r="AA12" s="353">
        <v>63.755334281650065</v>
      </c>
      <c r="AB12" s="357">
        <v>10192</v>
      </c>
      <c r="AC12" s="358">
        <f t="shared" ref="AC12:AC29" si="0">AB12/$X12*100</f>
        <v>36.244665718349928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7936</v>
      </c>
      <c r="E13" s="365">
        <f t="shared" ref="E13:E29" si="2">L13+S13+Z13</f>
        <v>5020</v>
      </c>
      <c r="F13" s="366">
        <f t="shared" ref="F13:H29" si="3">E13/$D13*100</f>
        <v>63.256048387096776</v>
      </c>
      <c r="G13" s="365">
        <f t="shared" ref="G13:G29" si="4">N13+U13+AB13</f>
        <v>2916</v>
      </c>
      <c r="H13" s="367">
        <f t="shared" si="3"/>
        <v>36.743951612903224</v>
      </c>
      <c r="I13" s="350"/>
      <c r="J13" s="368">
        <f t="shared" ref="J13:J29" si="5">L13+N13</f>
        <v>1510</v>
      </c>
      <c r="K13" s="369">
        <f t="shared" ref="K13:K29" si="6">J13/$D13*100</f>
        <v>19.027217741935484</v>
      </c>
      <c r="L13" s="370">
        <v>704</v>
      </c>
      <c r="M13" s="371">
        <v>46.622516556291394</v>
      </c>
      <c r="N13" s="370">
        <v>806</v>
      </c>
      <c r="O13" s="372">
        <v>53.377483443708606</v>
      </c>
      <c r="P13" s="350"/>
      <c r="Q13" s="368">
        <v>1914</v>
      </c>
      <c r="R13" s="369">
        <v>24.117943548387096</v>
      </c>
      <c r="S13" s="370">
        <v>1261</v>
      </c>
      <c r="T13" s="371">
        <v>65.882967607105542</v>
      </c>
      <c r="U13" s="370">
        <v>653</v>
      </c>
      <c r="V13" s="372">
        <v>34.117032392894465</v>
      </c>
      <c r="W13" s="350"/>
      <c r="X13" s="368">
        <v>4512</v>
      </c>
      <c r="Y13" s="369">
        <v>56.854838709677423</v>
      </c>
      <c r="Z13" s="370">
        <v>3055</v>
      </c>
      <c r="AA13" s="371">
        <v>67.708333333333343</v>
      </c>
      <c r="AB13" s="370">
        <v>1457</v>
      </c>
      <c r="AC13" s="372">
        <f t="shared" si="0"/>
        <v>32.291666666666671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8577</v>
      </c>
      <c r="E14" s="365">
        <f t="shared" si="2"/>
        <v>5521</v>
      </c>
      <c r="F14" s="366">
        <f t="shared" si="3"/>
        <v>64.369826279584942</v>
      </c>
      <c r="G14" s="365">
        <f t="shared" si="4"/>
        <v>3056</v>
      </c>
      <c r="H14" s="367">
        <f t="shared" si="3"/>
        <v>35.630173720415065</v>
      </c>
      <c r="I14" s="350"/>
      <c r="J14" s="368">
        <f t="shared" si="5"/>
        <v>1748</v>
      </c>
      <c r="K14" s="369">
        <f t="shared" si="6"/>
        <v>20.380086277253117</v>
      </c>
      <c r="L14" s="370">
        <v>801</v>
      </c>
      <c r="M14" s="371">
        <v>45.82379862700229</v>
      </c>
      <c r="N14" s="370">
        <v>947</v>
      </c>
      <c r="O14" s="372">
        <v>54.17620137299771</v>
      </c>
      <c r="P14" s="350"/>
      <c r="Q14" s="368">
        <v>2190</v>
      </c>
      <c r="R14" s="369">
        <v>25.533403287862889</v>
      </c>
      <c r="S14" s="370">
        <v>1461</v>
      </c>
      <c r="T14" s="371">
        <v>66.712328767123282</v>
      </c>
      <c r="U14" s="370">
        <v>729</v>
      </c>
      <c r="V14" s="372">
        <v>33.287671232876711</v>
      </c>
      <c r="W14" s="350"/>
      <c r="X14" s="368">
        <v>4639</v>
      </c>
      <c r="Y14" s="369">
        <v>54.086510434883991</v>
      </c>
      <c r="Z14" s="370">
        <v>3259</v>
      </c>
      <c r="AA14" s="371">
        <v>70.252209527915497</v>
      </c>
      <c r="AB14" s="370">
        <v>1380</v>
      </c>
      <c r="AC14" s="372">
        <f t="shared" si="0"/>
        <v>29.7477904720845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7717</v>
      </c>
      <c r="E15" s="365">
        <f t="shared" si="2"/>
        <v>4601</v>
      </c>
      <c r="F15" s="366">
        <f t="shared" si="3"/>
        <v>59.621614617079175</v>
      </c>
      <c r="G15" s="365">
        <f t="shared" si="4"/>
        <v>3116</v>
      </c>
      <c r="H15" s="367">
        <f t="shared" si="3"/>
        <v>40.378385382920825</v>
      </c>
      <c r="I15" s="350"/>
      <c r="J15" s="368">
        <f t="shared" si="5"/>
        <v>2619</v>
      </c>
      <c r="K15" s="369">
        <f t="shared" si="6"/>
        <v>33.938058831151999</v>
      </c>
      <c r="L15" s="370">
        <v>1247</v>
      </c>
      <c r="M15" s="371">
        <v>47.61359297441772</v>
      </c>
      <c r="N15" s="370">
        <v>1372</v>
      </c>
      <c r="O15" s="372">
        <v>52.38640702558228</v>
      </c>
      <c r="P15" s="350"/>
      <c r="Q15" s="368">
        <v>2174</v>
      </c>
      <c r="R15" s="369">
        <v>28.171569262666839</v>
      </c>
      <c r="S15" s="370">
        <v>1387</v>
      </c>
      <c r="T15" s="371">
        <v>63.799448022079119</v>
      </c>
      <c r="U15" s="370">
        <v>787</v>
      </c>
      <c r="V15" s="372">
        <v>36.200551977920881</v>
      </c>
      <c r="W15" s="350"/>
      <c r="X15" s="368">
        <v>2924</v>
      </c>
      <c r="Y15" s="369">
        <v>37.890371906181159</v>
      </c>
      <c r="Z15" s="370">
        <v>1967</v>
      </c>
      <c r="AA15" s="371">
        <v>67.270861833105329</v>
      </c>
      <c r="AB15" s="370">
        <v>957</v>
      </c>
      <c r="AC15" s="372">
        <f t="shared" si="0"/>
        <v>32.729138166894664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6562</v>
      </c>
      <c r="E16" s="365">
        <f t="shared" si="2"/>
        <v>3751</v>
      </c>
      <c r="F16" s="366">
        <f t="shared" si="3"/>
        <v>57.16245047241695</v>
      </c>
      <c r="G16" s="365">
        <f t="shared" si="4"/>
        <v>2811</v>
      </c>
      <c r="H16" s="367">
        <f t="shared" si="3"/>
        <v>42.83754952758305</v>
      </c>
      <c r="I16" s="350"/>
      <c r="J16" s="368">
        <f t="shared" si="5"/>
        <v>2127</v>
      </c>
      <c r="K16" s="369">
        <f t="shared" si="6"/>
        <v>32.413898201767758</v>
      </c>
      <c r="L16" s="370">
        <v>898</v>
      </c>
      <c r="M16" s="371">
        <v>42.219087917254349</v>
      </c>
      <c r="N16" s="370">
        <v>1229</v>
      </c>
      <c r="O16" s="372">
        <v>57.780912082745651</v>
      </c>
      <c r="P16" s="350"/>
      <c r="Q16" s="368">
        <v>1801</v>
      </c>
      <c r="R16" s="369">
        <v>27.445900640048766</v>
      </c>
      <c r="S16" s="370">
        <v>1110</v>
      </c>
      <c r="T16" s="371">
        <v>61.632426429761246</v>
      </c>
      <c r="U16" s="370">
        <v>691</v>
      </c>
      <c r="V16" s="372">
        <v>38.367573570238754</v>
      </c>
      <c r="W16" s="350"/>
      <c r="X16" s="368">
        <v>2634</v>
      </c>
      <c r="Y16" s="369">
        <v>40.14020115818348</v>
      </c>
      <c r="Z16" s="370">
        <v>1743</v>
      </c>
      <c r="AA16" s="371">
        <v>66.173120728929376</v>
      </c>
      <c r="AB16" s="370">
        <v>891</v>
      </c>
      <c r="AC16" s="372">
        <f t="shared" si="0"/>
        <v>33.826879271070617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4412</v>
      </c>
      <c r="E17" s="375">
        <f t="shared" si="2"/>
        <v>2584</v>
      </c>
      <c r="F17" s="376">
        <f t="shared" si="3"/>
        <v>58.5675430643699</v>
      </c>
      <c r="G17" s="375">
        <f t="shared" si="4"/>
        <v>1828</v>
      </c>
      <c r="H17" s="367">
        <f t="shared" si="3"/>
        <v>41.4324569356301</v>
      </c>
      <c r="I17" s="350"/>
      <c r="J17" s="377">
        <f t="shared" si="5"/>
        <v>1643</v>
      </c>
      <c r="K17" s="378">
        <f t="shared" si="6"/>
        <v>37.23934723481414</v>
      </c>
      <c r="L17" s="375">
        <v>752</v>
      </c>
      <c r="M17" s="376">
        <v>45.769933049300057</v>
      </c>
      <c r="N17" s="375">
        <v>891</v>
      </c>
      <c r="O17" s="372">
        <v>54.230066950699943</v>
      </c>
      <c r="P17" s="350"/>
      <c r="Q17" s="377">
        <v>961</v>
      </c>
      <c r="R17" s="378">
        <v>21.781504986400726</v>
      </c>
      <c r="S17" s="375">
        <v>592</v>
      </c>
      <c r="T17" s="376">
        <v>61.602497398543186</v>
      </c>
      <c r="U17" s="375">
        <v>369</v>
      </c>
      <c r="V17" s="372">
        <v>38.397502601456814</v>
      </c>
      <c r="W17" s="350"/>
      <c r="X17" s="377">
        <v>1808</v>
      </c>
      <c r="Y17" s="378">
        <v>40.979147778785133</v>
      </c>
      <c r="Z17" s="375">
        <v>1240</v>
      </c>
      <c r="AA17" s="376">
        <v>68.584070796460168</v>
      </c>
      <c r="AB17" s="375">
        <v>568</v>
      </c>
      <c r="AC17" s="372">
        <f t="shared" si="0"/>
        <v>31.415929203539822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27288</v>
      </c>
      <c r="E18" s="365">
        <f t="shared" si="2"/>
        <v>15746</v>
      </c>
      <c r="F18" s="366">
        <f t="shared" si="3"/>
        <v>57.703019642333629</v>
      </c>
      <c r="G18" s="365">
        <f t="shared" si="4"/>
        <v>11542</v>
      </c>
      <c r="H18" s="367">
        <f t="shared" si="3"/>
        <v>42.296980357666378</v>
      </c>
      <c r="I18" s="350"/>
      <c r="J18" s="368">
        <f t="shared" si="5"/>
        <v>5243</v>
      </c>
      <c r="K18" s="369">
        <f t="shared" si="6"/>
        <v>19.21357373204339</v>
      </c>
      <c r="L18" s="370">
        <v>2288</v>
      </c>
      <c r="M18" s="371">
        <v>43.639137898149919</v>
      </c>
      <c r="N18" s="370">
        <v>2955</v>
      </c>
      <c r="O18" s="372">
        <v>56.360862101850081</v>
      </c>
      <c r="P18" s="350"/>
      <c r="Q18" s="368">
        <v>5909</v>
      </c>
      <c r="R18" s="369">
        <v>21.654206977425975</v>
      </c>
      <c r="S18" s="370">
        <v>3506</v>
      </c>
      <c r="T18" s="371">
        <v>59.333220511084782</v>
      </c>
      <c r="U18" s="370">
        <v>2403</v>
      </c>
      <c r="V18" s="372">
        <v>40.666779488915218</v>
      </c>
      <c r="W18" s="350"/>
      <c r="X18" s="368">
        <v>16136</v>
      </c>
      <c r="Y18" s="369">
        <v>59.132219290530642</v>
      </c>
      <c r="Z18" s="370">
        <v>9952</v>
      </c>
      <c r="AA18" s="371">
        <v>61.675756073376299</v>
      </c>
      <c r="AB18" s="370">
        <v>6184</v>
      </c>
      <c r="AC18" s="372">
        <f t="shared" si="0"/>
        <v>38.324243926623694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16887</v>
      </c>
      <c r="E19" s="365">
        <f t="shared" si="2"/>
        <v>10103</v>
      </c>
      <c r="F19" s="366">
        <f t="shared" si="3"/>
        <v>59.827085924083612</v>
      </c>
      <c r="G19" s="365">
        <f t="shared" si="4"/>
        <v>6784</v>
      </c>
      <c r="H19" s="367">
        <f t="shared" si="3"/>
        <v>40.172914075916381</v>
      </c>
      <c r="I19" s="350"/>
      <c r="J19" s="368">
        <f t="shared" si="5"/>
        <v>4307</v>
      </c>
      <c r="K19" s="369">
        <f t="shared" si="6"/>
        <v>25.504826197666848</v>
      </c>
      <c r="L19" s="370">
        <v>2072</v>
      </c>
      <c r="M19" s="371">
        <v>48.107731599721383</v>
      </c>
      <c r="N19" s="370">
        <v>2235</v>
      </c>
      <c r="O19" s="372">
        <v>51.892268400278617</v>
      </c>
      <c r="P19" s="350"/>
      <c r="Q19" s="368">
        <v>4475</v>
      </c>
      <c r="R19" s="369">
        <v>26.499674305678923</v>
      </c>
      <c r="S19" s="370">
        <v>2923</v>
      </c>
      <c r="T19" s="371">
        <v>65.318435754189935</v>
      </c>
      <c r="U19" s="370">
        <v>1552</v>
      </c>
      <c r="V19" s="372">
        <v>34.681564245810051</v>
      </c>
      <c r="W19" s="350"/>
      <c r="X19" s="368">
        <v>8105</v>
      </c>
      <c r="Y19" s="369">
        <v>47.995499496654233</v>
      </c>
      <c r="Z19" s="370">
        <v>5108</v>
      </c>
      <c r="AA19" s="371">
        <v>63.022825416409624</v>
      </c>
      <c r="AB19" s="370">
        <v>2997</v>
      </c>
      <c r="AC19" s="372">
        <f t="shared" si="0"/>
        <v>36.977174583590376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78963</v>
      </c>
      <c r="E20" s="365">
        <f t="shared" si="2"/>
        <v>49353</v>
      </c>
      <c r="F20" s="366">
        <f t="shared" si="3"/>
        <v>62.501424717905849</v>
      </c>
      <c r="G20" s="365">
        <f t="shared" si="4"/>
        <v>29610</v>
      </c>
      <c r="H20" s="367">
        <f t="shared" si="3"/>
        <v>37.498575282094144</v>
      </c>
      <c r="I20" s="350"/>
      <c r="J20" s="368">
        <f t="shared" si="5"/>
        <v>20668</v>
      </c>
      <c r="K20" s="369">
        <f t="shared" si="6"/>
        <v>26.174284158403303</v>
      </c>
      <c r="L20" s="370">
        <v>10022</v>
      </c>
      <c r="M20" s="371">
        <v>48.490419972904974</v>
      </c>
      <c r="N20" s="370">
        <v>10646</v>
      </c>
      <c r="O20" s="372">
        <v>51.509580027095026</v>
      </c>
      <c r="P20" s="350"/>
      <c r="Q20" s="368">
        <v>22421</v>
      </c>
      <c r="R20" s="369">
        <v>28.394311259703915</v>
      </c>
      <c r="S20" s="370">
        <v>15240</v>
      </c>
      <c r="T20" s="371">
        <v>67.971990544578745</v>
      </c>
      <c r="U20" s="370">
        <v>7181</v>
      </c>
      <c r="V20" s="372">
        <v>32.028009455421255</v>
      </c>
      <c r="W20" s="350"/>
      <c r="X20" s="368">
        <v>35874</v>
      </c>
      <c r="Y20" s="369">
        <v>45.431404581892785</v>
      </c>
      <c r="Z20" s="370">
        <v>24091</v>
      </c>
      <c r="AA20" s="371">
        <v>67.154485142442994</v>
      </c>
      <c r="AB20" s="370">
        <v>11783</v>
      </c>
      <c r="AC20" s="372">
        <f t="shared" si="0"/>
        <v>32.845514857557006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27571</v>
      </c>
      <c r="E21" s="365">
        <f t="shared" si="2"/>
        <v>16252</v>
      </c>
      <c r="F21" s="366">
        <f t="shared" si="3"/>
        <v>58.945993979181019</v>
      </c>
      <c r="G21" s="365">
        <f t="shared" si="4"/>
        <v>11319</v>
      </c>
      <c r="H21" s="367">
        <f t="shared" si="3"/>
        <v>41.054006020818981</v>
      </c>
      <c r="I21" s="350"/>
      <c r="J21" s="368">
        <f t="shared" si="5"/>
        <v>8767</v>
      </c>
      <c r="K21" s="369">
        <f t="shared" si="6"/>
        <v>31.797903594356391</v>
      </c>
      <c r="L21" s="370">
        <v>3919</v>
      </c>
      <c r="M21" s="371">
        <v>44.701722367970795</v>
      </c>
      <c r="N21" s="370">
        <v>4848</v>
      </c>
      <c r="O21" s="372">
        <v>55.298277632029205</v>
      </c>
      <c r="P21" s="350"/>
      <c r="Q21" s="368">
        <v>7599</v>
      </c>
      <c r="R21" s="369">
        <v>27.561568314533385</v>
      </c>
      <c r="S21" s="370">
        <v>4935</v>
      </c>
      <c r="T21" s="371">
        <v>64.942755625740233</v>
      </c>
      <c r="U21" s="370">
        <v>2664</v>
      </c>
      <c r="V21" s="372">
        <v>35.057244374259774</v>
      </c>
      <c r="W21" s="350"/>
      <c r="X21" s="368">
        <v>11205</v>
      </c>
      <c r="Y21" s="369">
        <v>40.64052809111022</v>
      </c>
      <c r="Z21" s="370">
        <v>7398</v>
      </c>
      <c r="AA21" s="371">
        <v>66.024096385542165</v>
      </c>
      <c r="AB21" s="370">
        <v>3807</v>
      </c>
      <c r="AC21" s="372">
        <f t="shared" si="0"/>
        <v>33.975903614457827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15513</v>
      </c>
      <c r="E22" s="365">
        <f t="shared" si="2"/>
        <v>9621</v>
      </c>
      <c r="F22" s="366">
        <f t="shared" si="3"/>
        <v>62.018951846838135</v>
      </c>
      <c r="G22" s="365">
        <f t="shared" si="4"/>
        <v>5892</v>
      </c>
      <c r="H22" s="367">
        <f t="shared" si="3"/>
        <v>37.981048153161865</v>
      </c>
      <c r="I22" s="350"/>
      <c r="J22" s="368">
        <f t="shared" si="5"/>
        <v>3423</v>
      </c>
      <c r="K22" s="369">
        <f t="shared" si="6"/>
        <v>22.065364532972346</v>
      </c>
      <c r="L22" s="370">
        <v>1688</v>
      </c>
      <c r="M22" s="371">
        <v>49.313467718375691</v>
      </c>
      <c r="N22" s="370">
        <v>1735</v>
      </c>
      <c r="O22" s="372">
        <v>50.686532281624309</v>
      </c>
      <c r="P22" s="350"/>
      <c r="Q22" s="368">
        <v>4376</v>
      </c>
      <c r="R22" s="369">
        <v>28.208599239347642</v>
      </c>
      <c r="S22" s="370">
        <v>2886</v>
      </c>
      <c r="T22" s="371">
        <v>65.950639853747717</v>
      </c>
      <c r="U22" s="370">
        <v>1490</v>
      </c>
      <c r="V22" s="372">
        <v>34.049360146252283</v>
      </c>
      <c r="W22" s="350"/>
      <c r="X22" s="368">
        <v>7714</v>
      </c>
      <c r="Y22" s="369">
        <v>49.726036227680012</v>
      </c>
      <c r="Z22" s="370">
        <v>5047</v>
      </c>
      <c r="AA22" s="371">
        <v>65.426497277676958</v>
      </c>
      <c r="AB22" s="370">
        <v>2667</v>
      </c>
      <c r="AC22" s="372">
        <f t="shared" si="0"/>
        <v>34.573502722323049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7286</v>
      </c>
      <c r="E23" s="365">
        <f t="shared" si="2"/>
        <v>4442</v>
      </c>
      <c r="F23" s="366">
        <f t="shared" si="3"/>
        <v>60.966236618171834</v>
      </c>
      <c r="G23" s="365">
        <f t="shared" si="4"/>
        <v>2844</v>
      </c>
      <c r="H23" s="367">
        <f t="shared" si="3"/>
        <v>39.033763381828166</v>
      </c>
      <c r="I23" s="350"/>
      <c r="J23" s="368">
        <f t="shared" si="5"/>
        <v>2547</v>
      </c>
      <c r="K23" s="369">
        <f t="shared" si="6"/>
        <v>34.957452648915726</v>
      </c>
      <c r="L23" s="370">
        <v>1130</v>
      </c>
      <c r="M23" s="371">
        <v>44.36592069100903</v>
      </c>
      <c r="N23" s="370">
        <v>1417</v>
      </c>
      <c r="O23" s="372">
        <v>55.63407930899097</v>
      </c>
      <c r="P23" s="350"/>
      <c r="Q23" s="368">
        <v>1316</v>
      </c>
      <c r="R23" s="369">
        <v>18.06203678287126</v>
      </c>
      <c r="S23" s="370">
        <v>786</v>
      </c>
      <c r="T23" s="371">
        <v>59.726443768996958</v>
      </c>
      <c r="U23" s="370">
        <v>530</v>
      </c>
      <c r="V23" s="372">
        <v>40.273556231003042</v>
      </c>
      <c r="W23" s="350"/>
      <c r="X23" s="368">
        <v>3423</v>
      </c>
      <c r="Y23" s="369">
        <v>46.980510568213013</v>
      </c>
      <c r="Z23" s="370">
        <v>2526</v>
      </c>
      <c r="AA23" s="371">
        <v>73.794916739702018</v>
      </c>
      <c r="AB23" s="370">
        <v>897</v>
      </c>
      <c r="AC23" s="372">
        <f t="shared" si="0"/>
        <v>26.205083260297986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53851</v>
      </c>
      <c r="E24" s="365">
        <f t="shared" si="2"/>
        <v>36520</v>
      </c>
      <c r="F24" s="366">
        <f t="shared" si="3"/>
        <v>67.816753635029997</v>
      </c>
      <c r="G24" s="365">
        <f t="shared" si="4"/>
        <v>17331</v>
      </c>
      <c r="H24" s="367">
        <f t="shared" si="3"/>
        <v>32.18324636497001</v>
      </c>
      <c r="I24" s="350"/>
      <c r="J24" s="368">
        <f t="shared" si="5"/>
        <v>8116</v>
      </c>
      <c r="K24" s="369">
        <f t="shared" si="6"/>
        <v>15.0712150192197</v>
      </c>
      <c r="L24" s="370">
        <v>4136</v>
      </c>
      <c r="M24" s="371">
        <v>50.961064563824543</v>
      </c>
      <c r="N24" s="370">
        <v>3980</v>
      </c>
      <c r="O24" s="372">
        <v>49.038935436175457</v>
      </c>
      <c r="P24" s="350"/>
      <c r="Q24" s="368">
        <v>13126</v>
      </c>
      <c r="R24" s="369">
        <v>24.374663423149059</v>
      </c>
      <c r="S24" s="370">
        <v>9405</v>
      </c>
      <c r="T24" s="371">
        <v>71.651683681243341</v>
      </c>
      <c r="U24" s="370">
        <v>3721</v>
      </c>
      <c r="V24" s="372">
        <v>28.348316318756666</v>
      </c>
      <c r="W24" s="350"/>
      <c r="X24" s="368">
        <v>32609</v>
      </c>
      <c r="Y24" s="369">
        <v>60.554121557631248</v>
      </c>
      <c r="Z24" s="370">
        <v>22979</v>
      </c>
      <c r="AA24" s="371">
        <v>70.468275629427453</v>
      </c>
      <c r="AB24" s="370">
        <v>9630</v>
      </c>
      <c r="AC24" s="372">
        <f t="shared" si="0"/>
        <v>29.531724370572544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6800</v>
      </c>
      <c r="E25" s="365">
        <f t="shared" si="2"/>
        <v>4107</v>
      </c>
      <c r="F25" s="366">
        <f t="shared" si="3"/>
        <v>60.397058823529413</v>
      </c>
      <c r="G25" s="365">
        <f t="shared" si="4"/>
        <v>2693</v>
      </c>
      <c r="H25" s="367">
        <f t="shared" si="3"/>
        <v>39.602941176470594</v>
      </c>
      <c r="I25" s="350"/>
      <c r="J25" s="368">
        <f t="shared" si="5"/>
        <v>2451</v>
      </c>
      <c r="K25" s="369">
        <f t="shared" si="6"/>
        <v>36.044117647058819</v>
      </c>
      <c r="L25" s="370">
        <v>1140</v>
      </c>
      <c r="M25" s="371">
        <v>46.511627906976742</v>
      </c>
      <c r="N25" s="370">
        <v>1311</v>
      </c>
      <c r="O25" s="372">
        <v>53.488372093023251</v>
      </c>
      <c r="P25" s="350"/>
      <c r="Q25" s="368">
        <v>2332</v>
      </c>
      <c r="R25" s="369">
        <v>34.294117647058826</v>
      </c>
      <c r="S25" s="370">
        <v>1632</v>
      </c>
      <c r="T25" s="371">
        <v>69.982847341337902</v>
      </c>
      <c r="U25" s="370">
        <v>700</v>
      </c>
      <c r="V25" s="372">
        <v>30.017152658662095</v>
      </c>
      <c r="W25" s="350"/>
      <c r="X25" s="368">
        <v>2017</v>
      </c>
      <c r="Y25" s="369">
        <v>29.661764705882355</v>
      </c>
      <c r="Z25" s="370">
        <v>1335</v>
      </c>
      <c r="AA25" s="371">
        <v>66.187407040158647</v>
      </c>
      <c r="AB25" s="370">
        <v>682</v>
      </c>
      <c r="AC25" s="372">
        <f t="shared" si="0"/>
        <v>33.812592959841346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4897</v>
      </c>
      <c r="E26" s="380">
        <f t="shared" si="2"/>
        <v>2854</v>
      </c>
      <c r="F26" s="381">
        <f t="shared" si="3"/>
        <v>58.280579946906272</v>
      </c>
      <c r="G26" s="380">
        <f t="shared" si="4"/>
        <v>2043</v>
      </c>
      <c r="H26" s="367">
        <f t="shared" si="3"/>
        <v>41.719420053093728</v>
      </c>
      <c r="I26" s="350"/>
      <c r="J26" s="377">
        <f t="shared" si="5"/>
        <v>1666</v>
      </c>
      <c r="K26" s="378">
        <f t="shared" si="6"/>
        <v>34.020829079027976</v>
      </c>
      <c r="L26" s="375">
        <v>814</v>
      </c>
      <c r="M26" s="376">
        <v>48.859543817527012</v>
      </c>
      <c r="N26" s="375">
        <v>852</v>
      </c>
      <c r="O26" s="372">
        <v>51.140456182472995</v>
      </c>
      <c r="P26" s="350"/>
      <c r="Q26" s="377">
        <v>1206</v>
      </c>
      <c r="R26" s="378">
        <v>24.627322850724934</v>
      </c>
      <c r="S26" s="375">
        <v>653</v>
      </c>
      <c r="T26" s="376">
        <v>54.145936981757878</v>
      </c>
      <c r="U26" s="375">
        <v>553</v>
      </c>
      <c r="V26" s="372">
        <v>45.854063018242122</v>
      </c>
      <c r="W26" s="350"/>
      <c r="X26" s="377">
        <v>2025</v>
      </c>
      <c r="Y26" s="378">
        <v>41.351848070247087</v>
      </c>
      <c r="Z26" s="375">
        <v>1387</v>
      </c>
      <c r="AA26" s="376">
        <v>68.493827160493822</v>
      </c>
      <c r="AB26" s="375">
        <v>638</v>
      </c>
      <c r="AC26" s="372">
        <f t="shared" si="0"/>
        <v>31.506172839506174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31591</v>
      </c>
      <c r="E27" s="380">
        <f t="shared" si="2"/>
        <v>18780</v>
      </c>
      <c r="F27" s="381">
        <f t="shared" si="3"/>
        <v>59.447310942990093</v>
      </c>
      <c r="G27" s="380">
        <f t="shared" si="4"/>
        <v>12811</v>
      </c>
      <c r="H27" s="367">
        <f t="shared" si="3"/>
        <v>40.552689057009907</v>
      </c>
      <c r="I27" s="350"/>
      <c r="J27" s="377">
        <f t="shared" si="5"/>
        <v>8743</v>
      </c>
      <c r="K27" s="378">
        <f t="shared" si="6"/>
        <v>27.675603811212053</v>
      </c>
      <c r="L27" s="375">
        <v>3965</v>
      </c>
      <c r="M27" s="376">
        <v>45.35056616721949</v>
      </c>
      <c r="N27" s="375">
        <v>4778</v>
      </c>
      <c r="O27" s="372">
        <v>54.649433832780517</v>
      </c>
      <c r="P27" s="350"/>
      <c r="Q27" s="377">
        <v>7412</v>
      </c>
      <c r="R27" s="378">
        <v>23.462378525529424</v>
      </c>
      <c r="S27" s="375">
        <v>4426</v>
      </c>
      <c r="T27" s="376">
        <v>59.713977334052892</v>
      </c>
      <c r="U27" s="375">
        <v>2986</v>
      </c>
      <c r="V27" s="372">
        <v>40.286022665947115</v>
      </c>
      <c r="W27" s="350"/>
      <c r="X27" s="377">
        <v>15436</v>
      </c>
      <c r="Y27" s="378">
        <v>48.86201766325852</v>
      </c>
      <c r="Z27" s="375">
        <v>10389</v>
      </c>
      <c r="AA27" s="376">
        <v>67.303705623218448</v>
      </c>
      <c r="AB27" s="375">
        <v>5047</v>
      </c>
      <c r="AC27" s="372">
        <f t="shared" si="0"/>
        <v>32.696294376781552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4030</v>
      </c>
      <c r="E28" s="380">
        <f t="shared" si="2"/>
        <v>2224</v>
      </c>
      <c r="F28" s="381">
        <f t="shared" si="3"/>
        <v>55.186104218362289</v>
      </c>
      <c r="G28" s="380">
        <f t="shared" si="4"/>
        <v>1806</v>
      </c>
      <c r="H28" s="382">
        <f t="shared" si="3"/>
        <v>44.813895781637719</v>
      </c>
      <c r="I28" s="350"/>
      <c r="J28" s="377">
        <f t="shared" si="5"/>
        <v>1652</v>
      </c>
      <c r="K28" s="378">
        <f t="shared" si="6"/>
        <v>40.992555831265506</v>
      </c>
      <c r="L28" s="375">
        <v>663</v>
      </c>
      <c r="M28" s="376">
        <v>40.133171912832935</v>
      </c>
      <c r="N28" s="375">
        <v>989</v>
      </c>
      <c r="O28" s="383">
        <v>59.866828087167065</v>
      </c>
      <c r="P28" s="350"/>
      <c r="Q28" s="377">
        <v>766</v>
      </c>
      <c r="R28" s="378">
        <v>19.007444168734491</v>
      </c>
      <c r="S28" s="375">
        <v>475</v>
      </c>
      <c r="T28" s="376">
        <v>62.010443864229771</v>
      </c>
      <c r="U28" s="375">
        <v>291</v>
      </c>
      <c r="V28" s="383">
        <v>37.989556135770236</v>
      </c>
      <c r="W28" s="350"/>
      <c r="X28" s="377">
        <v>1612</v>
      </c>
      <c r="Y28" s="378">
        <v>40</v>
      </c>
      <c r="Z28" s="375">
        <v>1086</v>
      </c>
      <c r="AA28" s="376">
        <v>67.369727047146398</v>
      </c>
      <c r="AB28" s="375">
        <v>526</v>
      </c>
      <c r="AC28" s="383">
        <f t="shared" si="0"/>
        <v>32.630272952853602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1339</v>
      </c>
      <c r="E29" s="386">
        <f t="shared" si="2"/>
        <v>797</v>
      </c>
      <c r="F29" s="387">
        <f t="shared" si="3"/>
        <v>59.522031366691564</v>
      </c>
      <c r="G29" s="386">
        <f t="shared" si="4"/>
        <v>542</v>
      </c>
      <c r="H29" s="388">
        <f t="shared" si="3"/>
        <v>40.477968633308436</v>
      </c>
      <c r="I29" s="350"/>
      <c r="J29" s="389">
        <f t="shared" si="5"/>
        <v>687</v>
      </c>
      <c r="K29" s="390">
        <f t="shared" si="6"/>
        <v>51.306945481702762</v>
      </c>
      <c r="L29" s="391">
        <v>318</v>
      </c>
      <c r="M29" s="392">
        <v>46.288209606986904</v>
      </c>
      <c r="N29" s="391">
        <v>369</v>
      </c>
      <c r="O29" s="393">
        <v>53.711790393013104</v>
      </c>
      <c r="P29" s="350"/>
      <c r="Q29" s="389">
        <v>322</v>
      </c>
      <c r="R29" s="390">
        <v>24.047796863330845</v>
      </c>
      <c r="S29" s="391">
        <v>225</v>
      </c>
      <c r="T29" s="392">
        <v>69.875776397515537</v>
      </c>
      <c r="U29" s="391">
        <v>97</v>
      </c>
      <c r="V29" s="393">
        <v>30.124223602484474</v>
      </c>
      <c r="W29" s="350"/>
      <c r="X29" s="389">
        <v>330</v>
      </c>
      <c r="Y29" s="390">
        <v>24.645257654966393</v>
      </c>
      <c r="Z29" s="391">
        <v>254</v>
      </c>
      <c r="AA29" s="392">
        <v>76.969696969696969</v>
      </c>
      <c r="AB29" s="391">
        <v>76</v>
      </c>
      <c r="AC29" s="393">
        <f t="shared" si="0"/>
        <v>23.030303030303031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380706</v>
      </c>
      <c r="E31" s="1238">
        <f>L31+S31+Z31</f>
        <v>234960</v>
      </c>
      <c r="F31" s="1239">
        <f>E31/$D31*100</f>
        <v>61.716915415044681</v>
      </c>
      <c r="G31" s="1238">
        <f>N31+U31+AB31</f>
        <v>145746</v>
      </c>
      <c r="H31" s="1240">
        <f>G31/$D31*100</f>
        <v>38.283084584955319</v>
      </c>
      <c r="I31" s="320"/>
      <c r="J31" s="1241">
        <f>SUM(J12:J29)</f>
        <v>96271</v>
      </c>
      <c r="K31" s="1242">
        <f>J31/$D31*100</f>
        <v>25.287492185571018</v>
      </c>
      <c r="L31" s="1238">
        <f>SUM(L12:L29)</f>
        <v>45514</v>
      </c>
      <c r="M31" s="1239">
        <f>L31/$J31*100</f>
        <v>47.276957754671706</v>
      </c>
      <c r="N31" s="1238">
        <f>SUM(N12:N29)</f>
        <v>50757</v>
      </c>
      <c r="O31" s="1243">
        <f>N31/$J31*100</f>
        <v>52.723042245328287</v>
      </c>
      <c r="P31" s="320"/>
      <c r="Q31" s="1241">
        <f>SUM(Q12:Q29)</f>
        <v>103312</v>
      </c>
      <c r="R31" s="1242">
        <f>Q31/$D31*100</f>
        <v>27.13695082294474</v>
      </c>
      <c r="S31" s="1238">
        <f>SUM(S12:S29)</f>
        <v>68702</v>
      </c>
      <c r="T31" s="1239">
        <f>S31/$Q31*100</f>
        <v>66.499535387951056</v>
      </c>
      <c r="U31" s="1238">
        <f>SUM(U12:U29)</f>
        <v>34610</v>
      </c>
      <c r="V31" s="1243">
        <f>U31/$Q31*100</f>
        <v>33.500464612048944</v>
      </c>
      <c r="W31" s="320"/>
      <c r="X31" s="1241">
        <f>SUM(X12:X29)</f>
        <v>181123</v>
      </c>
      <c r="Y31" s="1242">
        <f>X31/$D31*100</f>
        <v>47.575556991484241</v>
      </c>
      <c r="Z31" s="1238">
        <f>SUM(Z12:Z29)</f>
        <v>120744</v>
      </c>
      <c r="AA31" s="1239">
        <f>Z31/$X31*100</f>
        <v>66.664090148683485</v>
      </c>
      <c r="AB31" s="1238">
        <f>SUM(AB12:AB29)</f>
        <v>60379</v>
      </c>
      <c r="AC31" s="1243">
        <f>AB31/$X31*100</f>
        <v>33.335909851316508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8"/>
      <c r="C2" s="1388"/>
    </row>
    <row r="3" spans="1:38" s="345" customFormat="1" ht="4.5" customHeight="1" x14ac:dyDescent="0.2">
      <c r="B3" s="1389"/>
      <c r="C3" s="1389"/>
    </row>
    <row r="4" spans="1:38" s="492" customFormat="1" ht="17.25" customHeight="1" x14ac:dyDescent="0.2">
      <c r="A4" s="1415" t="s">
        <v>408</v>
      </c>
      <c r="B4" s="1415"/>
      <c r="C4" s="1415"/>
      <c r="D4" s="1415"/>
      <c r="E4" s="1415"/>
      <c r="F4" s="1415"/>
      <c r="G4" s="1415"/>
      <c r="H4" s="1415"/>
      <c r="I4" s="1415"/>
      <c r="J4" s="1415"/>
      <c r="K4" s="1415"/>
      <c r="L4" s="1415"/>
      <c r="M4" s="1415"/>
      <c r="N4" s="1415"/>
    </row>
    <row r="5" spans="1:38" s="492" customFormat="1" ht="17.25" customHeight="1" x14ac:dyDescent="0.2">
      <c r="B5" s="1416" t="str">
        <f>porsaad!$B$6</f>
        <v>Situación a 30 de abril de 2024</v>
      </c>
      <c r="C5" s="1416"/>
      <c r="D5" s="1416"/>
      <c r="E5" s="1416"/>
      <c r="F5" s="1416"/>
      <c r="G5" s="1416"/>
      <c r="H5" s="1416"/>
      <c r="I5" s="1416"/>
      <c r="J5" s="1416"/>
      <c r="K5" s="1416"/>
      <c r="L5" s="1416"/>
      <c r="M5" s="1416"/>
      <c r="N5" s="1416"/>
    </row>
    <row r="6" spans="1:38" s="492" customFormat="1" ht="6" customHeight="1" x14ac:dyDescent="0.2"/>
    <row r="7" spans="1:38" s="437" customFormat="1" ht="12.75" customHeight="1" x14ac:dyDescent="0.2">
      <c r="A7" s="488"/>
      <c r="B7" s="1392" t="s">
        <v>12</v>
      </c>
      <c r="D7" s="1395" t="s">
        <v>244</v>
      </c>
      <c r="E7" s="1396"/>
      <c r="F7" s="489"/>
      <c r="G7" s="1426"/>
      <c r="H7" s="1426"/>
      <c r="I7" s="489"/>
      <c r="J7" s="1426"/>
      <c r="K7" s="1426"/>
      <c r="L7" s="489"/>
      <c r="M7" s="1426"/>
      <c r="N7" s="1427"/>
      <c r="O7" s="488"/>
      <c r="P7" s="488"/>
      <c r="W7" s="490"/>
    </row>
    <row r="8" spans="1:38" s="437" customFormat="1" ht="33.75" customHeight="1" x14ac:dyDescent="0.2">
      <c r="A8" s="488"/>
      <c r="B8" s="1393"/>
      <c r="D8" s="1424"/>
      <c r="E8" s="1425"/>
      <c r="F8" s="491"/>
      <c r="G8" s="1401" t="s">
        <v>222</v>
      </c>
      <c r="H8" s="1403"/>
      <c r="J8" s="1401" t="s">
        <v>177</v>
      </c>
      <c r="K8" s="1403"/>
      <c r="M8" s="1401" t="s">
        <v>178</v>
      </c>
      <c r="N8" s="1403"/>
      <c r="O8" s="488"/>
      <c r="P8" s="488"/>
      <c r="W8" s="490"/>
    </row>
    <row r="9" spans="1:38" s="437" customFormat="1" ht="6" customHeight="1" x14ac:dyDescent="0.2">
      <c r="A9" s="488"/>
      <c r="B9" s="1393"/>
      <c r="D9" s="1428" t="s">
        <v>9</v>
      </c>
      <c r="E9" s="1435" t="s">
        <v>218</v>
      </c>
      <c r="G9" s="1430" t="s">
        <v>9</v>
      </c>
      <c r="H9" s="1432" t="s">
        <v>218</v>
      </c>
      <c r="J9" s="1430" t="s">
        <v>9</v>
      </c>
      <c r="K9" s="1432" t="s">
        <v>218</v>
      </c>
      <c r="M9" s="1430" t="s">
        <v>9</v>
      </c>
      <c r="N9" s="1432" t="s">
        <v>218</v>
      </c>
      <c r="O9" s="488"/>
      <c r="P9" s="488"/>
      <c r="W9" s="490"/>
    </row>
    <row r="10" spans="1:38" s="437" customFormat="1" ht="27.75" customHeight="1" x14ac:dyDescent="0.2">
      <c r="A10" s="488"/>
      <c r="B10" s="1394"/>
      <c r="D10" s="1429"/>
      <c r="E10" s="1436"/>
      <c r="F10" s="493"/>
      <c r="G10" s="1431"/>
      <c r="H10" s="1433"/>
      <c r="I10" s="494"/>
      <c r="J10" s="1431"/>
      <c r="K10" s="1433"/>
      <c r="L10" s="494"/>
      <c r="M10" s="1431"/>
      <c r="N10" s="1433"/>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380959</v>
      </c>
      <c r="E12" s="498">
        <f>D12/'20pobl'!D12*100</f>
        <v>4.4379365824000923</v>
      </c>
      <c r="F12" s="350"/>
      <c r="G12" s="355">
        <v>112768</v>
      </c>
      <c r="H12" s="498">
        <v>1.6072730931840122</v>
      </c>
      <c r="I12" s="350"/>
      <c r="J12" s="355">
        <v>88723</v>
      </c>
      <c r="K12" s="498">
        <v>7.742303117672571</v>
      </c>
      <c r="L12" s="350"/>
      <c r="M12" s="355">
        <v>179468</v>
      </c>
      <c r="N12" s="498">
        <f>M12/'20pobl'!X12*100</f>
        <v>42.518994809151621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48743</v>
      </c>
      <c r="E13" s="500">
        <f>D13/'20pobl'!D13*100</f>
        <v>3.6340415823882846</v>
      </c>
      <c r="F13" s="350"/>
      <c r="G13" s="368">
        <v>9892</v>
      </c>
      <c r="H13" s="501">
        <v>0.94729271747176647</v>
      </c>
      <c r="I13" s="350"/>
      <c r="J13" s="368">
        <v>9291</v>
      </c>
      <c r="K13" s="501">
        <v>4.6225490439965569</v>
      </c>
      <c r="L13" s="350"/>
      <c r="M13" s="368">
        <v>29560</v>
      </c>
      <c r="N13" s="501">
        <f>M13/'20pobl'!X13*100</f>
        <v>30.773394963407142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40802</v>
      </c>
      <c r="E14" s="500">
        <f>D14/'20pobl'!D14*100</f>
        <v>4.0556229250740508</v>
      </c>
      <c r="F14" s="350"/>
      <c r="G14" s="368">
        <v>9525</v>
      </c>
      <c r="H14" s="501">
        <v>1.3068084376607785</v>
      </c>
      <c r="I14" s="350"/>
      <c r="J14" s="368">
        <v>8797</v>
      </c>
      <c r="K14" s="501">
        <v>4.5511454172961114</v>
      </c>
      <c r="L14" s="350"/>
      <c r="M14" s="368">
        <v>22480</v>
      </c>
      <c r="N14" s="501">
        <f>M14/'20pobl'!X14*100</f>
        <v>26.796037810067585</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41928</v>
      </c>
      <c r="E15" s="500">
        <f>D15/'20pobl'!D15*100</f>
        <v>3.4653931793048383</v>
      </c>
      <c r="F15" s="350"/>
      <c r="G15" s="368">
        <v>11843</v>
      </c>
      <c r="H15" s="501">
        <v>1.1722028664185604</v>
      </c>
      <c r="I15" s="350"/>
      <c r="J15" s="368">
        <v>9787</v>
      </c>
      <c r="K15" s="501">
        <v>6.6561930411599883</v>
      </c>
      <c r="L15" s="350"/>
      <c r="M15" s="368">
        <v>20298</v>
      </c>
      <c r="N15" s="501">
        <f>M15/'20pobl'!X15*100</f>
        <v>38.626070409134158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54153</v>
      </c>
      <c r="E16" s="500">
        <f>D16/'20pobl'!D16*100</f>
        <v>2.447022524916223</v>
      </c>
      <c r="F16" s="350"/>
      <c r="G16" s="368">
        <v>20131</v>
      </c>
      <c r="H16" s="501">
        <v>1.1021813126858435</v>
      </c>
      <c r="I16" s="350"/>
      <c r="J16" s="368">
        <v>11674</v>
      </c>
      <c r="K16" s="501">
        <v>4.0510387857294061</v>
      </c>
      <c r="L16" s="350"/>
      <c r="M16" s="368">
        <v>22348</v>
      </c>
      <c r="N16" s="501">
        <f>M16/'20pobl'!X16*100</f>
        <v>22.71738467481245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23068</v>
      </c>
      <c r="E17" s="502">
        <f>D17/'20pobl'!D17*100</f>
        <v>3.9205488904411547</v>
      </c>
      <c r="F17" s="350"/>
      <c r="G17" s="377">
        <v>6321</v>
      </c>
      <c r="H17" s="502">
        <v>1.403998987148334</v>
      </c>
      <c r="I17" s="350"/>
      <c r="J17" s="377">
        <v>4893</v>
      </c>
      <c r="K17" s="502">
        <v>5.0187189086619828</v>
      </c>
      <c r="L17" s="350"/>
      <c r="M17" s="377">
        <v>11854</v>
      </c>
      <c r="N17" s="502">
        <f>M17/'20pobl'!X17*100</f>
        <v>29.141059049117459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151668</v>
      </c>
      <c r="E18" s="500">
        <f>D18/'20pobl'!D18*100</f>
        <v>6.362705420935411</v>
      </c>
      <c r="F18" s="350"/>
      <c r="G18" s="368">
        <v>30862</v>
      </c>
      <c r="H18" s="501">
        <v>1.7609597807102382</v>
      </c>
      <c r="I18" s="350"/>
      <c r="J18" s="368">
        <v>27348</v>
      </c>
      <c r="K18" s="501">
        <v>6.6099323006421891</v>
      </c>
      <c r="L18" s="350"/>
      <c r="M18" s="368">
        <v>93458</v>
      </c>
      <c r="N18" s="501">
        <f>M18/'20pobl'!X18*100</f>
        <v>42.989949170864094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93270</v>
      </c>
      <c r="E19" s="500">
        <f>D19/'20pobl'!D19*100</f>
        <v>4.4753431480274806</v>
      </c>
      <c r="F19" s="350"/>
      <c r="G19" s="368">
        <v>21748</v>
      </c>
      <c r="H19" s="501">
        <v>1.294793558181764</v>
      </c>
      <c r="I19" s="350"/>
      <c r="J19" s="368">
        <v>18015</v>
      </c>
      <c r="K19" s="501">
        <v>6.5885235709322307</v>
      </c>
      <c r="L19" s="350"/>
      <c r="M19" s="368">
        <v>53507</v>
      </c>
      <c r="N19" s="501">
        <f>M19/'20pobl'!X19*100</f>
        <v>40.84316748851198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333820</v>
      </c>
      <c r="E20" s="500">
        <f>D20/'20pobl'!D20*100</f>
        <v>4.2245199072686122</v>
      </c>
      <c r="F20" s="350"/>
      <c r="G20" s="368">
        <v>83971</v>
      </c>
      <c r="H20" s="501">
        <v>1.3176470809765064</v>
      </c>
      <c r="I20" s="350"/>
      <c r="J20" s="368">
        <v>74818</v>
      </c>
      <c r="K20" s="501">
        <v>6.9521956404981333</v>
      </c>
      <c r="L20" s="350"/>
      <c r="M20" s="368">
        <v>175031</v>
      </c>
      <c r="N20" s="501">
        <f>M20/'20pobl'!X20*100</f>
        <v>38.639383998622471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192584</v>
      </c>
      <c r="E21" s="500">
        <f>D21/'20pobl'!D21*100</f>
        <v>3.6920398873124949</v>
      </c>
      <c r="F21" s="350"/>
      <c r="G21" s="368">
        <v>52203</v>
      </c>
      <c r="H21" s="501">
        <v>1.252272612236879</v>
      </c>
      <c r="I21" s="350"/>
      <c r="J21" s="368">
        <v>41375</v>
      </c>
      <c r="K21" s="501">
        <v>5.4781298492206822</v>
      </c>
      <c r="L21" s="350"/>
      <c r="M21" s="368">
        <v>99006</v>
      </c>
      <c r="N21" s="501">
        <f>M21/'20pobl'!X21*100</f>
        <v>33.87623264375997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56445</v>
      </c>
      <c r="E22" s="500">
        <f>D22/'20pobl'!D22*100</f>
        <v>5.3537587759151517</v>
      </c>
      <c r="F22" s="350"/>
      <c r="G22" s="368">
        <v>13155</v>
      </c>
      <c r="H22" s="501">
        <v>1.5964050245194705</v>
      </c>
      <c r="I22" s="350"/>
      <c r="J22" s="368">
        <v>12246</v>
      </c>
      <c r="K22" s="501">
        <v>7.7896799145081674</v>
      </c>
      <c r="L22" s="350"/>
      <c r="M22" s="368">
        <v>31044</v>
      </c>
      <c r="N22" s="501">
        <f>M22/'20pobl'!X22*100</f>
        <v>42.491684802693712</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83144</v>
      </c>
      <c r="E23" s="500">
        <f>D23/'20pobl'!D23*100</f>
        <v>3.080064487831478</v>
      </c>
      <c r="F23" s="350"/>
      <c r="G23" s="368">
        <v>23965</v>
      </c>
      <c r="H23" s="501">
        <v>1.204621241747603</v>
      </c>
      <c r="I23" s="350"/>
      <c r="J23" s="368">
        <v>14834</v>
      </c>
      <c r="K23" s="501">
        <v>3.1351182273922342</v>
      </c>
      <c r="L23" s="350"/>
      <c r="M23" s="368">
        <v>44345</v>
      </c>
      <c r="N23" s="501">
        <f>M23/'20pobl'!X23*100</f>
        <v>18.723136552865576</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248586</v>
      </c>
      <c r="E24" s="500">
        <f>D24/'20pobl'!D24*100</f>
        <v>3.6174259153541604</v>
      </c>
      <c r="F24" s="350"/>
      <c r="G24" s="368">
        <v>58702</v>
      </c>
      <c r="H24" s="501">
        <v>1.0472467002594834</v>
      </c>
      <c r="I24" s="350"/>
      <c r="J24" s="368">
        <v>48390</v>
      </c>
      <c r="K24" s="501">
        <v>5.4322567608527264</v>
      </c>
      <c r="L24" s="350"/>
      <c r="M24" s="368">
        <v>141494</v>
      </c>
      <c r="N24" s="501">
        <f>M24/'20pobl'!X24*100</f>
        <v>37.656620926791362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55143</v>
      </c>
      <c r="E25" s="500">
        <f>D25/'20pobl'!D25*100</f>
        <v>3.5537336017714853</v>
      </c>
      <c r="F25" s="350"/>
      <c r="G25" s="368">
        <v>19730</v>
      </c>
      <c r="H25" s="501">
        <v>1.5199851468253265</v>
      </c>
      <c r="I25" s="350"/>
      <c r="J25" s="368">
        <v>12061</v>
      </c>
      <c r="K25" s="501">
        <v>6.6144210941955865</v>
      </c>
      <c r="L25" s="350"/>
      <c r="M25" s="368">
        <v>23352</v>
      </c>
      <c r="N25" s="501">
        <f>M25/'20pobl'!X25*100</f>
        <v>32.747619515068223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21795</v>
      </c>
      <c r="E26" s="504">
        <f>D26/'20pobl'!D26*100</f>
        <v>3.2425556605247303</v>
      </c>
      <c r="F26" s="350"/>
      <c r="G26" s="377">
        <v>5183</v>
      </c>
      <c r="H26" s="502">
        <v>0.96929052720951669</v>
      </c>
      <c r="I26" s="350"/>
      <c r="J26" s="377">
        <v>4047</v>
      </c>
      <c r="K26" s="502">
        <v>4.2288843143606512</v>
      </c>
      <c r="L26" s="350"/>
      <c r="M26" s="377">
        <v>12565</v>
      </c>
      <c r="N26" s="502">
        <f>M26/'20pobl'!X26*100</f>
        <v>30.106625134778962</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114559</v>
      </c>
      <c r="E27" s="504">
        <f>D27/'20pobl'!D27*100</f>
        <v>5.1689255345165055</v>
      </c>
      <c r="F27" s="350"/>
      <c r="G27" s="377">
        <v>30321</v>
      </c>
      <c r="H27" s="502">
        <v>1.7877336742021794</v>
      </c>
      <c r="I27" s="350"/>
      <c r="J27" s="377">
        <v>22986</v>
      </c>
      <c r="K27" s="502">
        <v>6.3617442903165093</v>
      </c>
      <c r="L27" s="350"/>
      <c r="M27" s="377">
        <v>61252</v>
      </c>
      <c r="N27" s="502">
        <f>M27/'20pobl'!X27*100</f>
        <v>38.540722843048428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14609</v>
      </c>
      <c r="E28" s="504">
        <f>D28/'20pobl'!D28*100</f>
        <v>4.5329866390304145</v>
      </c>
      <c r="F28" s="350"/>
      <c r="G28" s="377">
        <v>3429</v>
      </c>
      <c r="H28" s="502">
        <v>1.3601691385595456</v>
      </c>
      <c r="I28" s="350"/>
      <c r="J28" s="377">
        <v>2733</v>
      </c>
      <c r="K28" s="502">
        <v>5.6817945572857109</v>
      </c>
      <c r="L28" s="350"/>
      <c r="M28" s="377">
        <v>8447</v>
      </c>
      <c r="N28" s="502">
        <f>M28/'20pobl'!X28*100</f>
        <v>38.256340579710148</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5185</v>
      </c>
      <c r="E29" s="506">
        <f>D29/'20pobl'!D29*100</f>
        <v>3.0763297635646265</v>
      </c>
      <c r="F29" s="350"/>
      <c r="G29" s="389">
        <v>2785</v>
      </c>
      <c r="H29" s="507">
        <v>1.8825326654905061</v>
      </c>
      <c r="I29" s="350"/>
      <c r="J29" s="389">
        <v>945</v>
      </c>
      <c r="K29" s="507">
        <v>6.0026678523788357</v>
      </c>
      <c r="L29" s="350"/>
      <c r="M29" s="389">
        <v>1455</v>
      </c>
      <c r="N29" s="507">
        <f>M29/'20pobl'!X29*100</f>
        <v>29.919802590993218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4" t="s">
        <v>0</v>
      </c>
      <c r="C31" s="320"/>
      <c r="D31" s="1250">
        <f>G31+J31+M31</f>
        <v>1960461</v>
      </c>
      <c r="E31" s="1251">
        <f>D31/'20pobl'!D31*100</f>
        <v>4.0770433230188283</v>
      </c>
      <c r="F31" s="320"/>
      <c r="G31" s="1250">
        <f>SUM(G12:G29)</f>
        <v>516534</v>
      </c>
      <c r="H31" s="1251">
        <f>G31/'20pobl'!J31*100</f>
        <v>1.3452252270552953</v>
      </c>
      <c r="I31" s="320"/>
      <c r="J31" s="1250">
        <f>SUM(J12:J29)</f>
        <v>412963</v>
      </c>
      <c r="K31" s="1251">
        <f>J31/'20pobl'!Q31*100</f>
        <v>6.0587987949392614</v>
      </c>
      <c r="L31" s="320"/>
      <c r="M31" s="1250">
        <f>SUM(M12:M29)</f>
        <v>1030964</v>
      </c>
      <c r="N31" s="1251">
        <f>M31/'20pobl'!X31*100</f>
        <v>35.898900153002202</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20" t="str">
        <f>'24solcasaad_pobl'!B34:N34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
      <c r="B35" s="1434"/>
      <c r="C35" s="1434"/>
      <c r="D35" s="1434"/>
      <c r="E35" s="510"/>
    </row>
    <row r="36" spans="2:14" ht="4.5" customHeight="1" x14ac:dyDescent="0.2">
      <c r="B36" s="1414"/>
      <c r="C36" s="1414"/>
      <c r="D36" s="1414"/>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10"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6"/>
      <c r="C2" s="1356"/>
      <c r="D2" s="1356"/>
      <c r="E2" s="1356"/>
      <c r="F2" s="1356"/>
      <c r="G2" s="1356"/>
      <c r="H2" s="1356"/>
      <c r="I2" s="1356"/>
      <c r="J2" s="1356"/>
      <c r="K2" s="1356"/>
      <c r="L2" s="1356"/>
      <c r="M2" s="1356"/>
      <c r="N2" s="1356"/>
      <c r="O2" s="1356"/>
      <c r="P2" s="1356"/>
      <c r="Q2" s="1356"/>
      <c r="R2" s="1356"/>
      <c r="S2" s="210"/>
      <c r="T2" s="210"/>
    </row>
    <row r="3" spans="1:20" x14ac:dyDescent="0.2">
      <c r="C3" s="1357" t="s">
        <v>315</v>
      </c>
      <c r="D3" s="1357"/>
      <c r="E3" s="1357"/>
    </row>
    <row r="5" spans="1:20" ht="23.25" customHeight="1" x14ac:dyDescent="0.2">
      <c r="B5" s="1358" t="s">
        <v>291</v>
      </c>
      <c r="C5" s="1359"/>
      <c r="D5" s="1359"/>
      <c r="E5" s="1359"/>
      <c r="F5" s="1359"/>
      <c r="G5" s="1359"/>
      <c r="H5" s="1359"/>
      <c r="I5" s="1359"/>
      <c r="J5" s="1359"/>
      <c r="K5" s="1359"/>
      <c r="L5" s="1359"/>
      <c r="M5" s="1359"/>
      <c r="N5" s="1359"/>
      <c r="O5" s="1359"/>
      <c r="P5" s="1359"/>
      <c r="Q5" s="1360">
        <v>45412</v>
      </c>
      <c r="R5" s="1361"/>
      <c r="S5" s="136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2" t="s">
        <v>316</v>
      </c>
      <c r="C7" s="1362"/>
      <c r="D7" s="1362"/>
      <c r="E7" s="1362"/>
      <c r="F7" s="1362"/>
      <c r="G7" s="1362"/>
      <c r="H7" s="1362"/>
      <c r="I7" s="1362"/>
      <c r="J7" s="1362"/>
      <c r="K7" s="1362"/>
      <c r="L7" s="1362"/>
      <c r="M7" s="1362"/>
      <c r="N7" s="1362"/>
      <c r="O7" s="1362"/>
      <c r="P7" s="1362"/>
      <c r="Q7" s="1362"/>
      <c r="R7" s="1362"/>
      <c r="S7" s="1362"/>
    </row>
    <row r="8" spans="1:20" ht="18.75" customHeight="1" x14ac:dyDescent="0.2">
      <c r="B8" s="1355" t="s">
        <v>317</v>
      </c>
      <c r="C8" s="1355"/>
      <c r="D8" s="1355"/>
      <c r="E8" s="1355"/>
      <c r="F8" s="1355"/>
      <c r="G8" s="1355"/>
      <c r="H8" s="1355"/>
      <c r="I8" s="1355"/>
      <c r="J8" s="1355"/>
      <c r="K8" s="1355"/>
      <c r="L8" s="1355"/>
      <c r="M8" s="1355"/>
      <c r="N8" s="1355"/>
      <c r="O8" s="1355"/>
      <c r="P8" s="1355"/>
      <c r="Q8" s="1355"/>
      <c r="R8" s="1355"/>
      <c r="S8" s="1355"/>
      <c r="T8" s="1355"/>
    </row>
    <row r="9" spans="1:20" ht="18.75" customHeight="1" x14ac:dyDescent="0.2">
      <c r="B9" s="1355" t="s">
        <v>318</v>
      </c>
      <c r="C9" s="1355"/>
      <c r="D9" s="1355"/>
      <c r="E9" s="1355"/>
      <c r="F9" s="1355"/>
      <c r="G9" s="1355"/>
      <c r="H9" s="1355"/>
      <c r="I9" s="1355"/>
      <c r="J9" s="1355"/>
      <c r="K9" s="1355"/>
      <c r="L9" s="1355"/>
      <c r="M9" s="1355"/>
      <c r="N9" s="1355"/>
      <c r="O9" s="1355"/>
      <c r="P9" s="1355"/>
      <c r="Q9" s="1355"/>
      <c r="R9" s="1355"/>
      <c r="S9" s="1355"/>
      <c r="T9" s="1355"/>
    </row>
    <row r="10" spans="1:20" ht="18.75" customHeight="1" x14ac:dyDescent="0.2">
      <c r="B10" s="1355" t="s">
        <v>319</v>
      </c>
      <c r="C10" s="1355"/>
      <c r="D10" s="1355"/>
      <c r="E10" s="1355"/>
      <c r="F10" s="1355"/>
      <c r="G10" s="1355"/>
      <c r="H10" s="1355"/>
      <c r="I10" s="1355"/>
      <c r="J10" s="1355"/>
      <c r="K10" s="1355"/>
      <c r="L10" s="1355"/>
      <c r="M10" s="1355"/>
      <c r="N10" s="1355"/>
      <c r="O10" s="1355"/>
      <c r="P10" s="1355"/>
      <c r="Q10" s="1355"/>
      <c r="R10" s="1355"/>
      <c r="S10" s="1355"/>
      <c r="T10" s="1355"/>
    </row>
    <row r="11" spans="1:20" ht="18.75" customHeight="1" x14ac:dyDescent="0.2">
      <c r="B11" s="1355" t="s">
        <v>320</v>
      </c>
      <c r="C11" s="1355"/>
      <c r="D11" s="1355"/>
      <c r="E11" s="1355"/>
      <c r="F11" s="1355"/>
      <c r="G11" s="1355"/>
      <c r="H11" s="1355"/>
      <c r="I11" s="1355"/>
      <c r="J11" s="1355"/>
      <c r="K11" s="1355"/>
      <c r="L11" s="1355"/>
      <c r="M11" s="1355"/>
      <c r="N11" s="1355"/>
      <c r="O11" s="1355"/>
      <c r="P11" s="1355"/>
      <c r="Q11" s="1355"/>
      <c r="R11" s="1355"/>
      <c r="S11" s="1355"/>
      <c r="T11" s="1355"/>
    </row>
    <row r="12" spans="1:20" ht="18.75" customHeight="1" x14ac:dyDescent="0.2">
      <c r="B12" s="1355" t="s">
        <v>321</v>
      </c>
      <c r="C12" s="1355"/>
      <c r="D12" s="1355"/>
      <c r="E12" s="1355"/>
      <c r="F12" s="1355"/>
      <c r="G12" s="1355"/>
      <c r="H12" s="1355"/>
      <c r="I12" s="1355"/>
      <c r="J12" s="1355"/>
      <c r="K12" s="1355"/>
      <c r="L12" s="1355"/>
      <c r="M12" s="1355"/>
      <c r="N12" s="1355"/>
      <c r="O12" s="1355"/>
      <c r="P12" s="1355"/>
      <c r="Q12" s="1355"/>
      <c r="R12" s="1355"/>
      <c r="S12" s="1355"/>
      <c r="T12" s="1355"/>
    </row>
    <row r="13" spans="1:20" ht="18.75" customHeight="1" x14ac:dyDescent="0.2">
      <c r="B13" s="1355" t="s">
        <v>322</v>
      </c>
      <c r="C13" s="1355"/>
      <c r="D13" s="1355"/>
      <c r="E13" s="1355"/>
      <c r="F13" s="1355"/>
      <c r="G13" s="1355"/>
      <c r="H13" s="1355"/>
      <c r="I13" s="1355"/>
      <c r="J13" s="1355"/>
      <c r="K13" s="1355"/>
      <c r="L13" s="1355"/>
      <c r="M13" s="1355"/>
      <c r="N13" s="1355"/>
      <c r="O13" s="1355"/>
      <c r="P13" s="1355"/>
      <c r="Q13" s="1355"/>
      <c r="R13" s="1355"/>
      <c r="S13" s="1355"/>
      <c r="T13" s="1355"/>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62" t="s">
        <v>323</v>
      </c>
      <c r="C15" s="1362"/>
      <c r="D15" s="1362"/>
      <c r="E15" s="1362"/>
      <c r="F15" s="1362"/>
      <c r="G15" s="1362"/>
      <c r="H15" s="1362"/>
      <c r="I15" s="1362"/>
      <c r="J15" s="1362"/>
      <c r="K15" s="1362"/>
      <c r="L15" s="1362"/>
      <c r="M15" s="1362"/>
      <c r="N15" s="1362"/>
      <c r="O15" s="1362"/>
      <c r="P15" s="1362"/>
      <c r="Q15" s="1362"/>
      <c r="R15" s="1362"/>
      <c r="S15" s="1362"/>
    </row>
    <row r="16" spans="1:20" ht="18.75" customHeight="1" x14ac:dyDescent="0.2">
      <c r="B16" s="1355" t="s">
        <v>324</v>
      </c>
      <c r="C16" s="1355"/>
      <c r="D16" s="1355"/>
      <c r="E16" s="1355"/>
      <c r="F16" s="1355"/>
      <c r="G16" s="1355"/>
      <c r="H16" s="1355"/>
      <c r="I16" s="1355"/>
      <c r="J16" s="1355"/>
      <c r="K16" s="1355"/>
      <c r="L16" s="1355"/>
      <c r="M16" s="1355"/>
      <c r="N16" s="1355"/>
      <c r="O16" s="1355"/>
      <c r="P16" s="1355"/>
      <c r="Q16" s="1355"/>
      <c r="R16" s="1355"/>
      <c r="S16" s="1355"/>
    </row>
    <row r="17" spans="2:20" ht="18.75" customHeight="1" x14ac:dyDescent="0.2">
      <c r="B17" s="1355" t="s">
        <v>325</v>
      </c>
      <c r="C17" s="1355"/>
      <c r="D17" s="1355"/>
      <c r="E17" s="1355"/>
      <c r="F17" s="1355"/>
      <c r="G17" s="1355"/>
      <c r="H17" s="1355"/>
      <c r="I17" s="1355"/>
      <c r="J17" s="1355"/>
      <c r="K17" s="1355"/>
      <c r="L17" s="1355"/>
      <c r="M17" s="1355"/>
      <c r="N17" s="1355"/>
      <c r="O17" s="1355"/>
      <c r="P17" s="1355"/>
      <c r="Q17" s="1355"/>
      <c r="R17" s="1355"/>
      <c r="S17" s="1355"/>
      <c r="T17" s="214"/>
    </row>
    <row r="18" spans="2:20" ht="18.75" customHeight="1" x14ac:dyDescent="0.2">
      <c r="B18" s="1355" t="s">
        <v>326</v>
      </c>
      <c r="C18" s="1355"/>
      <c r="D18" s="1355"/>
      <c r="E18" s="1355"/>
      <c r="F18" s="1355"/>
      <c r="G18" s="1355"/>
      <c r="H18" s="1355"/>
      <c r="I18" s="1355"/>
      <c r="J18" s="1355"/>
      <c r="K18" s="1355"/>
      <c r="L18" s="1355"/>
      <c r="M18" s="1355"/>
      <c r="N18" s="1355"/>
      <c r="O18" s="1355"/>
      <c r="P18" s="1355"/>
      <c r="Q18" s="1355"/>
      <c r="R18" s="1355"/>
      <c r="S18" s="1355"/>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62" t="s">
        <v>327</v>
      </c>
      <c r="C20" s="1362"/>
      <c r="D20" s="1362"/>
      <c r="E20" s="1362"/>
      <c r="F20" s="1362"/>
      <c r="G20" s="1362"/>
      <c r="H20" s="1362"/>
      <c r="I20" s="1362"/>
      <c r="J20" s="1362"/>
      <c r="K20" s="1362"/>
      <c r="L20" s="1362"/>
      <c r="M20" s="1362"/>
      <c r="N20" s="1362"/>
      <c r="O20" s="1362"/>
      <c r="P20" s="1362"/>
      <c r="Q20" s="1362"/>
      <c r="R20" s="1362"/>
      <c r="S20" s="1362"/>
    </row>
    <row r="21" spans="2:20" ht="18.75" customHeight="1" x14ac:dyDescent="0.2">
      <c r="B21" s="1355" t="s">
        <v>328</v>
      </c>
      <c r="C21" s="1355"/>
      <c r="D21" s="1355"/>
      <c r="E21" s="1355"/>
      <c r="F21" s="1355"/>
      <c r="G21" s="1355"/>
      <c r="H21" s="1355"/>
      <c r="I21" s="1355"/>
      <c r="J21" s="1355"/>
      <c r="K21" s="1355"/>
      <c r="L21" s="1355"/>
      <c r="M21" s="1355"/>
      <c r="N21" s="1355"/>
      <c r="O21" s="1355"/>
      <c r="P21" s="1355"/>
      <c r="Q21" s="1355"/>
      <c r="R21" s="1355"/>
      <c r="S21" s="1355"/>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62" t="s">
        <v>329</v>
      </c>
      <c r="C23" s="1362"/>
      <c r="D23" s="1362"/>
      <c r="E23" s="1362"/>
      <c r="F23" s="1362"/>
      <c r="G23" s="1362"/>
      <c r="H23" s="1362"/>
      <c r="I23" s="1362"/>
      <c r="J23" s="1362"/>
      <c r="K23" s="1362"/>
      <c r="L23" s="1362"/>
      <c r="M23" s="1362"/>
      <c r="N23" s="1362"/>
      <c r="O23" s="1362"/>
      <c r="P23" s="1362"/>
      <c r="Q23" s="1362"/>
      <c r="R23" s="1362"/>
      <c r="S23" s="1362"/>
    </row>
    <row r="24" spans="2:20" ht="18.75" customHeight="1" x14ac:dyDescent="0.2">
      <c r="B24" s="1355" t="s">
        <v>329</v>
      </c>
      <c r="C24" s="1355"/>
      <c r="D24" s="1355"/>
      <c r="E24" s="1355"/>
      <c r="F24" s="1355"/>
      <c r="G24" s="1355"/>
      <c r="H24" s="1355"/>
      <c r="I24" s="1355"/>
      <c r="J24" s="1355"/>
      <c r="K24" s="1355"/>
      <c r="L24" s="1355"/>
      <c r="M24" s="1355"/>
      <c r="N24" s="1355"/>
      <c r="O24" s="1355"/>
      <c r="P24" s="1355"/>
      <c r="Q24" s="1355"/>
      <c r="R24" s="1355"/>
      <c r="S24" s="1355"/>
    </row>
    <row r="25" spans="2:20" ht="18.75" customHeight="1" x14ac:dyDescent="0.2">
      <c r="B25" s="1355" t="s">
        <v>330</v>
      </c>
      <c r="C25" s="1355"/>
      <c r="D25" s="1355"/>
      <c r="E25" s="1355"/>
      <c r="F25" s="1355"/>
      <c r="G25" s="1355"/>
      <c r="H25" s="1355"/>
      <c r="I25" s="1355"/>
      <c r="J25" s="1355"/>
      <c r="K25" s="1355"/>
      <c r="L25" s="1355"/>
      <c r="M25" s="1355"/>
      <c r="N25" s="1355"/>
      <c r="O25" s="1355"/>
      <c r="P25" s="1355"/>
      <c r="Q25" s="1355"/>
      <c r="R25" s="1355"/>
      <c r="S25" s="1355"/>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62" t="s">
        <v>331</v>
      </c>
      <c r="C27" s="1362"/>
      <c r="D27" s="1362"/>
      <c r="E27" s="1362"/>
      <c r="F27" s="1362"/>
      <c r="G27" s="1362"/>
      <c r="H27" s="1362"/>
      <c r="I27" s="1362"/>
      <c r="J27" s="1362"/>
      <c r="K27" s="1362"/>
      <c r="L27" s="1362"/>
      <c r="M27" s="1362"/>
      <c r="N27" s="1362"/>
      <c r="O27" s="1362"/>
      <c r="P27" s="1362"/>
      <c r="Q27" s="1362"/>
      <c r="R27" s="1362"/>
      <c r="S27" s="1362"/>
    </row>
    <row r="28" spans="2:20" ht="18.75" customHeight="1" x14ac:dyDescent="0.2">
      <c r="B28" s="1355" t="s">
        <v>331</v>
      </c>
      <c r="C28" s="1355"/>
      <c r="D28" s="1355"/>
      <c r="E28" s="1355"/>
      <c r="F28" s="1355"/>
      <c r="G28" s="1355"/>
      <c r="H28" s="1355"/>
      <c r="I28" s="1355"/>
      <c r="J28" s="1355"/>
      <c r="K28" s="1355"/>
      <c r="L28" s="1355"/>
      <c r="M28" s="1355"/>
      <c r="N28" s="1355"/>
      <c r="O28" s="1355"/>
      <c r="P28" s="1355"/>
      <c r="Q28" s="1355"/>
      <c r="R28" s="1355"/>
      <c r="S28" s="1355"/>
    </row>
    <row r="29" spans="2:20" ht="18.75" customHeight="1" x14ac:dyDescent="0.2">
      <c r="B29" s="1355" t="s">
        <v>332</v>
      </c>
      <c r="C29" s="1355"/>
      <c r="D29" s="1355"/>
      <c r="E29" s="1355"/>
      <c r="F29" s="1355"/>
      <c r="G29" s="1355"/>
      <c r="H29" s="1355"/>
      <c r="I29" s="1355"/>
      <c r="J29" s="1355"/>
      <c r="K29" s="1355"/>
      <c r="L29" s="1355"/>
      <c r="M29" s="1355"/>
      <c r="N29" s="1355"/>
      <c r="O29" s="1355"/>
      <c r="P29" s="1355"/>
      <c r="Q29" s="1355"/>
      <c r="R29" s="1355"/>
      <c r="S29" s="1355"/>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62" t="s">
        <v>333</v>
      </c>
      <c r="C31" s="1362"/>
      <c r="D31" s="1362"/>
      <c r="E31" s="1362"/>
      <c r="F31" s="1362"/>
      <c r="G31" s="1362"/>
      <c r="H31" s="1362"/>
      <c r="I31" s="1362"/>
      <c r="J31" s="1362"/>
      <c r="K31" s="1362"/>
      <c r="L31" s="1362"/>
      <c r="M31" s="1362"/>
      <c r="N31" s="1362"/>
      <c r="O31" s="1362"/>
      <c r="P31" s="1362"/>
      <c r="Q31" s="1362"/>
      <c r="R31" s="1362"/>
      <c r="S31" s="1362"/>
    </row>
    <row r="32" spans="2:20" ht="18.75" customHeight="1" x14ac:dyDescent="0.2">
      <c r="B32" s="1355" t="s">
        <v>334</v>
      </c>
      <c r="C32" s="1355"/>
      <c r="D32" s="1355"/>
      <c r="E32" s="1355"/>
      <c r="F32" s="1355"/>
      <c r="G32" s="1355"/>
      <c r="H32" s="1355"/>
      <c r="I32" s="1355"/>
      <c r="J32" s="1355"/>
      <c r="K32" s="1355"/>
      <c r="L32" s="1355"/>
      <c r="M32" s="1355"/>
      <c r="N32" s="1355"/>
      <c r="O32" s="1355"/>
      <c r="P32" s="1355"/>
      <c r="Q32" s="1355"/>
      <c r="R32" s="1355"/>
      <c r="S32" s="1355"/>
    </row>
    <row r="33" spans="2:20" ht="18.75" customHeight="1" x14ac:dyDescent="0.2">
      <c r="B33" s="1355" t="s">
        <v>335</v>
      </c>
      <c r="C33" s="1355"/>
      <c r="D33" s="1355"/>
      <c r="E33" s="1355"/>
      <c r="F33" s="1355"/>
      <c r="G33" s="1355"/>
      <c r="H33" s="1355"/>
      <c r="I33" s="1355"/>
      <c r="J33" s="1355"/>
      <c r="K33" s="1355"/>
      <c r="L33" s="1355"/>
      <c r="M33" s="1355"/>
      <c r="N33" s="1355"/>
      <c r="O33" s="1355"/>
      <c r="P33" s="1355"/>
      <c r="Q33" s="1355"/>
      <c r="R33" s="1355"/>
      <c r="S33" s="1355"/>
      <c r="T33" s="214"/>
    </row>
    <row r="34" spans="2:20" ht="18.75" customHeight="1" x14ac:dyDescent="0.2">
      <c r="B34" s="1355" t="s">
        <v>336</v>
      </c>
      <c r="C34" s="1355"/>
      <c r="D34" s="1355"/>
      <c r="E34" s="1355"/>
      <c r="F34" s="1355"/>
      <c r="G34" s="1355"/>
      <c r="H34" s="1355"/>
      <c r="I34" s="1355"/>
      <c r="J34" s="1355"/>
      <c r="K34" s="1355"/>
      <c r="L34" s="1355"/>
      <c r="M34" s="1355"/>
      <c r="N34" s="1355"/>
      <c r="O34" s="1355"/>
      <c r="P34" s="1355"/>
      <c r="Q34" s="1355"/>
      <c r="R34" s="1355"/>
      <c r="S34" s="1355"/>
      <c r="T34" s="214"/>
    </row>
    <row r="35" spans="2:20" ht="15" customHeight="1" x14ac:dyDescent="0.2">
      <c r="B35" s="1355" t="s">
        <v>337</v>
      </c>
      <c r="C35" s="1355"/>
      <c r="D35" s="1355"/>
      <c r="E35" s="1355"/>
      <c r="F35" s="1355"/>
      <c r="G35" s="1355"/>
      <c r="H35" s="1355"/>
      <c r="I35" s="1355"/>
      <c r="J35" s="1355"/>
      <c r="K35" s="1355"/>
      <c r="L35" s="1355"/>
      <c r="M35" s="1355"/>
      <c r="N35" s="1355"/>
      <c r="O35" s="1355"/>
      <c r="P35" s="1355"/>
      <c r="Q35" s="1355"/>
      <c r="R35" s="1355"/>
      <c r="S35" s="1355"/>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17.25" customHeight="1" x14ac:dyDescent="0.2">
      <c r="A4" s="1444" t="s">
        <v>193</v>
      </c>
      <c r="B4" s="1444"/>
      <c r="C4" s="1444"/>
      <c r="D4" s="1444"/>
      <c r="E4" s="1444"/>
      <c r="F4" s="1444"/>
      <c r="G4" s="1444"/>
      <c r="H4" s="1444"/>
      <c r="I4" s="1444"/>
      <c r="J4" s="1444"/>
      <c r="K4" s="1444"/>
      <c r="L4" s="1444"/>
      <c r="M4" s="1444"/>
      <c r="N4" s="1444"/>
      <c r="O4" s="1444"/>
      <c r="P4" s="1444"/>
      <c r="Q4" s="1444"/>
      <c r="R4" s="1444"/>
      <c r="S4" s="1444"/>
      <c r="T4" s="1444"/>
      <c r="U4" s="1444"/>
      <c r="V4" s="1444"/>
      <c r="W4" s="1444"/>
      <c r="X4" s="1444"/>
      <c r="Y4" s="1444"/>
      <c r="Z4" s="1444"/>
    </row>
    <row r="5" spans="1:50" s="38" customFormat="1" ht="17.25" customHeight="1" x14ac:dyDescent="0.2">
      <c r="B5" s="1452" t="e">
        <f>#REF!</f>
        <v>#REF!</v>
      </c>
      <c r="C5" s="1452"/>
      <c r="D5" s="1452"/>
      <c r="E5" s="1452"/>
      <c r="F5" s="1452"/>
      <c r="G5" s="1452"/>
      <c r="H5" s="1452"/>
      <c r="I5" s="1452"/>
      <c r="J5" s="1452"/>
      <c r="K5" s="1452"/>
      <c r="L5" s="1452"/>
      <c r="M5" s="1452"/>
      <c r="N5" s="1452"/>
      <c r="O5" s="1452"/>
      <c r="P5" s="1452"/>
      <c r="Q5" s="1452"/>
      <c r="R5" s="1452"/>
      <c r="S5" s="1452"/>
      <c r="T5" s="1452"/>
      <c r="U5" s="1452"/>
      <c r="V5" s="1452"/>
      <c r="W5" s="1452"/>
      <c r="X5" s="1452"/>
      <c r="Y5" s="1452"/>
      <c r="Z5" s="1452"/>
    </row>
    <row r="6" spans="1:50" s="38" customFormat="1" ht="6" customHeight="1" x14ac:dyDescent="0.2">
      <c r="O6" s="37"/>
    </row>
    <row r="7" spans="1:50" s="41" customFormat="1" ht="12.75" customHeight="1" x14ac:dyDescent="0.2">
      <c r="A7" s="39"/>
      <c r="B7" s="1445" t="s">
        <v>12</v>
      </c>
      <c r="C7" s="40"/>
      <c r="D7" s="1440" t="s">
        <v>109</v>
      </c>
      <c r="E7" s="1438"/>
      <c r="F7" s="181"/>
      <c r="G7" s="1438"/>
      <c r="H7" s="1438"/>
      <c r="I7" s="181"/>
      <c r="J7" s="1438"/>
      <c r="K7" s="1438"/>
      <c r="L7" s="181"/>
      <c r="M7" s="1438"/>
      <c r="N7" s="1439"/>
      <c r="O7" s="40"/>
      <c r="P7" s="1440" t="s">
        <v>30</v>
      </c>
      <c r="Q7" s="1438"/>
      <c r="R7" s="181"/>
      <c r="S7" s="1438"/>
      <c r="T7" s="1438"/>
      <c r="U7" s="181"/>
      <c r="V7" s="1438"/>
      <c r="W7" s="1438"/>
      <c r="X7" s="181"/>
      <c r="Y7" s="1438"/>
      <c r="Z7" s="1439"/>
      <c r="AA7" s="116"/>
      <c r="AB7" s="116"/>
      <c r="AC7" s="117"/>
      <c r="AD7" s="117"/>
      <c r="AE7" s="117"/>
      <c r="AF7" s="117"/>
      <c r="AG7" s="117"/>
      <c r="AH7" s="117"/>
      <c r="AI7" s="118"/>
    </row>
    <row r="8" spans="1:50" s="41" customFormat="1" ht="33.75" customHeight="1" x14ac:dyDescent="0.2">
      <c r="A8" s="39"/>
      <c r="B8" s="1446"/>
      <c r="C8" s="40"/>
      <c r="D8" s="1449"/>
      <c r="E8" s="1450"/>
      <c r="F8" s="40"/>
      <c r="G8" s="1440" t="s">
        <v>169</v>
      </c>
      <c r="H8" s="1439"/>
      <c r="I8" s="40"/>
      <c r="J8" s="1440" t="s">
        <v>175</v>
      </c>
      <c r="K8" s="1439"/>
      <c r="L8" s="40"/>
      <c r="M8" s="1440" t="s">
        <v>170</v>
      </c>
      <c r="N8" s="1439"/>
      <c r="O8" s="40"/>
      <c r="P8" s="1449"/>
      <c r="Q8" s="1451"/>
      <c r="R8" s="130"/>
      <c r="S8" s="1440" t="s">
        <v>176</v>
      </c>
      <c r="T8" s="1439"/>
      <c r="U8" s="40"/>
      <c r="V8" s="1440" t="s">
        <v>177</v>
      </c>
      <c r="W8" s="1439"/>
      <c r="X8" s="40"/>
      <c r="Y8" s="1440" t="s">
        <v>178</v>
      </c>
      <c r="Z8" s="143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8" t="s">
        <v>217</v>
      </c>
      <c r="C33" s="1448"/>
      <c r="D33" s="1448"/>
      <c r="E33" s="1448"/>
      <c r="F33" s="1448"/>
      <c r="G33" s="1448"/>
      <c r="H33" s="1448"/>
      <c r="I33" s="1448"/>
      <c r="J33" s="1448"/>
      <c r="K33" s="1448"/>
      <c r="L33" s="1448"/>
      <c r="M33" s="1448"/>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9" zoomScaleNormal="100" workbookViewId="0">
      <selection activeCell="B5" sqref="B5:Z5"/>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8"/>
      <c r="C2" s="1388"/>
      <c r="D2" s="1388"/>
      <c r="E2" s="1388"/>
      <c r="F2" s="1388"/>
      <c r="G2" s="1388"/>
      <c r="H2" s="1388"/>
      <c r="I2" s="1388"/>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9"/>
      <c r="C3" s="1389"/>
      <c r="D3" s="1389"/>
      <c r="E3" s="1389"/>
      <c r="F3" s="1389"/>
      <c r="G3" s="1389"/>
      <c r="H3" s="1389"/>
      <c r="I3" s="1389"/>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5" t="s">
        <v>409</v>
      </c>
      <c r="B4" s="1415"/>
      <c r="C4" s="1415"/>
      <c r="D4" s="1415"/>
      <c r="E4" s="1415"/>
      <c r="F4" s="1415"/>
      <c r="G4" s="1415"/>
      <c r="H4" s="1415"/>
      <c r="I4" s="1415"/>
      <c r="J4" s="1415"/>
      <c r="K4" s="1415"/>
      <c r="L4" s="1415"/>
      <c r="M4" s="1415"/>
      <c r="N4" s="1415"/>
      <c r="O4" s="1415"/>
      <c r="P4" s="1415"/>
      <c r="Q4" s="1415"/>
      <c r="R4" s="1415"/>
      <c r="S4" s="1415"/>
      <c r="T4" s="1415"/>
      <c r="U4" s="1415"/>
      <c r="V4" s="1415"/>
      <c r="W4" s="1415"/>
      <c r="X4" s="1415"/>
      <c r="Y4" s="1415"/>
      <c r="Z4" s="1415"/>
    </row>
    <row r="5" spans="1:50" s="492" customFormat="1" ht="17.2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W5" s="1416"/>
      <c r="X5" s="1416"/>
      <c r="Y5" s="1416"/>
      <c r="Z5" s="1416"/>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3" t="s">
        <v>12</v>
      </c>
      <c r="D7" s="1453" t="s">
        <v>209</v>
      </c>
      <c r="E7" s="1453"/>
      <c r="G7" s="1453"/>
      <c r="H7" s="1453"/>
      <c r="J7" s="1453"/>
      <c r="K7" s="1453"/>
      <c r="M7" s="1453"/>
      <c r="N7" s="1453"/>
      <c r="P7" s="1453" t="s">
        <v>30</v>
      </c>
      <c r="Q7" s="1453"/>
      <c r="S7" s="1453"/>
      <c r="T7" s="1453"/>
      <c r="V7" s="1453"/>
      <c r="W7" s="1453"/>
      <c r="Y7" s="1453"/>
      <c r="Z7" s="1453"/>
      <c r="AA7" s="512"/>
      <c r="AB7" s="512"/>
      <c r="AI7" s="514"/>
    </row>
    <row r="8" spans="1:50" s="513" customFormat="1" ht="33.75" customHeight="1" x14ac:dyDescent="0.2">
      <c r="A8" s="512"/>
      <c r="B8" s="1453"/>
      <c r="D8" s="1453"/>
      <c r="E8" s="1453"/>
      <c r="G8" s="1453" t="s">
        <v>169</v>
      </c>
      <c r="H8" s="1453"/>
      <c r="J8" s="1453" t="s">
        <v>175</v>
      </c>
      <c r="K8" s="1453"/>
      <c r="M8" s="1453" t="s">
        <v>170</v>
      </c>
      <c r="N8" s="1453"/>
      <c r="P8" s="1453"/>
      <c r="Q8" s="1453"/>
      <c r="S8" s="1453" t="s">
        <v>176</v>
      </c>
      <c r="T8" s="1453"/>
      <c r="V8" s="1453" t="s">
        <v>177</v>
      </c>
      <c r="W8" s="1453"/>
      <c r="Y8" s="1453" t="s">
        <v>178</v>
      </c>
      <c r="Z8" s="1453"/>
      <c r="AA8" s="512"/>
      <c r="AB8" s="512"/>
      <c r="AI8" s="514"/>
    </row>
    <row r="9" spans="1:50" s="513" customFormat="1" ht="36.75" customHeight="1" x14ac:dyDescent="0.2">
      <c r="A9" s="512"/>
      <c r="B9" s="1453"/>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380959</v>
      </c>
      <c r="Q11" s="564">
        <f>P11*100/D11</f>
        <v>4.4379365824000914</v>
      </c>
      <c r="R11" s="558"/>
      <c r="S11" s="561">
        <f>'34adictcasaad'!G12</f>
        <v>112768</v>
      </c>
      <c r="T11" s="565">
        <f>S11*100/G11</f>
        <v>1.6072730931840122</v>
      </c>
      <c r="U11" s="558"/>
      <c r="V11" s="561">
        <f>'34adictcasaad'!J12</f>
        <v>88723</v>
      </c>
      <c r="W11" s="565">
        <f>V11*100/J11</f>
        <v>7.742303117672571</v>
      </c>
      <c r="X11" s="558"/>
      <c r="Y11" s="561">
        <f>'34adictcasaad'!M12</f>
        <v>179468</v>
      </c>
      <c r="Z11" s="565">
        <f>Y11*100/M11</f>
        <v>42.518994809151621</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6.3627054209354101</v>
      </c>
      <c r="AH11" s="567">
        <f>_xlfn.RANK.EQ(T11,T$11:T$30,0)</f>
        <v>4</v>
      </c>
      <c r="AI11" s="567">
        <v>1</v>
      </c>
      <c r="AJ11" s="567">
        <f>MATCH(AI11,AH$11:AH$30,0)</f>
        <v>18</v>
      </c>
      <c r="AK11" s="568" t="str">
        <f>INDEX(B$11:B$30,AJ11,1)</f>
        <v>Ceuta y Melilla</v>
      </c>
      <c r="AL11" s="569">
        <f>INDEX(T$11:T$30,AJ11,1)</f>
        <v>1.8825326654905061</v>
      </c>
      <c r="AN11" s="567">
        <f>_xlfn.RANK.EQ(W11,W$11:W$30,0)</f>
        <v>2</v>
      </c>
      <c r="AO11" s="567">
        <v>1</v>
      </c>
      <c r="AP11" s="567">
        <f>MATCH(AO11,AN$11:AN$30,0)</f>
        <v>11</v>
      </c>
      <c r="AQ11" s="568" t="str">
        <f>INDEX(B$11:B$30,AP11,1)</f>
        <v>Extremadura</v>
      </c>
      <c r="AR11" s="569">
        <f>INDEX(W$11:W$30,AP11,1)</f>
        <v>7.7896799145081674</v>
      </c>
      <c r="AT11" s="567">
        <f>_xlfn.RANK.EQ(Z11,Z$11:Z$30,0)</f>
        <v>2</v>
      </c>
      <c r="AU11" s="567">
        <v>1</v>
      </c>
      <c r="AV11" s="567">
        <f>MATCH(AU11,AT$11:AT$30,0)</f>
        <v>7</v>
      </c>
      <c r="AW11" s="568" t="str">
        <f>INDEX(B$11:B$30,AV11,1)</f>
        <v>Castilla y León</v>
      </c>
      <c r="AX11" s="569">
        <f>INDEX(Z$11:Z$30,AV11,1)</f>
        <v>42.989949170864094</v>
      </c>
    </row>
    <row r="12" spans="1:50" s="396" customFormat="1" ht="18" customHeight="1" x14ac:dyDescent="0.2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48743</v>
      </c>
      <c r="Q12" s="564">
        <f t="shared" ref="Q12:Q28" si="9">P12*100/D12</f>
        <v>3.6340415823882846</v>
      </c>
      <c r="R12" s="558"/>
      <c r="S12" s="561">
        <f>'34adictcasaad'!G13</f>
        <v>9892</v>
      </c>
      <c r="T12" s="565">
        <f t="shared" ref="T12:T28" si="10">S12*100/G12</f>
        <v>0.94729271747176647</v>
      </c>
      <c r="U12" s="558"/>
      <c r="V12" s="561">
        <f>'34adictcasaad'!J13</f>
        <v>9291</v>
      </c>
      <c r="W12" s="565">
        <f t="shared" ref="W12:W28" si="11">V12*100/J12</f>
        <v>4.6225490439965569</v>
      </c>
      <c r="X12" s="558"/>
      <c r="Y12" s="561">
        <f>'34adictcasaad'!M13</f>
        <v>29560</v>
      </c>
      <c r="Z12" s="565">
        <f t="shared" ref="Z12:Z28" si="12">Y12*100/M12</f>
        <v>30.773394963407142</v>
      </c>
      <c r="AA12" s="566"/>
      <c r="AB12" s="567">
        <f t="shared" si="3"/>
        <v>12</v>
      </c>
      <c r="AC12" s="567">
        <v>2</v>
      </c>
      <c r="AD12" s="567">
        <f t="shared" ref="AD12:AD28" si="13">MATCH(AC12,AB$11:AB$30,0)</f>
        <v>11</v>
      </c>
      <c r="AE12" s="568" t="str">
        <f t="shared" si="4"/>
        <v>Extremadura</v>
      </c>
      <c r="AF12" s="569">
        <f t="shared" si="5"/>
        <v>5.3537587759151517</v>
      </c>
      <c r="AH12" s="567">
        <f t="shared" ref="AH12:AH30" si="14">_xlfn.RANK.EQ(T12,T$11:T$30,0)</f>
        <v>19</v>
      </c>
      <c r="AI12" s="567">
        <v>2</v>
      </c>
      <c r="AJ12" s="567">
        <f t="shared" ref="AJ12:AJ28" si="15">MATCH(AI12,AH$11:AH$30,0)</f>
        <v>16</v>
      </c>
      <c r="AK12" s="568" t="str">
        <f t="shared" ref="AK12:AK29" si="16">INDEX(B$11:B$30,AJ12,1)</f>
        <v>País Vasco</v>
      </c>
      <c r="AL12" s="569">
        <f t="shared" ref="AL12:AL29" si="17">INDEX(T$11:T$30,AJ12,1)</f>
        <v>1.7877336742021794</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7.742303117672571</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42.518994809151621</v>
      </c>
    </row>
    <row r="13" spans="1:50" s="396" customFormat="1" ht="18" customHeight="1" x14ac:dyDescent="0.2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40802</v>
      </c>
      <c r="Q13" s="564">
        <f t="shared" si="9"/>
        <v>4.0556229250740516</v>
      </c>
      <c r="R13" s="558"/>
      <c r="S13" s="561">
        <f>'34adictcasaad'!G14</f>
        <v>9525</v>
      </c>
      <c r="T13" s="565">
        <f t="shared" si="10"/>
        <v>1.3068084376607787</v>
      </c>
      <c r="U13" s="558"/>
      <c r="V13" s="561">
        <f>'34adictcasaad'!J14</f>
        <v>8797</v>
      </c>
      <c r="W13" s="565">
        <f t="shared" si="11"/>
        <v>4.5511454172961114</v>
      </c>
      <c r="X13" s="558"/>
      <c r="Y13" s="561">
        <f>'34adictcasaad'!M14</f>
        <v>22480</v>
      </c>
      <c r="Z13" s="565">
        <f t="shared" si="12"/>
        <v>26.796037810067585</v>
      </c>
      <c r="AA13" s="566"/>
      <c r="AB13" s="567">
        <f t="shared" si="3"/>
        <v>9</v>
      </c>
      <c r="AC13" s="567">
        <v>3</v>
      </c>
      <c r="AD13" s="567">
        <f t="shared" si="13"/>
        <v>16</v>
      </c>
      <c r="AE13" s="568" t="str">
        <f t="shared" si="4"/>
        <v>País Vasco</v>
      </c>
      <c r="AF13" s="570">
        <f t="shared" si="5"/>
        <v>5.1689255345165055</v>
      </c>
      <c r="AH13" s="567">
        <f t="shared" si="14"/>
        <v>11</v>
      </c>
      <c r="AI13" s="567">
        <v>3</v>
      </c>
      <c r="AJ13" s="567">
        <f t="shared" si="15"/>
        <v>7</v>
      </c>
      <c r="AK13" s="568" t="str">
        <f t="shared" si="16"/>
        <v>Castilla y León</v>
      </c>
      <c r="AL13" s="569">
        <f t="shared" si="17"/>
        <v>1.7609597807102382</v>
      </c>
      <c r="AN13" s="567">
        <f t="shared" si="18"/>
        <v>16</v>
      </c>
      <c r="AO13" s="567">
        <v>3</v>
      </c>
      <c r="AP13" s="567">
        <f t="shared" si="19"/>
        <v>9</v>
      </c>
      <c r="AQ13" s="568" t="str">
        <f t="shared" si="20"/>
        <v>Cataluña</v>
      </c>
      <c r="AR13" s="569">
        <f t="shared" si="21"/>
        <v>6.9521956404981333</v>
      </c>
      <c r="AT13" s="567">
        <f t="shared" si="22"/>
        <v>17</v>
      </c>
      <c r="AU13" s="567">
        <v>3</v>
      </c>
      <c r="AV13" s="567">
        <f t="shared" si="23"/>
        <v>11</v>
      </c>
      <c r="AW13" s="568" t="str">
        <f t="shared" si="24"/>
        <v>Extremadura</v>
      </c>
      <c r="AX13" s="569">
        <f t="shared" si="25"/>
        <v>42.491684802693712</v>
      </c>
    </row>
    <row r="14" spans="1:50" s="396" customFormat="1" ht="18" customHeight="1" x14ac:dyDescent="0.2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41928</v>
      </c>
      <c r="Q14" s="564">
        <f t="shared" si="9"/>
        <v>3.4653931793048387</v>
      </c>
      <c r="R14" s="558"/>
      <c r="S14" s="561">
        <f>'34adictcasaad'!G15</f>
        <v>11843</v>
      </c>
      <c r="T14" s="565">
        <f t="shared" si="10"/>
        <v>1.1722028664185604</v>
      </c>
      <c r="U14" s="558"/>
      <c r="V14" s="561">
        <f>'34adictcasaad'!J15</f>
        <v>9787</v>
      </c>
      <c r="W14" s="565">
        <f t="shared" si="11"/>
        <v>6.6561930411599883</v>
      </c>
      <c r="X14" s="558"/>
      <c r="Y14" s="561">
        <f>'34adictcasaad'!M15</f>
        <v>20298</v>
      </c>
      <c r="Z14" s="565">
        <f t="shared" si="12"/>
        <v>38.626070409134158</v>
      </c>
      <c r="AA14" s="566"/>
      <c r="AB14" s="567">
        <f t="shared" si="3"/>
        <v>15</v>
      </c>
      <c r="AC14" s="567">
        <v>4</v>
      </c>
      <c r="AD14" s="567">
        <f t="shared" si="13"/>
        <v>17</v>
      </c>
      <c r="AE14" s="568" t="str">
        <f t="shared" si="4"/>
        <v>Rioja, La</v>
      </c>
      <c r="AF14" s="569">
        <f t="shared" si="5"/>
        <v>4.5329866390304145</v>
      </c>
      <c r="AH14" s="567">
        <f t="shared" si="14"/>
        <v>15</v>
      </c>
      <c r="AI14" s="567">
        <v>4</v>
      </c>
      <c r="AJ14" s="567">
        <f t="shared" si="15"/>
        <v>1</v>
      </c>
      <c r="AK14" s="568" t="str">
        <f t="shared" si="16"/>
        <v>Andalucía</v>
      </c>
      <c r="AL14" s="569">
        <f t="shared" si="17"/>
        <v>1.6072730931840122</v>
      </c>
      <c r="AN14" s="567">
        <f t="shared" si="18"/>
        <v>4</v>
      </c>
      <c r="AO14" s="567">
        <v>4</v>
      </c>
      <c r="AP14" s="567">
        <f t="shared" si="19"/>
        <v>4</v>
      </c>
      <c r="AQ14" s="568" t="str">
        <f t="shared" si="20"/>
        <v>Balears, Illes</v>
      </c>
      <c r="AR14" s="569">
        <f t="shared" si="21"/>
        <v>6.6561930411599883</v>
      </c>
      <c r="AT14" s="567">
        <f t="shared" si="22"/>
        <v>6</v>
      </c>
      <c r="AU14" s="567">
        <v>4</v>
      </c>
      <c r="AV14" s="567">
        <f t="shared" si="23"/>
        <v>8</v>
      </c>
      <c r="AW14" s="568" t="str">
        <f t="shared" si="24"/>
        <v>Castilla - La Mancha</v>
      </c>
      <c r="AX14" s="569">
        <f t="shared" si="25"/>
        <v>40.843167488511973</v>
      </c>
    </row>
    <row r="15" spans="1:50" s="396" customFormat="1" ht="18" customHeight="1" x14ac:dyDescent="0.2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54153</v>
      </c>
      <c r="Q15" s="564">
        <f t="shared" si="9"/>
        <v>2.447022524916223</v>
      </c>
      <c r="R15" s="558"/>
      <c r="S15" s="561">
        <f>'34adictcasaad'!G16</f>
        <v>20131</v>
      </c>
      <c r="T15" s="565">
        <f t="shared" si="10"/>
        <v>1.1021813126858435</v>
      </c>
      <c r="U15" s="558"/>
      <c r="V15" s="561">
        <f>'34adictcasaad'!J16</f>
        <v>11674</v>
      </c>
      <c r="W15" s="565">
        <f t="shared" si="11"/>
        <v>4.0510387857294052</v>
      </c>
      <c r="X15" s="558"/>
      <c r="Y15" s="561">
        <f>'34adictcasaad'!M16</f>
        <v>22348</v>
      </c>
      <c r="Z15" s="565">
        <f t="shared" si="12"/>
        <v>22.71738467481245</v>
      </c>
      <c r="AA15" s="566"/>
      <c r="AB15" s="567">
        <f t="shared" si="3"/>
        <v>19</v>
      </c>
      <c r="AC15" s="567">
        <v>5</v>
      </c>
      <c r="AD15" s="567">
        <f t="shared" si="13"/>
        <v>8</v>
      </c>
      <c r="AE15" s="568" t="str">
        <f t="shared" si="4"/>
        <v>Castilla - La Mancha</v>
      </c>
      <c r="AF15" s="569">
        <f t="shared" si="5"/>
        <v>4.4753431480274806</v>
      </c>
      <c r="AH15" s="567">
        <f t="shared" si="14"/>
        <v>16</v>
      </c>
      <c r="AI15" s="567">
        <v>5</v>
      </c>
      <c r="AJ15" s="567">
        <f t="shared" si="15"/>
        <v>11</v>
      </c>
      <c r="AK15" s="568" t="str">
        <f t="shared" si="16"/>
        <v>Extremadura</v>
      </c>
      <c r="AL15" s="569">
        <f t="shared" si="17"/>
        <v>1.5964050245194705</v>
      </c>
      <c r="AN15" s="567">
        <f t="shared" si="18"/>
        <v>18</v>
      </c>
      <c r="AO15" s="567">
        <v>5</v>
      </c>
      <c r="AP15" s="567">
        <f t="shared" si="19"/>
        <v>14</v>
      </c>
      <c r="AQ15" s="568" t="str">
        <f t="shared" si="20"/>
        <v>Murcia, Región de</v>
      </c>
      <c r="AR15" s="569">
        <f t="shared" si="21"/>
        <v>6.6144210941955865</v>
      </c>
      <c r="AT15" s="567">
        <f t="shared" si="22"/>
        <v>18</v>
      </c>
      <c r="AU15" s="567">
        <v>5</v>
      </c>
      <c r="AV15" s="567">
        <f t="shared" si="23"/>
        <v>9</v>
      </c>
      <c r="AW15" s="568" t="str">
        <f t="shared" si="24"/>
        <v>Cataluña</v>
      </c>
      <c r="AX15" s="569">
        <f t="shared" si="25"/>
        <v>38.639383998622471</v>
      </c>
    </row>
    <row r="16" spans="1:50" s="396" customFormat="1" ht="18" customHeight="1" x14ac:dyDescent="0.2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23068</v>
      </c>
      <c r="Q16" s="564">
        <f t="shared" si="9"/>
        <v>3.9205488904411552</v>
      </c>
      <c r="R16" s="558"/>
      <c r="S16" s="572">
        <f>'34adictcasaad'!G17</f>
        <v>6321</v>
      </c>
      <c r="T16" s="565">
        <f t="shared" si="10"/>
        <v>1.4039989871483338</v>
      </c>
      <c r="U16" s="558"/>
      <c r="V16" s="572">
        <f>'34adictcasaad'!J17</f>
        <v>4893</v>
      </c>
      <c r="W16" s="565">
        <f t="shared" si="11"/>
        <v>5.0187189086619828</v>
      </c>
      <c r="X16" s="558"/>
      <c r="Y16" s="572">
        <f>'34adictcasaad'!M17</f>
        <v>11854</v>
      </c>
      <c r="Z16" s="565">
        <f t="shared" si="12"/>
        <v>29.141059049117459</v>
      </c>
      <c r="AA16" s="566"/>
      <c r="AB16" s="567">
        <f t="shared" si="3"/>
        <v>10</v>
      </c>
      <c r="AC16" s="567">
        <v>6</v>
      </c>
      <c r="AD16" s="567">
        <f t="shared" si="13"/>
        <v>1</v>
      </c>
      <c r="AE16" s="568" t="str">
        <f t="shared" si="4"/>
        <v>Andalucía</v>
      </c>
      <c r="AF16" s="569">
        <f t="shared" si="5"/>
        <v>4.4379365824000914</v>
      </c>
      <c r="AH16" s="567">
        <f t="shared" si="14"/>
        <v>7</v>
      </c>
      <c r="AI16" s="567">
        <v>6</v>
      </c>
      <c r="AJ16" s="567">
        <f t="shared" si="15"/>
        <v>14</v>
      </c>
      <c r="AK16" s="568" t="str">
        <f t="shared" si="16"/>
        <v>Murcia, Región de</v>
      </c>
      <c r="AL16" s="569">
        <f t="shared" si="17"/>
        <v>1.5199851468253265</v>
      </c>
      <c r="AN16" s="567">
        <f t="shared" si="18"/>
        <v>14</v>
      </c>
      <c r="AO16" s="567">
        <v>6</v>
      </c>
      <c r="AP16" s="567">
        <f t="shared" si="19"/>
        <v>7</v>
      </c>
      <c r="AQ16" s="568" t="str">
        <f t="shared" si="20"/>
        <v>Castilla y León</v>
      </c>
      <c r="AR16" s="569">
        <f t="shared" si="21"/>
        <v>6.6099323006421891</v>
      </c>
      <c r="AT16" s="567">
        <f t="shared" si="22"/>
        <v>16</v>
      </c>
      <c r="AU16" s="567">
        <v>6</v>
      </c>
      <c r="AV16" s="567">
        <f t="shared" si="23"/>
        <v>4</v>
      </c>
      <c r="AW16" s="568" t="str">
        <f t="shared" si="24"/>
        <v>Balears, Illes</v>
      </c>
      <c r="AX16" s="569">
        <f t="shared" si="25"/>
        <v>38.626070409134158</v>
      </c>
    </row>
    <row r="17" spans="1:50" s="396" customFormat="1" ht="18" customHeight="1" x14ac:dyDescent="0.2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151668</v>
      </c>
      <c r="Q17" s="564">
        <f>P17*100/D17</f>
        <v>6.3627054209354101</v>
      </c>
      <c r="R17" s="558"/>
      <c r="S17" s="561">
        <f>'34adictcasaad'!G18</f>
        <v>30862</v>
      </c>
      <c r="T17" s="565">
        <f>S17*100/G17</f>
        <v>1.7609597807102382</v>
      </c>
      <c r="U17" s="558"/>
      <c r="V17" s="561">
        <f>'34adictcasaad'!J18</f>
        <v>27348</v>
      </c>
      <c r="W17" s="565">
        <f>V17*100/J17</f>
        <v>6.6099323006421891</v>
      </c>
      <c r="X17" s="558"/>
      <c r="Y17" s="561">
        <f>'34adictcasaad'!M18</f>
        <v>93458</v>
      </c>
      <c r="Z17" s="565">
        <f>Y17*100/M17</f>
        <v>42.989949170864094</v>
      </c>
      <c r="AA17" s="566"/>
      <c r="AB17" s="567">
        <f t="shared" si="3"/>
        <v>1</v>
      </c>
      <c r="AC17" s="567">
        <v>7</v>
      </c>
      <c r="AD17" s="567">
        <f t="shared" si="13"/>
        <v>9</v>
      </c>
      <c r="AE17" s="568" t="str">
        <f t="shared" si="4"/>
        <v>Cataluña</v>
      </c>
      <c r="AF17" s="569">
        <f t="shared" si="5"/>
        <v>4.2245199072686113</v>
      </c>
      <c r="AH17" s="567">
        <f t="shared" si="14"/>
        <v>3</v>
      </c>
      <c r="AI17" s="567">
        <v>7</v>
      </c>
      <c r="AJ17" s="567">
        <f t="shared" si="15"/>
        <v>6</v>
      </c>
      <c r="AK17" s="568" t="str">
        <f t="shared" si="16"/>
        <v>Cantabria</v>
      </c>
      <c r="AL17" s="569">
        <f t="shared" si="17"/>
        <v>1.4039989871483338</v>
      </c>
      <c r="AN17" s="567">
        <f t="shared" si="18"/>
        <v>6</v>
      </c>
      <c r="AO17" s="567">
        <v>7</v>
      </c>
      <c r="AP17" s="567">
        <f t="shared" si="19"/>
        <v>8</v>
      </c>
      <c r="AQ17" s="568" t="str">
        <f t="shared" si="20"/>
        <v>Castilla - La Mancha</v>
      </c>
      <c r="AR17" s="569">
        <f t="shared" si="21"/>
        <v>6.5885235709322316</v>
      </c>
      <c r="AT17" s="567">
        <f t="shared" si="22"/>
        <v>1</v>
      </c>
      <c r="AU17" s="567">
        <v>7</v>
      </c>
      <c r="AV17" s="567">
        <f t="shared" si="23"/>
        <v>16</v>
      </c>
      <c r="AW17" s="568" t="str">
        <f t="shared" si="24"/>
        <v>País Vasco</v>
      </c>
      <c r="AX17" s="569">
        <f t="shared" si="25"/>
        <v>38.540722843048421</v>
      </c>
    </row>
    <row r="18" spans="1:50" s="396" customFormat="1" ht="18" customHeight="1" x14ac:dyDescent="0.2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93270</v>
      </c>
      <c r="Q18" s="564">
        <f t="shared" si="9"/>
        <v>4.4753431480274806</v>
      </c>
      <c r="R18" s="558"/>
      <c r="S18" s="561">
        <f>'34adictcasaad'!G19</f>
        <v>21748</v>
      </c>
      <c r="T18" s="565">
        <f t="shared" si="10"/>
        <v>1.294793558181764</v>
      </c>
      <c r="U18" s="558"/>
      <c r="V18" s="561">
        <f>'34adictcasaad'!J19</f>
        <v>18015</v>
      </c>
      <c r="W18" s="565">
        <f t="shared" si="11"/>
        <v>6.5885235709322316</v>
      </c>
      <c r="X18" s="558"/>
      <c r="Y18" s="561">
        <f>'34adictcasaad'!M19</f>
        <v>53507</v>
      </c>
      <c r="Z18" s="565">
        <f t="shared" si="12"/>
        <v>40.843167488511973</v>
      </c>
      <c r="AA18" s="566"/>
      <c r="AB18" s="567">
        <f t="shared" si="3"/>
        <v>5</v>
      </c>
      <c r="AC18" s="567">
        <v>8</v>
      </c>
      <c r="AD18" s="567">
        <f t="shared" si="13"/>
        <v>20</v>
      </c>
      <c r="AE18" s="568" t="str">
        <f t="shared" si="4"/>
        <v>TOTAL</v>
      </c>
      <c r="AF18" s="569">
        <f t="shared" si="5"/>
        <v>4.0770433230188292</v>
      </c>
      <c r="AH18" s="567">
        <f t="shared" si="14"/>
        <v>12</v>
      </c>
      <c r="AI18" s="567">
        <v>8</v>
      </c>
      <c r="AJ18" s="567">
        <f t="shared" si="15"/>
        <v>17</v>
      </c>
      <c r="AK18" s="568" t="str">
        <f t="shared" si="16"/>
        <v>Rioja, La</v>
      </c>
      <c r="AL18" s="569">
        <f t="shared" si="17"/>
        <v>1.3601691385595456</v>
      </c>
      <c r="AN18" s="567">
        <f t="shared" si="18"/>
        <v>7</v>
      </c>
      <c r="AO18" s="567">
        <v>8</v>
      </c>
      <c r="AP18" s="567">
        <f t="shared" si="19"/>
        <v>16</v>
      </c>
      <c r="AQ18" s="568" t="str">
        <f t="shared" si="20"/>
        <v>País Vasco</v>
      </c>
      <c r="AR18" s="569">
        <f t="shared" si="21"/>
        <v>6.3617442903165093</v>
      </c>
      <c r="AT18" s="567">
        <f t="shared" si="22"/>
        <v>4</v>
      </c>
      <c r="AU18" s="567">
        <v>8</v>
      </c>
      <c r="AV18" s="567">
        <f t="shared" si="23"/>
        <v>17</v>
      </c>
      <c r="AW18" s="568" t="str">
        <f t="shared" si="24"/>
        <v>Rioja, La</v>
      </c>
      <c r="AX18" s="569">
        <f t="shared" si="25"/>
        <v>38.256340579710148</v>
      </c>
    </row>
    <row r="19" spans="1:50" s="396" customFormat="1" ht="18" customHeight="1" x14ac:dyDescent="0.2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333820</v>
      </c>
      <c r="Q19" s="564">
        <f t="shared" si="9"/>
        <v>4.2245199072686113</v>
      </c>
      <c r="R19" s="558"/>
      <c r="S19" s="561">
        <f>'34adictcasaad'!G20</f>
        <v>83971</v>
      </c>
      <c r="T19" s="565">
        <f t="shared" si="10"/>
        <v>1.3176470809765066</v>
      </c>
      <c r="U19" s="558"/>
      <c r="V19" s="561">
        <f>'34adictcasaad'!J20</f>
        <v>74818</v>
      </c>
      <c r="W19" s="565">
        <f t="shared" si="11"/>
        <v>6.9521956404981333</v>
      </c>
      <c r="X19" s="558"/>
      <c r="Y19" s="561">
        <f>'34adictcasaad'!M20</f>
        <v>175031</v>
      </c>
      <c r="Z19" s="565">
        <f t="shared" si="12"/>
        <v>38.639383998622471</v>
      </c>
      <c r="AA19" s="566"/>
      <c r="AB19" s="567">
        <f t="shared" si="3"/>
        <v>7</v>
      </c>
      <c r="AC19" s="567">
        <v>9</v>
      </c>
      <c r="AD19" s="567">
        <f t="shared" si="13"/>
        <v>3</v>
      </c>
      <c r="AE19" s="568" t="str">
        <f t="shared" si="4"/>
        <v>Asturias, Principado de</v>
      </c>
      <c r="AF19" s="569">
        <f t="shared" si="5"/>
        <v>4.0556229250740516</v>
      </c>
      <c r="AH19" s="567">
        <f t="shared" si="14"/>
        <v>10</v>
      </c>
      <c r="AI19" s="567">
        <v>9</v>
      </c>
      <c r="AJ19" s="567">
        <f t="shared" si="15"/>
        <v>20</v>
      </c>
      <c r="AK19" s="568" t="str">
        <f t="shared" si="16"/>
        <v>TOTAL</v>
      </c>
      <c r="AL19" s="569">
        <f t="shared" si="17"/>
        <v>1.3452252270552953</v>
      </c>
      <c r="AN19" s="567">
        <f t="shared" si="18"/>
        <v>3</v>
      </c>
      <c r="AO19" s="567">
        <v>9</v>
      </c>
      <c r="AP19" s="567">
        <f t="shared" si="19"/>
        <v>20</v>
      </c>
      <c r="AQ19" s="568" t="str">
        <f t="shared" si="20"/>
        <v>TOTAL</v>
      </c>
      <c r="AR19" s="569">
        <f t="shared" si="21"/>
        <v>6.0587987949392614</v>
      </c>
      <c r="AT19" s="567">
        <f t="shared" si="22"/>
        <v>5</v>
      </c>
      <c r="AU19" s="567">
        <v>9</v>
      </c>
      <c r="AV19" s="567">
        <f t="shared" si="23"/>
        <v>13</v>
      </c>
      <c r="AW19" s="568" t="str">
        <f t="shared" si="24"/>
        <v>Madrid, Comunidad de</v>
      </c>
      <c r="AX19" s="569">
        <f t="shared" si="25"/>
        <v>37.656620926791362</v>
      </c>
    </row>
    <row r="20" spans="1:50" s="396" customFormat="1" ht="18" customHeight="1" x14ac:dyDescent="0.2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192584</v>
      </c>
      <c r="Q20" s="564">
        <f t="shared" si="9"/>
        <v>3.6920398873124949</v>
      </c>
      <c r="R20" s="558"/>
      <c r="S20" s="561">
        <f>'34adictcasaad'!G21</f>
        <v>52203</v>
      </c>
      <c r="T20" s="565">
        <f t="shared" si="10"/>
        <v>1.252272612236879</v>
      </c>
      <c r="U20" s="558"/>
      <c r="V20" s="561">
        <f>'34adictcasaad'!J21</f>
        <v>41375</v>
      </c>
      <c r="W20" s="565">
        <f t="shared" si="11"/>
        <v>5.4781298492206822</v>
      </c>
      <c r="X20" s="558"/>
      <c r="Y20" s="561">
        <f>'34adictcasaad'!M21</f>
        <v>99006</v>
      </c>
      <c r="Z20" s="565">
        <f t="shared" si="12"/>
        <v>33.876232643759963</v>
      </c>
      <c r="AA20" s="566"/>
      <c r="AB20" s="567">
        <f t="shared" si="3"/>
        <v>11</v>
      </c>
      <c r="AC20" s="567">
        <v>10</v>
      </c>
      <c r="AD20" s="567">
        <f t="shared" si="13"/>
        <v>6</v>
      </c>
      <c r="AE20" s="568" t="str">
        <f t="shared" si="4"/>
        <v>Cantabria</v>
      </c>
      <c r="AF20" s="570">
        <f t="shared" si="5"/>
        <v>3.9205488904411552</v>
      </c>
      <c r="AH20" s="567">
        <f t="shared" si="14"/>
        <v>13</v>
      </c>
      <c r="AI20" s="567">
        <v>10</v>
      </c>
      <c r="AJ20" s="567">
        <f t="shared" si="15"/>
        <v>9</v>
      </c>
      <c r="AK20" s="568" t="str">
        <f t="shared" si="16"/>
        <v>Cataluña</v>
      </c>
      <c r="AL20" s="569">
        <f t="shared" si="17"/>
        <v>1.3176470809765066</v>
      </c>
      <c r="AN20" s="567">
        <f t="shared" si="18"/>
        <v>12</v>
      </c>
      <c r="AO20" s="567">
        <v>10</v>
      </c>
      <c r="AP20" s="567">
        <f t="shared" si="19"/>
        <v>18</v>
      </c>
      <c r="AQ20" s="568" t="str">
        <f t="shared" si="20"/>
        <v>Ceuta y Melilla</v>
      </c>
      <c r="AR20" s="569">
        <f t="shared" si="21"/>
        <v>6.0026678523788348</v>
      </c>
      <c r="AT20" s="567">
        <f t="shared" si="22"/>
        <v>11</v>
      </c>
      <c r="AU20" s="567">
        <v>10</v>
      </c>
      <c r="AV20" s="567">
        <f t="shared" si="23"/>
        <v>20</v>
      </c>
      <c r="AW20" s="568" t="str">
        <f t="shared" si="24"/>
        <v>TOTAL</v>
      </c>
      <c r="AX20" s="569">
        <f t="shared" si="25"/>
        <v>35.898900153002209</v>
      </c>
    </row>
    <row r="21" spans="1:50" s="329" customFormat="1" ht="18" customHeight="1" x14ac:dyDescent="0.2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56445</v>
      </c>
      <c r="Q21" s="579">
        <f t="shared" si="9"/>
        <v>5.3537587759151517</v>
      </c>
      <c r="R21" s="573"/>
      <c r="S21" s="576">
        <f>'34adictcasaad'!G22</f>
        <v>13155</v>
      </c>
      <c r="T21" s="580">
        <f t="shared" si="10"/>
        <v>1.5964050245194705</v>
      </c>
      <c r="U21" s="573"/>
      <c r="V21" s="576">
        <f>'34adictcasaad'!J22</f>
        <v>12246</v>
      </c>
      <c r="W21" s="580">
        <f t="shared" si="11"/>
        <v>7.7896799145081674</v>
      </c>
      <c r="X21" s="573"/>
      <c r="Y21" s="576">
        <f>'34adictcasaad'!M22</f>
        <v>31044</v>
      </c>
      <c r="Z21" s="565">
        <f t="shared" si="12"/>
        <v>42.491684802693712</v>
      </c>
      <c r="AA21" s="566"/>
      <c r="AB21" s="567">
        <f t="shared" si="3"/>
        <v>2</v>
      </c>
      <c r="AC21" s="567">
        <v>11</v>
      </c>
      <c r="AD21" s="567">
        <f t="shared" si="13"/>
        <v>10</v>
      </c>
      <c r="AE21" s="568" t="str">
        <f t="shared" si="4"/>
        <v>Comunitat Valenciana</v>
      </c>
      <c r="AF21" s="569">
        <f t="shared" si="5"/>
        <v>3.6920398873124949</v>
      </c>
      <c r="AG21" s="396"/>
      <c r="AH21" s="567">
        <f t="shared" si="14"/>
        <v>5</v>
      </c>
      <c r="AI21" s="567">
        <v>11</v>
      </c>
      <c r="AJ21" s="567">
        <f t="shared" si="15"/>
        <v>3</v>
      </c>
      <c r="AK21" s="568" t="str">
        <f t="shared" si="16"/>
        <v>Asturias, Principado de</v>
      </c>
      <c r="AL21" s="569">
        <f t="shared" si="17"/>
        <v>1.3068084376607787</v>
      </c>
      <c r="AM21" s="396"/>
      <c r="AN21" s="567">
        <f t="shared" si="18"/>
        <v>1</v>
      </c>
      <c r="AO21" s="567">
        <v>11</v>
      </c>
      <c r="AP21" s="567">
        <f t="shared" si="19"/>
        <v>17</v>
      </c>
      <c r="AQ21" s="568" t="str">
        <f t="shared" si="20"/>
        <v>Rioja, La</v>
      </c>
      <c r="AR21" s="569">
        <f t="shared" si="21"/>
        <v>5.6817945572857109</v>
      </c>
      <c r="AS21" s="396"/>
      <c r="AT21" s="567">
        <f t="shared" si="22"/>
        <v>3</v>
      </c>
      <c r="AU21" s="567">
        <v>11</v>
      </c>
      <c r="AV21" s="567">
        <f t="shared" si="23"/>
        <v>10</v>
      </c>
      <c r="AW21" s="568" t="str">
        <f t="shared" si="24"/>
        <v>Comunitat Valenciana</v>
      </c>
      <c r="AX21" s="569">
        <f t="shared" si="25"/>
        <v>33.876232643759963</v>
      </c>
    </row>
    <row r="22" spans="1:50" s="329" customFormat="1" ht="18" customHeight="1" x14ac:dyDescent="0.2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83144</v>
      </c>
      <c r="Q22" s="579">
        <f t="shared" si="9"/>
        <v>3.080064487831478</v>
      </c>
      <c r="R22" s="573"/>
      <c r="S22" s="576">
        <f>'34adictcasaad'!G23</f>
        <v>23965</v>
      </c>
      <c r="T22" s="580">
        <f t="shared" si="10"/>
        <v>1.204621241747603</v>
      </c>
      <c r="U22" s="573"/>
      <c r="V22" s="576">
        <f>'34adictcasaad'!J23</f>
        <v>14834</v>
      </c>
      <c r="W22" s="580">
        <f t="shared" si="11"/>
        <v>3.1351182273922342</v>
      </c>
      <c r="X22" s="573"/>
      <c r="Y22" s="576">
        <f>'34adictcasaad'!M23</f>
        <v>44345</v>
      </c>
      <c r="Z22" s="565">
        <f t="shared" si="12"/>
        <v>18.723136552865576</v>
      </c>
      <c r="AA22" s="566"/>
      <c r="AB22" s="567">
        <f t="shared" si="3"/>
        <v>17</v>
      </c>
      <c r="AC22" s="567">
        <v>12</v>
      </c>
      <c r="AD22" s="567">
        <f t="shared" si="13"/>
        <v>2</v>
      </c>
      <c r="AE22" s="568" t="str">
        <f t="shared" si="4"/>
        <v>Aragón</v>
      </c>
      <c r="AF22" s="569">
        <f t="shared" si="5"/>
        <v>3.6340415823882846</v>
      </c>
      <c r="AG22" s="396"/>
      <c r="AH22" s="567">
        <f t="shared" si="14"/>
        <v>14</v>
      </c>
      <c r="AI22" s="567">
        <v>12</v>
      </c>
      <c r="AJ22" s="567">
        <f t="shared" si="15"/>
        <v>8</v>
      </c>
      <c r="AK22" s="568" t="str">
        <f t="shared" si="16"/>
        <v>Castilla - La Mancha</v>
      </c>
      <c r="AL22" s="569">
        <f t="shared" si="17"/>
        <v>1.294793558181764</v>
      </c>
      <c r="AM22" s="396"/>
      <c r="AN22" s="567">
        <f t="shared" si="18"/>
        <v>19</v>
      </c>
      <c r="AO22" s="567">
        <v>12</v>
      </c>
      <c r="AP22" s="567">
        <f t="shared" si="19"/>
        <v>10</v>
      </c>
      <c r="AQ22" s="568" t="str">
        <f t="shared" si="20"/>
        <v>Comunitat Valenciana</v>
      </c>
      <c r="AR22" s="569">
        <f t="shared" si="21"/>
        <v>5.4781298492206822</v>
      </c>
      <c r="AS22" s="396"/>
      <c r="AT22" s="567">
        <f t="shared" si="22"/>
        <v>19</v>
      </c>
      <c r="AU22" s="567">
        <v>12</v>
      </c>
      <c r="AV22" s="567">
        <f t="shared" si="23"/>
        <v>14</v>
      </c>
      <c r="AW22" s="568" t="str">
        <f t="shared" si="24"/>
        <v>Murcia, Región de</v>
      </c>
      <c r="AX22" s="569">
        <f t="shared" si="25"/>
        <v>32.747619515068223</v>
      </c>
    </row>
    <row r="23" spans="1:50" s="329" customFormat="1" ht="18" customHeight="1" x14ac:dyDescent="0.2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248586</v>
      </c>
      <c r="Q23" s="579">
        <f t="shared" si="9"/>
        <v>3.6174259153541604</v>
      </c>
      <c r="R23" s="573"/>
      <c r="S23" s="576">
        <f>'34adictcasaad'!G24</f>
        <v>58702</v>
      </c>
      <c r="T23" s="580">
        <f t="shared" si="10"/>
        <v>1.0472467002594836</v>
      </c>
      <c r="U23" s="573"/>
      <c r="V23" s="576">
        <f>'34adictcasaad'!J24</f>
        <v>48390</v>
      </c>
      <c r="W23" s="580">
        <f t="shared" si="11"/>
        <v>5.4322567608527264</v>
      </c>
      <c r="X23" s="573"/>
      <c r="Y23" s="576">
        <f>'34adictcasaad'!M24</f>
        <v>141494</v>
      </c>
      <c r="Z23" s="565">
        <f t="shared" si="12"/>
        <v>37.656620926791362</v>
      </c>
      <c r="AA23" s="566"/>
      <c r="AB23" s="567">
        <f t="shared" si="3"/>
        <v>13</v>
      </c>
      <c r="AC23" s="567">
        <v>13</v>
      </c>
      <c r="AD23" s="567">
        <f t="shared" si="13"/>
        <v>13</v>
      </c>
      <c r="AE23" s="568" t="str">
        <f t="shared" si="4"/>
        <v>Madrid, Comunidad de</v>
      </c>
      <c r="AF23" s="569">
        <f t="shared" si="5"/>
        <v>3.6174259153541604</v>
      </c>
      <c r="AG23" s="396"/>
      <c r="AH23" s="567">
        <f t="shared" si="14"/>
        <v>17</v>
      </c>
      <c r="AI23" s="567">
        <v>13</v>
      </c>
      <c r="AJ23" s="567">
        <f t="shared" si="15"/>
        <v>10</v>
      </c>
      <c r="AK23" s="568" t="str">
        <f t="shared" si="16"/>
        <v>Comunitat Valenciana</v>
      </c>
      <c r="AL23" s="569">
        <f t="shared" si="17"/>
        <v>1.252272612236879</v>
      </c>
      <c r="AM23" s="396"/>
      <c r="AN23" s="567">
        <f t="shared" si="18"/>
        <v>13</v>
      </c>
      <c r="AO23" s="567">
        <v>13</v>
      </c>
      <c r="AP23" s="567">
        <f t="shared" si="19"/>
        <v>13</v>
      </c>
      <c r="AQ23" s="568" t="str">
        <f t="shared" si="20"/>
        <v>Madrid, Comunidad de</v>
      </c>
      <c r="AR23" s="569">
        <f t="shared" si="21"/>
        <v>5.4322567608527264</v>
      </c>
      <c r="AS23" s="396"/>
      <c r="AT23" s="567">
        <f t="shared" si="22"/>
        <v>9</v>
      </c>
      <c r="AU23" s="567">
        <v>13</v>
      </c>
      <c r="AV23" s="567">
        <f t="shared" si="23"/>
        <v>2</v>
      </c>
      <c r="AW23" s="568" t="str">
        <f t="shared" si="24"/>
        <v>Aragón</v>
      </c>
      <c r="AX23" s="569">
        <f t="shared" si="25"/>
        <v>30.773394963407142</v>
      </c>
    </row>
    <row r="24" spans="1:50" s="329" customFormat="1" ht="18" customHeight="1" x14ac:dyDescent="0.2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55143</v>
      </c>
      <c r="Q24" s="579">
        <f t="shared" si="9"/>
        <v>3.5537336017714858</v>
      </c>
      <c r="R24" s="573"/>
      <c r="S24" s="576">
        <f>'34adictcasaad'!G25</f>
        <v>19730</v>
      </c>
      <c r="T24" s="580">
        <f t="shared" si="10"/>
        <v>1.5199851468253265</v>
      </c>
      <c r="U24" s="573"/>
      <c r="V24" s="576">
        <f>'34adictcasaad'!J25</f>
        <v>12061</v>
      </c>
      <c r="W24" s="580">
        <f t="shared" si="11"/>
        <v>6.6144210941955865</v>
      </c>
      <c r="X24" s="573"/>
      <c r="Y24" s="576">
        <f>'34adictcasaad'!M25</f>
        <v>23352</v>
      </c>
      <c r="Z24" s="565">
        <f t="shared" si="12"/>
        <v>32.747619515068223</v>
      </c>
      <c r="AA24" s="566"/>
      <c r="AB24" s="567">
        <f t="shared" si="3"/>
        <v>14</v>
      </c>
      <c r="AC24" s="567">
        <v>14</v>
      </c>
      <c r="AD24" s="567">
        <f t="shared" si="13"/>
        <v>14</v>
      </c>
      <c r="AE24" s="568" t="str">
        <f t="shared" si="4"/>
        <v>Murcia, Región de</v>
      </c>
      <c r="AF24" s="569">
        <f t="shared" si="5"/>
        <v>3.5537336017714858</v>
      </c>
      <c r="AG24" s="396"/>
      <c r="AH24" s="567">
        <f t="shared" si="14"/>
        <v>6</v>
      </c>
      <c r="AI24" s="567">
        <v>14</v>
      </c>
      <c r="AJ24" s="567">
        <f t="shared" si="15"/>
        <v>12</v>
      </c>
      <c r="AK24" s="568" t="str">
        <f t="shared" si="16"/>
        <v>Galicia</v>
      </c>
      <c r="AL24" s="569">
        <f t="shared" si="17"/>
        <v>1.204621241747603</v>
      </c>
      <c r="AM24" s="396"/>
      <c r="AN24" s="567">
        <f t="shared" si="18"/>
        <v>5</v>
      </c>
      <c r="AO24" s="567">
        <v>14</v>
      </c>
      <c r="AP24" s="567">
        <f t="shared" si="19"/>
        <v>6</v>
      </c>
      <c r="AQ24" s="568" t="str">
        <f t="shared" si="20"/>
        <v>Cantabria</v>
      </c>
      <c r="AR24" s="569">
        <f t="shared" si="21"/>
        <v>5.0187189086619828</v>
      </c>
      <c r="AS24" s="396"/>
      <c r="AT24" s="567">
        <f t="shared" si="22"/>
        <v>12</v>
      </c>
      <c r="AU24" s="567">
        <v>14</v>
      </c>
      <c r="AV24" s="567">
        <f t="shared" si="23"/>
        <v>15</v>
      </c>
      <c r="AW24" s="568" t="str">
        <f t="shared" si="24"/>
        <v>Navarra, Comunidad Foral de</v>
      </c>
      <c r="AX24" s="569">
        <f t="shared" si="25"/>
        <v>30.106625134778962</v>
      </c>
    </row>
    <row r="25" spans="1:50" s="329" customFormat="1" ht="18" customHeight="1" x14ac:dyDescent="0.2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21795</v>
      </c>
      <c r="Q25" s="579">
        <f t="shared" si="9"/>
        <v>3.2425556605247303</v>
      </c>
      <c r="R25" s="573"/>
      <c r="S25" s="582">
        <f>'34adictcasaad'!G26</f>
        <v>5183</v>
      </c>
      <c r="T25" s="580">
        <f t="shared" si="10"/>
        <v>0.96929052720951669</v>
      </c>
      <c r="U25" s="573"/>
      <c r="V25" s="582">
        <f>'34adictcasaad'!J26</f>
        <v>4047</v>
      </c>
      <c r="W25" s="580">
        <f t="shared" si="11"/>
        <v>4.228884314360652</v>
      </c>
      <c r="X25" s="573"/>
      <c r="Y25" s="582">
        <f>'34adictcasaad'!M26</f>
        <v>12565</v>
      </c>
      <c r="Z25" s="565">
        <f t="shared" si="12"/>
        <v>30.106625134778962</v>
      </c>
      <c r="AA25" s="566"/>
      <c r="AB25" s="567">
        <f t="shared" si="3"/>
        <v>16</v>
      </c>
      <c r="AC25" s="567">
        <v>15</v>
      </c>
      <c r="AD25" s="567">
        <f t="shared" si="13"/>
        <v>4</v>
      </c>
      <c r="AE25" s="568" t="str">
        <f t="shared" si="4"/>
        <v>Balears, Illes</v>
      </c>
      <c r="AF25" s="569">
        <f t="shared" si="5"/>
        <v>3.4653931793048387</v>
      </c>
      <c r="AG25" s="396"/>
      <c r="AH25" s="567">
        <f t="shared" si="14"/>
        <v>18</v>
      </c>
      <c r="AI25" s="567">
        <v>15</v>
      </c>
      <c r="AJ25" s="567">
        <f t="shared" si="15"/>
        <v>4</v>
      </c>
      <c r="AK25" s="568" t="str">
        <f t="shared" si="16"/>
        <v>Balears, Illes</v>
      </c>
      <c r="AL25" s="569">
        <f t="shared" si="17"/>
        <v>1.1722028664185604</v>
      </c>
      <c r="AM25" s="396"/>
      <c r="AN25" s="567">
        <f t="shared" si="18"/>
        <v>17</v>
      </c>
      <c r="AO25" s="567">
        <v>15</v>
      </c>
      <c r="AP25" s="567">
        <f t="shared" si="19"/>
        <v>2</v>
      </c>
      <c r="AQ25" s="568" t="str">
        <f t="shared" si="20"/>
        <v>Aragón</v>
      </c>
      <c r="AR25" s="569">
        <f t="shared" si="21"/>
        <v>4.6225490439965569</v>
      </c>
      <c r="AS25" s="396"/>
      <c r="AT25" s="567">
        <f t="shared" si="22"/>
        <v>14</v>
      </c>
      <c r="AU25" s="567">
        <v>15</v>
      </c>
      <c r="AV25" s="567">
        <f t="shared" si="23"/>
        <v>18</v>
      </c>
      <c r="AW25" s="568" t="str">
        <f t="shared" si="24"/>
        <v>Ceuta y Melilla</v>
      </c>
      <c r="AX25" s="569">
        <f t="shared" si="25"/>
        <v>29.919802590993214</v>
      </c>
    </row>
    <row r="26" spans="1:50" s="329" customFormat="1" ht="18" customHeight="1" x14ac:dyDescent="0.2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114559</v>
      </c>
      <c r="Q26" s="579">
        <f t="shared" si="9"/>
        <v>5.1689255345165055</v>
      </c>
      <c r="R26" s="573"/>
      <c r="S26" s="582">
        <f>'34adictcasaad'!G27</f>
        <v>30321</v>
      </c>
      <c r="T26" s="580">
        <f t="shared" si="10"/>
        <v>1.7877336742021794</v>
      </c>
      <c r="U26" s="573"/>
      <c r="V26" s="582">
        <f>'34adictcasaad'!J27</f>
        <v>22986</v>
      </c>
      <c r="W26" s="580">
        <f t="shared" si="11"/>
        <v>6.3617442903165093</v>
      </c>
      <c r="X26" s="573"/>
      <c r="Y26" s="582">
        <f>'34adictcasaad'!M27</f>
        <v>61252</v>
      </c>
      <c r="Z26" s="565">
        <f t="shared" si="12"/>
        <v>38.540722843048421</v>
      </c>
      <c r="AA26" s="566"/>
      <c r="AB26" s="567">
        <f t="shared" si="3"/>
        <v>3</v>
      </c>
      <c r="AC26" s="567">
        <v>16</v>
      </c>
      <c r="AD26" s="567">
        <f t="shared" si="13"/>
        <v>15</v>
      </c>
      <c r="AE26" s="568" t="str">
        <f t="shared" si="4"/>
        <v>Navarra, Comunidad Foral de</v>
      </c>
      <c r="AF26" s="570">
        <f t="shared" si="5"/>
        <v>3.2425556605247303</v>
      </c>
      <c r="AG26" s="396"/>
      <c r="AH26" s="567">
        <f t="shared" si="14"/>
        <v>2</v>
      </c>
      <c r="AI26" s="567">
        <v>16</v>
      </c>
      <c r="AJ26" s="567">
        <f t="shared" si="15"/>
        <v>5</v>
      </c>
      <c r="AK26" s="568" t="str">
        <f t="shared" si="16"/>
        <v>Canarias</v>
      </c>
      <c r="AL26" s="569">
        <f t="shared" si="17"/>
        <v>1.1021813126858435</v>
      </c>
      <c r="AM26" s="396"/>
      <c r="AN26" s="567">
        <f t="shared" si="18"/>
        <v>8</v>
      </c>
      <c r="AO26" s="567">
        <v>16</v>
      </c>
      <c r="AP26" s="567">
        <f t="shared" si="19"/>
        <v>3</v>
      </c>
      <c r="AQ26" s="568" t="str">
        <f t="shared" si="20"/>
        <v>Asturias, Principado de</v>
      </c>
      <c r="AR26" s="569">
        <f t="shared" si="21"/>
        <v>4.5511454172961114</v>
      </c>
      <c r="AS26" s="396"/>
      <c r="AT26" s="567">
        <f t="shared" si="22"/>
        <v>7</v>
      </c>
      <c r="AU26" s="567">
        <v>16</v>
      </c>
      <c r="AV26" s="567">
        <f t="shared" si="23"/>
        <v>6</v>
      </c>
      <c r="AW26" s="568" t="str">
        <f t="shared" si="24"/>
        <v>Cantabria</v>
      </c>
      <c r="AX26" s="569">
        <f t="shared" si="25"/>
        <v>29.141059049117459</v>
      </c>
    </row>
    <row r="27" spans="1:50" s="329" customFormat="1" ht="18" customHeight="1" x14ac:dyDescent="0.2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14609</v>
      </c>
      <c r="Q27" s="586">
        <f t="shared" si="9"/>
        <v>4.5329866390304145</v>
      </c>
      <c r="R27" s="573"/>
      <c r="S27" s="582">
        <f>'34adictcasaad'!G28</f>
        <v>3429</v>
      </c>
      <c r="T27" s="587">
        <f t="shared" si="10"/>
        <v>1.3601691385595456</v>
      </c>
      <c r="U27" s="573"/>
      <c r="V27" s="582">
        <f>'34adictcasaad'!J28</f>
        <v>2733</v>
      </c>
      <c r="W27" s="587">
        <f t="shared" si="11"/>
        <v>5.6817945572857109</v>
      </c>
      <c r="X27" s="573"/>
      <c r="Y27" s="582">
        <f>'34adictcasaad'!M28</f>
        <v>8447</v>
      </c>
      <c r="Z27" s="588">
        <f t="shared" si="12"/>
        <v>38.256340579710148</v>
      </c>
      <c r="AA27" s="566"/>
      <c r="AB27" s="567">
        <f t="shared" si="3"/>
        <v>4</v>
      </c>
      <c r="AC27" s="567">
        <v>17</v>
      </c>
      <c r="AD27" s="567">
        <f t="shared" si="13"/>
        <v>12</v>
      </c>
      <c r="AE27" s="568" t="str">
        <f t="shared" si="4"/>
        <v>Galicia</v>
      </c>
      <c r="AF27" s="569">
        <f t="shared" si="5"/>
        <v>3.080064487831478</v>
      </c>
      <c r="AG27" s="396"/>
      <c r="AH27" s="567">
        <f t="shared" si="14"/>
        <v>8</v>
      </c>
      <c r="AI27" s="567">
        <v>17</v>
      </c>
      <c r="AJ27" s="567">
        <f t="shared" si="15"/>
        <v>13</v>
      </c>
      <c r="AK27" s="568" t="str">
        <f t="shared" si="16"/>
        <v>Madrid, Comunidad de</v>
      </c>
      <c r="AL27" s="569">
        <f t="shared" si="17"/>
        <v>1.0472467002594836</v>
      </c>
      <c r="AM27" s="396"/>
      <c r="AN27" s="567">
        <f t="shared" si="18"/>
        <v>11</v>
      </c>
      <c r="AO27" s="567">
        <v>17</v>
      </c>
      <c r="AP27" s="567">
        <f t="shared" si="19"/>
        <v>15</v>
      </c>
      <c r="AQ27" s="568" t="str">
        <f t="shared" si="20"/>
        <v>Navarra, Comunidad Foral de</v>
      </c>
      <c r="AR27" s="569">
        <f t="shared" si="21"/>
        <v>4.228884314360652</v>
      </c>
      <c r="AS27" s="396"/>
      <c r="AT27" s="567">
        <f t="shared" si="22"/>
        <v>8</v>
      </c>
      <c r="AU27" s="567">
        <v>17</v>
      </c>
      <c r="AV27" s="567">
        <f t="shared" si="23"/>
        <v>3</v>
      </c>
      <c r="AW27" s="568" t="str">
        <f t="shared" si="24"/>
        <v>Asturias, Principado de</v>
      </c>
      <c r="AX27" s="569">
        <f t="shared" si="25"/>
        <v>26.796037810067585</v>
      </c>
    </row>
    <row r="28" spans="1:50" s="329" customFormat="1" ht="18" customHeight="1" x14ac:dyDescent="0.2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5185</v>
      </c>
      <c r="Q28" s="586">
        <f t="shared" si="9"/>
        <v>3.0763297635646265</v>
      </c>
      <c r="R28" s="573"/>
      <c r="S28" s="582">
        <f>'34adictcasaad'!G29</f>
        <v>2785</v>
      </c>
      <c r="T28" s="587">
        <f t="shared" si="10"/>
        <v>1.8825326654905061</v>
      </c>
      <c r="U28" s="573"/>
      <c r="V28" s="582">
        <f>'34adictcasaad'!J29</f>
        <v>945</v>
      </c>
      <c r="W28" s="587">
        <f t="shared" si="11"/>
        <v>6.0026678523788348</v>
      </c>
      <c r="X28" s="573"/>
      <c r="Y28" s="582">
        <f>'34adictcasaad'!M29</f>
        <v>1455</v>
      </c>
      <c r="Z28" s="588">
        <f t="shared" si="12"/>
        <v>29.919802590993214</v>
      </c>
      <c r="AA28" s="566"/>
      <c r="AB28" s="567">
        <f t="shared" si="3"/>
        <v>18</v>
      </c>
      <c r="AC28" s="567">
        <v>18</v>
      </c>
      <c r="AD28" s="567">
        <f t="shared" si="13"/>
        <v>18</v>
      </c>
      <c r="AE28" s="568" t="str">
        <f t="shared" si="4"/>
        <v>Ceuta y Melilla</v>
      </c>
      <c r="AF28" s="569">
        <f t="shared" si="5"/>
        <v>3.0763297635646265</v>
      </c>
      <c r="AG28" s="396"/>
      <c r="AH28" s="567">
        <f t="shared" si="14"/>
        <v>1</v>
      </c>
      <c r="AI28" s="567">
        <v>18</v>
      </c>
      <c r="AJ28" s="567">
        <f t="shared" si="15"/>
        <v>15</v>
      </c>
      <c r="AK28" s="568" t="str">
        <f t="shared" si="16"/>
        <v>Navarra, Comunidad Foral de</v>
      </c>
      <c r="AL28" s="569">
        <f t="shared" si="17"/>
        <v>0.96929052720951669</v>
      </c>
      <c r="AM28" s="396"/>
      <c r="AN28" s="567">
        <f t="shared" si="18"/>
        <v>10</v>
      </c>
      <c r="AO28" s="567">
        <v>18</v>
      </c>
      <c r="AP28" s="567">
        <f t="shared" si="19"/>
        <v>5</v>
      </c>
      <c r="AQ28" s="568" t="str">
        <f t="shared" si="20"/>
        <v>Canarias</v>
      </c>
      <c r="AR28" s="569">
        <f t="shared" si="21"/>
        <v>4.0510387857294052</v>
      </c>
      <c r="AS28" s="396"/>
      <c r="AT28" s="567">
        <f t="shared" si="22"/>
        <v>15</v>
      </c>
      <c r="AU28" s="567">
        <v>18</v>
      </c>
      <c r="AV28" s="567">
        <f t="shared" si="23"/>
        <v>5</v>
      </c>
      <c r="AW28" s="568" t="str">
        <f t="shared" si="24"/>
        <v>Canarias</v>
      </c>
      <c r="AX28" s="569">
        <f t="shared" si="25"/>
        <v>22.71738467481245</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2.447022524916223</v>
      </c>
      <c r="AG29" s="396"/>
      <c r="AH29" s="396"/>
      <c r="AI29" s="396"/>
      <c r="AJ29" s="567">
        <f>MATCH(AI30,AH$11:AH$30,0)</f>
        <v>2</v>
      </c>
      <c r="AK29" s="568" t="str">
        <f t="shared" si="16"/>
        <v>Aragón</v>
      </c>
      <c r="AL29" s="569">
        <f t="shared" si="17"/>
        <v>0.94729271747176647</v>
      </c>
      <c r="AM29" s="396"/>
      <c r="AN29" s="396"/>
      <c r="AO29" s="396"/>
      <c r="AP29" s="567">
        <f>MATCH(AO30,AN$11:AN$30,0)</f>
        <v>12</v>
      </c>
      <c r="AQ29" s="568" t="str">
        <f t="shared" si="20"/>
        <v>Galicia</v>
      </c>
      <c r="AR29" s="569">
        <f>INDEX(W$11:W$30,AP29,1)</f>
        <v>3.1351182273922342</v>
      </c>
      <c r="AS29" s="396"/>
      <c r="AT29" s="396"/>
      <c r="AU29" s="396"/>
      <c r="AV29" s="567">
        <f>MATCH(AU30,AT$11:AT$30,0)</f>
        <v>12</v>
      </c>
      <c r="AW29" s="568" t="str">
        <f t="shared" si="24"/>
        <v>Galicia</v>
      </c>
      <c r="AX29" s="569">
        <f t="shared" si="25"/>
        <v>18.723136552865576</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1960461</v>
      </c>
      <c r="Q30" s="545">
        <f>P30*100/D30</f>
        <v>4.0770433230188292</v>
      </c>
      <c r="R30" s="320"/>
      <c r="S30" s="549">
        <f>SUM(S11:S28)</f>
        <v>516534</v>
      </c>
      <c r="T30" s="546">
        <f>S30*100/G30</f>
        <v>1.3452252270552953</v>
      </c>
      <c r="U30" s="320"/>
      <c r="V30" s="549">
        <f>SUM(V11:V28)</f>
        <v>412963</v>
      </c>
      <c r="W30" s="546">
        <f>V30*100/J30</f>
        <v>6.0587987949392614</v>
      </c>
      <c r="X30" s="320"/>
      <c r="Y30" s="549">
        <f>SUM(Y11:Y28)</f>
        <v>1030964</v>
      </c>
      <c r="Z30" s="551">
        <f>Y30*100/M30</f>
        <v>35.898900153002209</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4" t="s">
        <v>171</v>
      </c>
      <c r="C33" s="1454"/>
      <c r="D33" s="1454"/>
      <c r="E33" s="1454"/>
      <c r="F33" s="1454"/>
      <c r="G33" s="1454"/>
      <c r="H33" s="1454"/>
      <c r="I33" s="1454"/>
      <c r="J33" s="1454"/>
      <c r="K33" s="1454"/>
      <c r="L33" s="1454"/>
      <c r="M33" s="1454"/>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5"/>
      <c r="C34" s="1455"/>
      <c r="D34" s="1455"/>
      <c r="E34" s="1455"/>
      <c r="F34" s="1455"/>
      <c r="G34" s="1455"/>
      <c r="H34" s="1455"/>
      <c r="I34" s="1455"/>
      <c r="J34" s="1455"/>
      <c r="K34" s="1455"/>
      <c r="L34" s="1455"/>
      <c r="M34" s="1455"/>
      <c r="N34" s="1455"/>
      <c r="O34" s="1455"/>
      <c r="P34" s="1455"/>
    </row>
    <row r="35" spans="2:50" s="329" customFormat="1" ht="4.5" customHeight="1" x14ac:dyDescent="0.2">
      <c r="B35" s="1377"/>
      <c r="C35" s="1377"/>
      <c r="D35" s="1377"/>
      <c r="E35" s="1377"/>
      <c r="F35" s="1377"/>
      <c r="G35" s="1377"/>
      <c r="H35" s="1377"/>
      <c r="I35" s="1377"/>
      <c r="J35" s="1377"/>
      <c r="K35" s="1377"/>
      <c r="L35" s="1377"/>
      <c r="M35" s="1377"/>
      <c r="N35" s="1377"/>
      <c r="O35" s="1377"/>
      <c r="P35" s="1377"/>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bestFit="1"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388"/>
      <c r="C2" s="1388"/>
      <c r="X2" s="600"/>
      <c r="Y2" s="600"/>
      <c r="Z2" s="600"/>
      <c r="AA2" s="556"/>
      <c r="AB2" s="556"/>
      <c r="AC2" s="556"/>
      <c r="AD2" s="556"/>
    </row>
    <row r="3" spans="1:34" s="345" customFormat="1" ht="32.25" customHeight="1" x14ac:dyDescent="0.2">
      <c r="B3" s="1389"/>
      <c r="C3" s="1389"/>
      <c r="X3" s="600"/>
      <c r="Y3" s="600"/>
      <c r="Z3" s="600"/>
      <c r="AA3" s="556"/>
      <c r="AB3" s="556"/>
      <c r="AC3" s="556"/>
      <c r="AD3" s="556"/>
    </row>
    <row r="4" spans="1:34" s="492" customFormat="1" ht="19.5" customHeight="1" x14ac:dyDescent="0.2">
      <c r="A4" s="1460" t="s">
        <v>472</v>
      </c>
      <c r="B4" s="1460"/>
      <c r="C4" s="1460"/>
      <c r="D4" s="1460"/>
      <c r="E4" s="1460"/>
      <c r="F4" s="1460"/>
      <c r="G4" s="1460"/>
      <c r="H4" s="1460"/>
      <c r="I4" s="1460"/>
      <c r="J4" s="1460"/>
      <c r="K4" s="1460"/>
      <c r="L4" s="1460"/>
      <c r="M4" s="1460"/>
      <c r="N4" s="1460"/>
      <c r="O4" s="1460"/>
      <c r="P4" s="1460"/>
      <c r="Q4" s="1460"/>
      <c r="R4" s="1460"/>
      <c r="S4" s="1460"/>
      <c r="T4" s="1460"/>
      <c r="U4" s="1460"/>
      <c r="V4" s="1460"/>
      <c r="AA4" s="556"/>
      <c r="AB4" s="556"/>
      <c r="AC4" s="556"/>
      <c r="AD4" s="556"/>
    </row>
    <row r="5" spans="1:34" s="492" customFormat="1" ht="15.75"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AA5" s="556"/>
      <c r="AB5" s="556"/>
      <c r="AC5" s="556"/>
      <c r="AD5" s="556"/>
    </row>
    <row r="6" spans="1:34" s="492" customFormat="1" ht="6" customHeight="1" x14ac:dyDescent="0.2">
      <c r="AA6" s="556"/>
      <c r="AB6" s="556"/>
      <c r="AC6" s="556"/>
      <c r="AD6" s="556"/>
    </row>
    <row r="7" spans="1:34" s="437" customFormat="1" ht="7.5" customHeight="1" x14ac:dyDescent="0.2">
      <c r="A7" s="488"/>
      <c r="B7" s="1392" t="s">
        <v>12</v>
      </c>
      <c r="D7" s="1417" t="s">
        <v>244</v>
      </c>
      <c r="E7" s="593"/>
      <c r="F7" s="1457"/>
      <c r="G7" s="1457"/>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393"/>
      <c r="D8" s="1456"/>
      <c r="F8" s="1417" t="s">
        <v>383</v>
      </c>
      <c r="G8" s="1418"/>
      <c r="I8" s="1417" t="s">
        <v>384</v>
      </c>
      <c r="J8" s="1419"/>
      <c r="K8" s="1465" t="s">
        <v>372</v>
      </c>
      <c r="L8" s="1466"/>
      <c r="M8" s="1466"/>
      <c r="N8" s="1466"/>
      <c r="O8" s="1466"/>
      <c r="P8" s="1466"/>
      <c r="Q8" s="1466"/>
      <c r="R8" s="1466"/>
      <c r="S8" s="1466"/>
      <c r="T8" s="1466"/>
      <c r="U8" s="1466"/>
      <c r="V8" s="1467"/>
      <c r="AA8" s="513"/>
      <c r="AB8" s="513"/>
      <c r="AC8" s="513"/>
      <c r="AD8" s="513"/>
    </row>
    <row r="9" spans="1:34" s="437" customFormat="1" ht="25.5" customHeight="1" x14ac:dyDescent="0.2">
      <c r="A9" s="488"/>
      <c r="B9" s="1393"/>
      <c r="D9" s="1428"/>
      <c r="E9" s="491"/>
      <c r="F9" s="1458"/>
      <c r="G9" s="1459"/>
      <c r="I9" s="1458"/>
      <c r="J9" s="1464"/>
      <c r="K9" s="1461" t="s">
        <v>373</v>
      </c>
      <c r="L9" s="1462"/>
      <c r="M9" s="1461" t="s">
        <v>374</v>
      </c>
      <c r="N9" s="1463"/>
      <c r="O9" s="1461" t="s">
        <v>375</v>
      </c>
      <c r="P9" s="1462"/>
      <c r="Q9" s="1469" t="s">
        <v>376</v>
      </c>
      <c r="R9" s="1469"/>
      <c r="S9" s="1470" t="s">
        <v>377</v>
      </c>
      <c r="T9" s="1471"/>
      <c r="U9" s="1472" t="s">
        <v>378</v>
      </c>
      <c r="V9" s="1473"/>
      <c r="AA9" s="513"/>
      <c r="AB9" s="513"/>
      <c r="AC9" s="513"/>
      <c r="AD9" s="513"/>
    </row>
    <row r="10" spans="1:34" s="437" customFormat="1" ht="38.25" x14ac:dyDescent="0.2">
      <c r="A10" s="488"/>
      <c r="B10" s="1394"/>
      <c r="D10" s="601" t="s">
        <v>9</v>
      </c>
      <c r="E10" s="493"/>
      <c r="F10" s="455" t="s">
        <v>9</v>
      </c>
      <c r="G10" s="401" t="s">
        <v>273</v>
      </c>
      <c r="H10" s="494"/>
      <c r="I10" s="400" t="s">
        <v>9</v>
      </c>
      <c r="J10" s="406" t="s">
        <v>273</v>
      </c>
      <c r="K10" s="602" t="s">
        <v>9</v>
      </c>
      <c r="L10" s="403" t="s">
        <v>379</v>
      </c>
      <c r="M10" s="405" t="s">
        <v>9</v>
      </c>
      <c r="N10" s="403" t="s">
        <v>379</v>
      </c>
      <c r="O10" s="407" t="s">
        <v>9</v>
      </c>
      <c r="P10" s="403" t="s">
        <v>379</v>
      </c>
      <c r="Q10" s="406" t="s">
        <v>9</v>
      </c>
      <c r="R10" s="738" t="s">
        <v>379</v>
      </c>
      <c r="S10" s="406" t="s">
        <v>9</v>
      </c>
      <c r="T10" s="739" t="s">
        <v>379</v>
      </c>
      <c r="U10" s="407" t="s">
        <v>9</v>
      </c>
      <c r="V10" s="738" t="s">
        <v>379</v>
      </c>
      <c r="AA10" s="568" t="s">
        <v>208</v>
      </c>
      <c r="AB10" s="603" t="s">
        <v>385</v>
      </c>
      <c r="AC10" s="604" t="s">
        <v>386</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5">
        <v>44286</v>
      </c>
      <c r="AB11" s="603">
        <v>25720</v>
      </c>
      <c r="AC11" s="603">
        <v>23592</v>
      </c>
      <c r="AD11" s="396"/>
    </row>
    <row r="12" spans="1:34" s="331" customFormat="1" x14ac:dyDescent="0.25">
      <c r="A12" s="330"/>
      <c r="B12" s="349" t="s">
        <v>8</v>
      </c>
      <c r="C12" s="350"/>
      <c r="D12" s="606">
        <v>380959</v>
      </c>
      <c r="E12" s="350"/>
      <c r="F12" s="355">
        <v>946</v>
      </c>
      <c r="G12" s="358">
        <v>0.24832068542809069</v>
      </c>
      <c r="H12" s="350"/>
      <c r="I12" s="355">
        <v>3550</v>
      </c>
      <c r="J12" s="358">
        <v>0.9318588089531944</v>
      </c>
      <c r="K12" s="355">
        <v>3137</v>
      </c>
      <c r="L12" s="358">
        <v>88.366197183098592</v>
      </c>
      <c r="M12" s="355">
        <v>57</v>
      </c>
      <c r="N12" s="358">
        <v>1.6056338028169015</v>
      </c>
      <c r="O12" s="355">
        <v>3</v>
      </c>
      <c r="P12" s="358">
        <v>8.4507042253521125E-2</v>
      </c>
      <c r="Q12" s="355">
        <v>271</v>
      </c>
      <c r="R12" s="358">
        <v>7.6338028169014081</v>
      </c>
      <c r="S12" s="355">
        <v>20</v>
      </c>
      <c r="T12" s="358">
        <v>0.56338028169014087</v>
      </c>
      <c r="U12" s="355">
        <v>62</v>
      </c>
      <c r="V12" s="358">
        <v>1.7464788732394365</v>
      </c>
      <c r="X12" s="607"/>
      <c r="Y12" s="607"/>
      <c r="Z12" s="607"/>
      <c r="AA12" s="605">
        <v>44316</v>
      </c>
      <c r="AB12" s="603">
        <v>26707</v>
      </c>
      <c r="AC12" s="603">
        <v>18034</v>
      </c>
      <c r="AD12" s="567"/>
      <c r="AE12" s="360"/>
      <c r="AF12" s="360"/>
      <c r="AG12" s="361"/>
      <c r="AH12" s="608"/>
    </row>
    <row r="13" spans="1:34" s="331" customFormat="1" x14ac:dyDescent="0.25">
      <c r="A13" s="330"/>
      <c r="B13" s="363" t="s">
        <v>7</v>
      </c>
      <c r="C13" s="350"/>
      <c r="D13" s="609">
        <v>48743</v>
      </c>
      <c r="E13" s="350"/>
      <c r="F13" s="368">
        <v>779</v>
      </c>
      <c r="G13" s="372">
        <v>1.5981781999466589</v>
      </c>
      <c r="H13" s="350"/>
      <c r="I13" s="368">
        <v>546</v>
      </c>
      <c r="J13" s="372">
        <v>1.120160843608313</v>
      </c>
      <c r="K13" s="368">
        <v>525</v>
      </c>
      <c r="L13" s="372">
        <v>96.15384615384616</v>
      </c>
      <c r="M13" s="368">
        <v>10</v>
      </c>
      <c r="N13" s="372">
        <v>1.8315018315018317</v>
      </c>
      <c r="O13" s="368">
        <v>0</v>
      </c>
      <c r="P13" s="372">
        <v>0</v>
      </c>
      <c r="Q13" s="368">
        <v>0</v>
      </c>
      <c r="R13" s="372">
        <v>0</v>
      </c>
      <c r="S13" s="368">
        <v>1</v>
      </c>
      <c r="T13" s="372">
        <v>0.18315018315018314</v>
      </c>
      <c r="U13" s="368">
        <v>10</v>
      </c>
      <c r="V13" s="372">
        <v>1.8315018315018317</v>
      </c>
      <c r="X13" s="607"/>
      <c r="Y13" s="607"/>
      <c r="Z13" s="607"/>
      <c r="AA13" s="605">
        <v>44347</v>
      </c>
      <c r="AB13" s="603">
        <v>28175</v>
      </c>
      <c r="AC13" s="603">
        <v>15503</v>
      </c>
      <c r="AD13" s="567"/>
      <c r="AE13" s="360"/>
      <c r="AF13" s="360"/>
      <c r="AG13" s="361"/>
      <c r="AH13" s="608"/>
    </row>
    <row r="14" spans="1:34" s="331" customFormat="1" x14ac:dyDescent="0.25">
      <c r="A14" s="330"/>
      <c r="B14" s="363" t="s">
        <v>37</v>
      </c>
      <c r="C14" s="350"/>
      <c r="D14" s="609">
        <v>40802</v>
      </c>
      <c r="E14" s="350"/>
      <c r="F14" s="368">
        <v>635</v>
      </c>
      <c r="G14" s="372">
        <v>1.5562962599872556</v>
      </c>
      <c r="H14" s="350"/>
      <c r="I14" s="368">
        <v>447</v>
      </c>
      <c r="J14" s="372">
        <v>1.09553453262095</v>
      </c>
      <c r="K14" s="368">
        <v>406</v>
      </c>
      <c r="L14" s="372">
        <v>90.827740492170022</v>
      </c>
      <c r="M14" s="368">
        <v>9</v>
      </c>
      <c r="N14" s="372">
        <v>2.0134228187919461</v>
      </c>
      <c r="O14" s="368">
        <v>4</v>
      </c>
      <c r="P14" s="372">
        <v>0.89485458612975388</v>
      </c>
      <c r="Q14" s="368">
        <v>0</v>
      </c>
      <c r="R14" s="372">
        <v>0</v>
      </c>
      <c r="S14" s="368">
        <v>1</v>
      </c>
      <c r="T14" s="372">
        <v>0.22371364653243847</v>
      </c>
      <c r="U14" s="368">
        <v>27</v>
      </c>
      <c r="V14" s="372">
        <v>6.0402684563758395</v>
      </c>
      <c r="X14" s="607"/>
      <c r="Y14" s="607"/>
      <c r="Z14" s="607"/>
      <c r="AA14" s="605">
        <v>44377</v>
      </c>
      <c r="AB14" s="603">
        <v>28047</v>
      </c>
      <c r="AC14" s="603">
        <v>18622</v>
      </c>
      <c r="AD14" s="567"/>
      <c r="AE14" s="360"/>
      <c r="AF14" s="360"/>
      <c r="AG14" s="361"/>
      <c r="AH14" s="608"/>
    </row>
    <row r="15" spans="1:34" s="331" customFormat="1" x14ac:dyDescent="0.25">
      <c r="A15" s="330"/>
      <c r="B15" s="363" t="s">
        <v>38</v>
      </c>
      <c r="C15" s="350"/>
      <c r="D15" s="609">
        <v>41928</v>
      </c>
      <c r="E15" s="350"/>
      <c r="F15" s="368">
        <v>940</v>
      </c>
      <c r="G15" s="372">
        <v>2.2419385613432552</v>
      </c>
      <c r="H15" s="350"/>
      <c r="I15" s="368">
        <v>381</v>
      </c>
      <c r="J15" s="372">
        <v>0.90870062965083009</v>
      </c>
      <c r="K15" s="368">
        <v>372</v>
      </c>
      <c r="L15" s="372">
        <v>97.637795275590548</v>
      </c>
      <c r="M15" s="368">
        <v>9</v>
      </c>
      <c r="N15" s="372">
        <v>2.3622047244094486</v>
      </c>
      <c r="O15" s="368">
        <v>0</v>
      </c>
      <c r="P15" s="372">
        <v>0</v>
      </c>
      <c r="Q15" s="368">
        <v>0</v>
      </c>
      <c r="R15" s="372">
        <v>0</v>
      </c>
      <c r="S15" s="368">
        <v>0</v>
      </c>
      <c r="T15" s="372">
        <v>0</v>
      </c>
      <c r="U15" s="368">
        <v>0</v>
      </c>
      <c r="V15" s="372">
        <v>0</v>
      </c>
      <c r="X15" s="607"/>
      <c r="Y15" s="607"/>
      <c r="Z15" s="607"/>
      <c r="AA15" s="605">
        <v>44408</v>
      </c>
      <c r="AB15" s="603">
        <v>26363</v>
      </c>
      <c r="AC15" s="603">
        <v>16904</v>
      </c>
      <c r="AD15" s="567"/>
      <c r="AE15" s="360"/>
      <c r="AF15" s="360"/>
      <c r="AG15" s="361"/>
      <c r="AH15" s="608"/>
    </row>
    <row r="16" spans="1:34" s="331" customFormat="1" x14ac:dyDescent="0.25">
      <c r="A16" s="330"/>
      <c r="B16" s="363" t="s">
        <v>6</v>
      </c>
      <c r="C16" s="350"/>
      <c r="D16" s="609">
        <v>54153</v>
      </c>
      <c r="E16" s="350"/>
      <c r="F16" s="368">
        <v>887</v>
      </c>
      <c r="G16" s="372">
        <v>1.6379517293594077</v>
      </c>
      <c r="H16" s="350"/>
      <c r="I16" s="368">
        <v>505</v>
      </c>
      <c r="J16" s="372">
        <v>0.93254298007497283</v>
      </c>
      <c r="K16" s="368">
        <v>415</v>
      </c>
      <c r="L16" s="372">
        <v>82.178217821782169</v>
      </c>
      <c r="M16" s="368">
        <v>5</v>
      </c>
      <c r="N16" s="372">
        <v>0.99009900990099009</v>
      </c>
      <c r="O16" s="368">
        <v>0</v>
      </c>
      <c r="P16" s="372">
        <v>0</v>
      </c>
      <c r="Q16" s="368">
        <v>0</v>
      </c>
      <c r="R16" s="372">
        <v>0</v>
      </c>
      <c r="S16" s="368">
        <v>0</v>
      </c>
      <c r="T16" s="372">
        <v>0</v>
      </c>
      <c r="U16" s="368">
        <v>85</v>
      </c>
      <c r="V16" s="372">
        <v>16.831683168316832</v>
      </c>
      <c r="X16" s="607"/>
      <c r="Y16" s="607"/>
      <c r="Z16" s="607"/>
      <c r="AA16" s="605">
        <v>44439</v>
      </c>
      <c r="AB16" s="603">
        <v>16420</v>
      </c>
      <c r="AC16" s="603">
        <v>20385</v>
      </c>
      <c r="AD16" s="567"/>
      <c r="AE16" s="360"/>
      <c r="AF16" s="360"/>
      <c r="AG16" s="361"/>
      <c r="AH16" s="608"/>
    </row>
    <row r="17" spans="1:34" s="331" customFormat="1" x14ac:dyDescent="0.25">
      <c r="A17" s="330"/>
      <c r="B17" s="363" t="s">
        <v>5</v>
      </c>
      <c r="C17" s="350"/>
      <c r="D17" s="610">
        <v>23068</v>
      </c>
      <c r="E17" s="350"/>
      <c r="F17" s="377">
        <v>249</v>
      </c>
      <c r="G17" s="372">
        <v>1.0794173747182243</v>
      </c>
      <c r="H17" s="350"/>
      <c r="I17" s="377">
        <v>255</v>
      </c>
      <c r="J17" s="372">
        <v>1.1054274319403503</v>
      </c>
      <c r="K17" s="377">
        <v>248</v>
      </c>
      <c r="L17" s="372">
        <v>97.254901960784309</v>
      </c>
      <c r="M17" s="377">
        <v>6</v>
      </c>
      <c r="N17" s="372">
        <v>2.3529411764705883</v>
      </c>
      <c r="O17" s="377">
        <v>0</v>
      </c>
      <c r="P17" s="372">
        <v>0</v>
      </c>
      <c r="Q17" s="377">
        <v>1</v>
      </c>
      <c r="R17" s="372">
        <v>0.39215686274509803</v>
      </c>
      <c r="S17" s="377">
        <v>0</v>
      </c>
      <c r="T17" s="372">
        <v>0</v>
      </c>
      <c r="U17" s="377">
        <v>0</v>
      </c>
      <c r="V17" s="372">
        <v>0</v>
      </c>
      <c r="X17" s="607"/>
      <c r="Y17" s="607"/>
      <c r="Z17" s="607"/>
      <c r="AA17" s="605">
        <v>44469</v>
      </c>
      <c r="AB17" s="603">
        <v>22330</v>
      </c>
      <c r="AC17" s="603">
        <v>19468</v>
      </c>
      <c r="AD17" s="567"/>
      <c r="AE17" s="360"/>
      <c r="AF17" s="360"/>
      <c r="AG17" s="361"/>
      <c r="AH17" s="608"/>
    </row>
    <row r="18" spans="1:34" s="331" customFormat="1" x14ac:dyDescent="0.25">
      <c r="A18" s="330"/>
      <c r="B18" s="363" t="s">
        <v>4</v>
      </c>
      <c r="C18" s="350"/>
      <c r="D18" s="609">
        <v>151668</v>
      </c>
      <c r="E18" s="350"/>
      <c r="F18" s="368">
        <v>2072</v>
      </c>
      <c r="G18" s="372">
        <v>1.3661418361157265</v>
      </c>
      <c r="H18" s="350"/>
      <c r="I18" s="368">
        <v>1403</v>
      </c>
      <c r="J18" s="372">
        <v>0.92504681277527223</v>
      </c>
      <c r="K18" s="368">
        <v>1333</v>
      </c>
      <c r="L18" s="372">
        <v>95.010691375623665</v>
      </c>
      <c r="M18" s="368">
        <v>54</v>
      </c>
      <c r="N18" s="372">
        <v>3.8488952245188881</v>
      </c>
      <c r="O18" s="368">
        <v>0</v>
      </c>
      <c r="P18" s="372">
        <v>0</v>
      </c>
      <c r="Q18" s="368">
        <v>4</v>
      </c>
      <c r="R18" s="372">
        <v>0.2851033499643621</v>
      </c>
      <c r="S18" s="368">
        <v>0</v>
      </c>
      <c r="T18" s="372">
        <v>0</v>
      </c>
      <c r="U18" s="368">
        <v>12</v>
      </c>
      <c r="V18" s="372">
        <v>0.85531004989308634</v>
      </c>
      <c r="X18" s="607"/>
      <c r="Y18" s="607"/>
      <c r="Z18" s="607"/>
      <c r="AA18" s="605">
        <v>44500</v>
      </c>
      <c r="AB18" s="603">
        <v>29317</v>
      </c>
      <c r="AC18" s="603">
        <v>17136</v>
      </c>
      <c r="AD18" s="567"/>
      <c r="AE18" s="360"/>
      <c r="AF18" s="360"/>
      <c r="AG18" s="361"/>
      <c r="AH18" s="608"/>
    </row>
    <row r="19" spans="1:34" s="331" customFormat="1" x14ac:dyDescent="0.25">
      <c r="A19" s="330"/>
      <c r="B19" s="363" t="s">
        <v>40</v>
      </c>
      <c r="C19" s="350"/>
      <c r="D19" s="609">
        <v>93270</v>
      </c>
      <c r="E19" s="350"/>
      <c r="F19" s="368">
        <v>1566</v>
      </c>
      <c r="G19" s="372">
        <v>1.6789964618848505</v>
      </c>
      <c r="H19" s="350"/>
      <c r="I19" s="368">
        <v>1121</v>
      </c>
      <c r="J19" s="372">
        <v>1.2018869947464352</v>
      </c>
      <c r="K19" s="368">
        <v>913</v>
      </c>
      <c r="L19" s="372">
        <v>81.445138269402321</v>
      </c>
      <c r="M19" s="368">
        <v>36</v>
      </c>
      <c r="N19" s="372">
        <v>3.2114183764495987</v>
      </c>
      <c r="O19" s="368">
        <v>1</v>
      </c>
      <c r="P19" s="372">
        <v>8.9206066012488858E-2</v>
      </c>
      <c r="Q19" s="368">
        <v>26</v>
      </c>
      <c r="R19" s="372">
        <v>2.3193577163247099</v>
      </c>
      <c r="S19" s="368">
        <v>0</v>
      </c>
      <c r="T19" s="372">
        <v>0</v>
      </c>
      <c r="U19" s="368">
        <v>145</v>
      </c>
      <c r="V19" s="372">
        <v>12.934879571810884</v>
      </c>
      <c r="X19" s="607"/>
      <c r="Y19" s="607"/>
      <c r="Z19" s="607"/>
      <c r="AA19" s="605">
        <v>44530</v>
      </c>
      <c r="AB19" s="603">
        <v>28155</v>
      </c>
      <c r="AC19" s="603">
        <v>19590</v>
      </c>
      <c r="AD19" s="567"/>
      <c r="AE19" s="360"/>
      <c r="AF19" s="360"/>
      <c r="AG19" s="361"/>
      <c r="AH19" s="608"/>
    </row>
    <row r="20" spans="1:34" s="331" customFormat="1" x14ac:dyDescent="0.25">
      <c r="A20" s="330"/>
      <c r="B20" s="363" t="s">
        <v>41</v>
      </c>
      <c r="C20" s="350"/>
      <c r="D20" s="609">
        <v>333820</v>
      </c>
      <c r="E20" s="350"/>
      <c r="F20" s="368">
        <v>5500</v>
      </c>
      <c r="G20" s="372">
        <v>1.6475945120124618</v>
      </c>
      <c r="H20" s="350"/>
      <c r="I20" s="368">
        <v>3954</v>
      </c>
      <c r="J20" s="372">
        <v>1.1844706728176861</v>
      </c>
      <c r="K20" s="368">
        <v>2905</v>
      </c>
      <c r="L20" s="372">
        <v>73.469903894790093</v>
      </c>
      <c r="M20" s="368">
        <v>34</v>
      </c>
      <c r="N20" s="372">
        <v>0.85988872028325747</v>
      </c>
      <c r="O20" s="368">
        <v>543</v>
      </c>
      <c r="P20" s="372">
        <v>13.732928679817904</v>
      </c>
      <c r="Q20" s="368">
        <v>1</v>
      </c>
      <c r="R20" s="372">
        <v>2.5290844714213456E-2</v>
      </c>
      <c r="S20" s="368">
        <v>103</v>
      </c>
      <c r="T20" s="372">
        <v>2.6049570055639859</v>
      </c>
      <c r="U20" s="368">
        <v>368</v>
      </c>
      <c r="V20" s="372">
        <v>9.3070308548305523</v>
      </c>
      <c r="X20" s="607"/>
      <c r="Y20" s="607"/>
      <c r="Z20" s="607"/>
      <c r="AA20" s="605">
        <v>44561</v>
      </c>
      <c r="AB20" s="603">
        <v>24865</v>
      </c>
      <c r="AC20" s="603">
        <v>26807</v>
      </c>
      <c r="AD20" s="567"/>
      <c r="AE20" s="360"/>
      <c r="AF20" s="360"/>
      <c r="AG20" s="361"/>
      <c r="AH20" s="608"/>
    </row>
    <row r="21" spans="1:34" s="331" customFormat="1" x14ac:dyDescent="0.25">
      <c r="A21" s="330"/>
      <c r="B21" s="363" t="s">
        <v>3</v>
      </c>
      <c r="C21" s="350"/>
      <c r="D21" s="609">
        <v>192584</v>
      </c>
      <c r="E21" s="350"/>
      <c r="F21" s="368">
        <v>3167</v>
      </c>
      <c r="G21" s="372">
        <v>1.6444772151372906</v>
      </c>
      <c r="H21" s="350"/>
      <c r="I21" s="368">
        <v>1821</v>
      </c>
      <c r="J21" s="372">
        <v>0.94556141735554355</v>
      </c>
      <c r="K21" s="368">
        <v>1664</v>
      </c>
      <c r="L21" s="372">
        <v>91.378363536518393</v>
      </c>
      <c r="M21" s="368">
        <v>37</v>
      </c>
      <c r="N21" s="372">
        <v>2.0318506315211424</v>
      </c>
      <c r="O21" s="368">
        <v>0</v>
      </c>
      <c r="P21" s="372">
        <v>0</v>
      </c>
      <c r="Q21" s="368">
        <v>31</v>
      </c>
      <c r="R21" s="372">
        <v>1.7023613399231192</v>
      </c>
      <c r="S21" s="368">
        <v>41</v>
      </c>
      <c r="T21" s="372">
        <v>2.2515101592531575</v>
      </c>
      <c r="U21" s="368">
        <v>48</v>
      </c>
      <c r="V21" s="372">
        <v>2.6359143327841847</v>
      </c>
      <c r="X21" s="607"/>
      <c r="Y21" s="607"/>
      <c r="Z21" s="607"/>
      <c r="AA21" s="605">
        <v>44592</v>
      </c>
      <c r="AB21" s="603">
        <v>20377</v>
      </c>
      <c r="AC21" s="603">
        <v>22366</v>
      </c>
      <c r="AD21" s="567"/>
      <c r="AE21" s="360"/>
      <c r="AF21" s="360"/>
      <c r="AG21" s="361"/>
      <c r="AH21" s="608"/>
    </row>
    <row r="22" spans="1:34" s="331" customFormat="1" x14ac:dyDescent="0.25">
      <c r="A22" s="330"/>
      <c r="B22" s="363" t="s">
        <v>2</v>
      </c>
      <c r="C22" s="350"/>
      <c r="D22" s="609">
        <v>56445</v>
      </c>
      <c r="E22" s="350"/>
      <c r="F22" s="368">
        <v>805</v>
      </c>
      <c r="G22" s="372">
        <v>1.4261670652847904</v>
      </c>
      <c r="H22" s="350"/>
      <c r="I22" s="368">
        <v>955</v>
      </c>
      <c r="J22" s="372">
        <v>1.6919124811763664</v>
      </c>
      <c r="K22" s="368">
        <v>625</v>
      </c>
      <c r="L22" s="372">
        <v>65.445026178010465</v>
      </c>
      <c r="M22" s="368">
        <v>21</v>
      </c>
      <c r="N22" s="372">
        <v>2.1989528795811517</v>
      </c>
      <c r="O22" s="368">
        <v>0</v>
      </c>
      <c r="P22" s="372">
        <v>0</v>
      </c>
      <c r="Q22" s="368">
        <v>17</v>
      </c>
      <c r="R22" s="372">
        <v>1.7801047120418849</v>
      </c>
      <c r="S22" s="368">
        <v>98</v>
      </c>
      <c r="T22" s="372">
        <v>10.261780104712042</v>
      </c>
      <c r="U22" s="368">
        <v>194</v>
      </c>
      <c r="V22" s="372">
        <v>20.31413612565445</v>
      </c>
      <c r="X22" s="607"/>
      <c r="Y22" s="607"/>
      <c r="Z22" s="607"/>
      <c r="AA22" s="605">
        <v>44620</v>
      </c>
      <c r="AB22" s="603">
        <v>25448</v>
      </c>
      <c r="AC22" s="603">
        <v>23602</v>
      </c>
      <c r="AD22" s="567"/>
      <c r="AE22" s="360"/>
      <c r="AF22" s="360"/>
      <c r="AG22" s="361"/>
      <c r="AH22" s="608"/>
    </row>
    <row r="23" spans="1:34" s="331" customFormat="1" x14ac:dyDescent="0.25">
      <c r="A23" s="330"/>
      <c r="B23" s="363" t="s">
        <v>35</v>
      </c>
      <c r="C23" s="350"/>
      <c r="D23" s="609">
        <v>83144</v>
      </c>
      <c r="E23" s="350"/>
      <c r="F23" s="368">
        <v>1218</v>
      </c>
      <c r="G23" s="372">
        <v>1.4649283171365344</v>
      </c>
      <c r="H23" s="350"/>
      <c r="I23" s="368">
        <v>944</v>
      </c>
      <c r="J23" s="372">
        <v>1.1353795824112385</v>
      </c>
      <c r="K23" s="368">
        <v>899</v>
      </c>
      <c r="L23" s="372">
        <v>95.233050847457619</v>
      </c>
      <c r="M23" s="368">
        <v>18</v>
      </c>
      <c r="N23" s="372">
        <v>1.9067796610169492</v>
      </c>
      <c r="O23" s="368">
        <v>0</v>
      </c>
      <c r="P23" s="372">
        <v>0</v>
      </c>
      <c r="Q23" s="368">
        <v>26</v>
      </c>
      <c r="R23" s="372">
        <v>2.754237288135593</v>
      </c>
      <c r="S23" s="368">
        <v>1</v>
      </c>
      <c r="T23" s="372">
        <v>0.1059322033898305</v>
      </c>
      <c r="U23" s="368">
        <v>0</v>
      </c>
      <c r="V23" s="372">
        <v>0</v>
      </c>
      <c r="X23" s="607"/>
      <c r="Y23" s="607"/>
      <c r="Z23" s="607"/>
      <c r="AA23" s="605">
        <v>44651</v>
      </c>
      <c r="AB23" s="603">
        <v>31825</v>
      </c>
      <c r="AC23" s="603">
        <v>22165</v>
      </c>
      <c r="AD23" s="567"/>
      <c r="AE23" s="360"/>
      <c r="AF23" s="360"/>
      <c r="AG23" s="361"/>
      <c r="AH23" s="608"/>
    </row>
    <row r="24" spans="1:34" s="331" customFormat="1" x14ac:dyDescent="0.25">
      <c r="A24" s="330"/>
      <c r="B24" s="363" t="s">
        <v>42</v>
      </c>
      <c r="C24" s="350"/>
      <c r="D24" s="609">
        <v>248586</v>
      </c>
      <c r="E24" s="350"/>
      <c r="F24" s="368">
        <v>4354</v>
      </c>
      <c r="G24" s="372">
        <v>1.7515065208821092</v>
      </c>
      <c r="H24" s="350"/>
      <c r="I24" s="368">
        <v>2374</v>
      </c>
      <c r="J24" s="372">
        <v>0.95500148841849497</v>
      </c>
      <c r="K24" s="368">
        <v>1832</v>
      </c>
      <c r="L24" s="372">
        <v>77.169334456613313</v>
      </c>
      <c r="M24" s="368">
        <v>102</v>
      </c>
      <c r="N24" s="372">
        <v>4.2965459140690818</v>
      </c>
      <c r="O24" s="368">
        <v>0</v>
      </c>
      <c r="P24" s="372">
        <v>0</v>
      </c>
      <c r="Q24" s="368">
        <v>16</v>
      </c>
      <c r="R24" s="372">
        <v>0.67396798652064027</v>
      </c>
      <c r="S24" s="368">
        <v>0</v>
      </c>
      <c r="T24" s="372">
        <v>0</v>
      </c>
      <c r="U24" s="368">
        <v>424</v>
      </c>
      <c r="V24" s="372">
        <v>17.860151642796968</v>
      </c>
      <c r="X24" s="607"/>
      <c r="Y24" s="607"/>
      <c r="Z24" s="607"/>
      <c r="AA24" s="605">
        <v>44681</v>
      </c>
      <c r="AB24" s="603">
        <v>29337</v>
      </c>
      <c r="AC24" s="603">
        <v>20494</v>
      </c>
      <c r="AD24" s="567"/>
      <c r="AE24" s="360"/>
      <c r="AF24" s="360"/>
      <c r="AG24" s="361"/>
      <c r="AH24" s="608"/>
    </row>
    <row r="25" spans="1:34" x14ac:dyDescent="0.25">
      <c r="A25" s="332"/>
      <c r="B25" s="363" t="s">
        <v>43</v>
      </c>
      <c r="C25" s="350"/>
      <c r="D25" s="609">
        <v>55143</v>
      </c>
      <c r="E25" s="350"/>
      <c r="F25" s="368">
        <v>1249</v>
      </c>
      <c r="G25" s="372">
        <v>2.2650200388081894</v>
      </c>
      <c r="H25" s="350"/>
      <c r="I25" s="368">
        <v>586</v>
      </c>
      <c r="J25" s="372">
        <v>1.0626915474312244</v>
      </c>
      <c r="K25" s="368">
        <v>415</v>
      </c>
      <c r="L25" s="372">
        <v>70.819112627986343</v>
      </c>
      <c r="M25" s="368">
        <v>6</v>
      </c>
      <c r="N25" s="372">
        <v>1.0238907849829351</v>
      </c>
      <c r="O25" s="368">
        <v>1</v>
      </c>
      <c r="P25" s="372">
        <v>0.17064846416382254</v>
      </c>
      <c r="Q25" s="368">
        <v>120</v>
      </c>
      <c r="R25" s="372">
        <v>20.477815699658702</v>
      </c>
      <c r="S25" s="368">
        <v>21</v>
      </c>
      <c r="T25" s="372">
        <v>3.5836177474402731</v>
      </c>
      <c r="U25" s="368">
        <v>23</v>
      </c>
      <c r="V25" s="372">
        <v>3.9249146757679183</v>
      </c>
      <c r="X25" s="607"/>
      <c r="Y25" s="607"/>
      <c r="Z25" s="607"/>
      <c r="AA25" s="605">
        <v>44712</v>
      </c>
      <c r="AB25" s="603">
        <v>27733</v>
      </c>
      <c r="AC25" s="603">
        <v>19944</v>
      </c>
      <c r="AD25" s="567"/>
      <c r="AE25" s="360"/>
      <c r="AF25" s="360"/>
      <c r="AG25" s="361"/>
      <c r="AH25" s="608"/>
    </row>
    <row r="26" spans="1:34" s="331" customFormat="1" x14ac:dyDescent="0.25">
      <c r="B26" s="363" t="s">
        <v>44</v>
      </c>
      <c r="C26" s="350"/>
      <c r="D26" s="611">
        <v>21795</v>
      </c>
      <c r="E26" s="350"/>
      <c r="F26" s="377">
        <v>181</v>
      </c>
      <c r="G26" s="372">
        <v>0.83046570314292278</v>
      </c>
      <c r="H26" s="350"/>
      <c r="I26" s="377">
        <v>249</v>
      </c>
      <c r="J26" s="372">
        <v>1.1424638678596009</v>
      </c>
      <c r="K26" s="377">
        <v>243</v>
      </c>
      <c r="L26" s="372">
        <v>97.590361445783131</v>
      </c>
      <c r="M26" s="377">
        <v>6</v>
      </c>
      <c r="N26" s="372">
        <v>2.4096385542168677</v>
      </c>
      <c r="O26" s="377">
        <v>0</v>
      </c>
      <c r="P26" s="372">
        <v>0</v>
      </c>
      <c r="Q26" s="377">
        <v>0</v>
      </c>
      <c r="R26" s="372">
        <v>0</v>
      </c>
      <c r="S26" s="377">
        <v>0</v>
      </c>
      <c r="T26" s="372">
        <v>0</v>
      </c>
      <c r="U26" s="377">
        <v>0</v>
      </c>
      <c r="V26" s="372">
        <v>0</v>
      </c>
      <c r="X26" s="607"/>
      <c r="Y26" s="607"/>
      <c r="Z26" s="607"/>
      <c r="AA26" s="605">
        <v>44742</v>
      </c>
      <c r="AB26" s="603">
        <v>30967</v>
      </c>
      <c r="AC26" s="603">
        <v>20368</v>
      </c>
      <c r="AD26" s="567"/>
      <c r="AE26" s="360"/>
      <c r="AF26" s="360"/>
      <c r="AG26" s="361"/>
      <c r="AH26" s="608"/>
    </row>
    <row r="27" spans="1:34" s="331" customFormat="1" x14ac:dyDescent="0.25">
      <c r="B27" s="363" t="s">
        <v>45</v>
      </c>
      <c r="C27" s="350"/>
      <c r="D27" s="611">
        <v>114559</v>
      </c>
      <c r="E27" s="350"/>
      <c r="F27" s="377">
        <v>1348</v>
      </c>
      <c r="G27" s="372">
        <v>1.176686249007062</v>
      </c>
      <c r="H27" s="350"/>
      <c r="I27" s="377">
        <v>1132</v>
      </c>
      <c r="J27" s="372">
        <v>0.98813711711869001</v>
      </c>
      <c r="K27" s="377">
        <v>1051</v>
      </c>
      <c r="L27" s="372">
        <v>92.844522968197879</v>
      </c>
      <c r="M27" s="377">
        <v>33</v>
      </c>
      <c r="N27" s="372">
        <v>2.9151943462897525</v>
      </c>
      <c r="O27" s="377">
        <v>0</v>
      </c>
      <c r="P27" s="372">
        <v>0</v>
      </c>
      <c r="Q27" s="377">
        <v>9</v>
      </c>
      <c r="R27" s="372">
        <v>0.79505300353356878</v>
      </c>
      <c r="S27" s="377">
        <v>33</v>
      </c>
      <c r="T27" s="372">
        <v>2.9151943462897525</v>
      </c>
      <c r="U27" s="377">
        <v>6</v>
      </c>
      <c r="V27" s="372">
        <v>0.53003533568904593</v>
      </c>
      <c r="X27" s="607"/>
      <c r="Y27" s="607"/>
      <c r="Z27" s="607"/>
      <c r="AA27" s="605">
        <v>44773</v>
      </c>
      <c r="AB27" s="603">
        <v>28674</v>
      </c>
      <c r="AC27" s="603">
        <v>20566</v>
      </c>
      <c r="AD27" s="567"/>
      <c r="AE27" s="360"/>
      <c r="AF27" s="360"/>
      <c r="AG27" s="361"/>
      <c r="AH27" s="608"/>
    </row>
    <row r="28" spans="1:34" s="331" customFormat="1" x14ac:dyDescent="0.25">
      <c r="B28" s="363" t="s">
        <v>46</v>
      </c>
      <c r="C28" s="350"/>
      <c r="D28" s="611">
        <v>14609</v>
      </c>
      <c r="E28" s="350"/>
      <c r="F28" s="377">
        <v>340</v>
      </c>
      <c r="G28" s="383">
        <v>2.3273324662879049</v>
      </c>
      <c r="H28" s="350"/>
      <c r="I28" s="377">
        <v>207</v>
      </c>
      <c r="J28" s="383">
        <v>1.4169347662399892</v>
      </c>
      <c r="K28" s="377">
        <v>65</v>
      </c>
      <c r="L28" s="383">
        <v>31.40096618357488</v>
      </c>
      <c r="M28" s="377">
        <v>4</v>
      </c>
      <c r="N28" s="383">
        <v>1.932367149758454</v>
      </c>
      <c r="O28" s="377">
        <v>138</v>
      </c>
      <c r="P28" s="383">
        <v>66.666666666666657</v>
      </c>
      <c r="Q28" s="377">
        <v>0</v>
      </c>
      <c r="R28" s="383">
        <v>0</v>
      </c>
      <c r="S28" s="377">
        <v>0</v>
      </c>
      <c r="T28" s="383">
        <v>0</v>
      </c>
      <c r="U28" s="377">
        <v>0</v>
      </c>
      <c r="V28" s="383">
        <v>0</v>
      </c>
      <c r="X28" s="607"/>
      <c r="Y28" s="607"/>
      <c r="Z28" s="607"/>
      <c r="AA28" s="605">
        <v>44804</v>
      </c>
      <c r="AB28" s="603">
        <v>19988</v>
      </c>
      <c r="AC28" s="603">
        <v>21716</v>
      </c>
      <c r="AD28" s="567"/>
      <c r="AE28" s="360"/>
      <c r="AF28" s="360"/>
      <c r="AG28" s="361"/>
      <c r="AH28" s="608"/>
    </row>
    <row r="29" spans="1:34" s="331" customFormat="1" x14ac:dyDescent="0.25">
      <c r="B29" s="384" t="s">
        <v>1</v>
      </c>
      <c r="C29" s="350"/>
      <c r="D29" s="612">
        <v>5185</v>
      </c>
      <c r="E29" s="350"/>
      <c r="F29" s="389">
        <v>83</v>
      </c>
      <c r="G29" s="393">
        <v>1.600771456123433</v>
      </c>
      <c r="H29" s="350"/>
      <c r="I29" s="389">
        <v>63</v>
      </c>
      <c r="J29" s="393">
        <v>1.215043394406943</v>
      </c>
      <c r="K29" s="389">
        <v>42</v>
      </c>
      <c r="L29" s="393">
        <v>66.666666666666657</v>
      </c>
      <c r="M29" s="389">
        <v>2</v>
      </c>
      <c r="N29" s="393">
        <v>3.1746031746031744</v>
      </c>
      <c r="O29" s="389">
        <v>1</v>
      </c>
      <c r="P29" s="393">
        <v>1.5873015873015872</v>
      </c>
      <c r="Q29" s="389">
        <v>14</v>
      </c>
      <c r="R29" s="393">
        <v>22.222222222222221</v>
      </c>
      <c r="S29" s="389">
        <v>0</v>
      </c>
      <c r="T29" s="393">
        <v>0</v>
      </c>
      <c r="U29" s="389">
        <v>4</v>
      </c>
      <c r="V29" s="393">
        <v>6.3492063492063489</v>
      </c>
      <c r="X29" s="607"/>
      <c r="Y29" s="607"/>
      <c r="Z29" s="607"/>
      <c r="AA29" s="605">
        <v>44834</v>
      </c>
      <c r="AB29" s="603">
        <v>27552</v>
      </c>
      <c r="AC29" s="603">
        <v>21574</v>
      </c>
      <c r="AD29" s="567"/>
      <c r="AE29" s="360"/>
      <c r="AF29" s="360"/>
      <c r="AG29" s="361"/>
      <c r="AH29" s="608"/>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7"/>
      <c r="AA30" s="605">
        <v>44865</v>
      </c>
      <c r="AB30" s="603">
        <v>29104</v>
      </c>
      <c r="AC30" s="603">
        <v>17287</v>
      </c>
      <c r="AD30" s="396"/>
      <c r="AE30" s="329"/>
      <c r="AF30" s="360"/>
      <c r="AG30" s="361"/>
      <c r="AH30" s="608"/>
    </row>
    <row r="31" spans="1:34" s="322" customFormat="1" x14ac:dyDescent="0.25">
      <c r="B31" s="439" t="s">
        <v>0</v>
      </c>
      <c r="C31" s="437"/>
      <c r="D31" s="597">
        <v>1960461</v>
      </c>
      <c r="E31" s="437"/>
      <c r="F31" s="440">
        <v>26319</v>
      </c>
      <c r="G31" s="441">
        <v>1.3424903632359941</v>
      </c>
      <c r="H31" s="437"/>
      <c r="I31" s="440">
        <v>20493</v>
      </c>
      <c r="J31" s="441">
        <v>1.0453153620500484</v>
      </c>
      <c r="K31" s="440">
        <v>17090</v>
      </c>
      <c r="L31" s="441">
        <v>83.394329771141358</v>
      </c>
      <c r="M31" s="440">
        <v>449</v>
      </c>
      <c r="N31" s="441">
        <v>2.1909920460645096</v>
      </c>
      <c r="O31" s="440">
        <v>691</v>
      </c>
      <c r="P31" s="441">
        <v>3.3718830820280097</v>
      </c>
      <c r="Q31" s="440">
        <v>536</v>
      </c>
      <c r="R31" s="441">
        <v>2.6155272532084126</v>
      </c>
      <c r="S31" s="440">
        <v>319</v>
      </c>
      <c r="T31" s="441">
        <v>1.5566290928609769</v>
      </c>
      <c r="U31" s="440">
        <v>1408</v>
      </c>
      <c r="V31" s="441">
        <v>6.870638754696726</v>
      </c>
      <c r="X31" s="1268"/>
      <c r="Y31" s="1268"/>
      <c r="Z31" s="1269"/>
      <c r="AA31" s="1270">
        <v>44895</v>
      </c>
      <c r="AB31" s="1271">
        <v>30634</v>
      </c>
      <c r="AC31" s="1271">
        <v>17693</v>
      </c>
      <c r="AD31" s="1338"/>
      <c r="AE31" s="1272"/>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5">
        <v>44926</v>
      </c>
      <c r="AB32" s="603">
        <v>28835</v>
      </c>
      <c r="AC32" s="603">
        <v>20499</v>
      </c>
      <c r="AD32" s="396"/>
    </row>
    <row r="33" spans="2:30" s="394" customFormat="1" ht="14.45" customHeight="1" x14ac:dyDescent="0.2">
      <c r="B33" s="1468" t="s">
        <v>387</v>
      </c>
      <c r="C33" s="1468"/>
      <c r="D33" s="1468"/>
      <c r="E33" s="1468"/>
      <c r="F33" s="1468"/>
      <c r="G33" s="1468"/>
      <c r="H33" s="1468"/>
      <c r="I33" s="1468"/>
      <c r="J33" s="1468"/>
      <c r="K33" s="1468"/>
      <c r="L33" s="1468"/>
      <c r="M33" s="1468"/>
      <c r="N33" s="1468"/>
      <c r="O33" s="1468"/>
      <c r="P33" s="1468"/>
      <c r="Q33" s="1468"/>
      <c r="R33" s="1468"/>
      <c r="S33" s="1468"/>
      <c r="T33" s="1468"/>
      <c r="U33" s="1468"/>
      <c r="V33" s="1468"/>
      <c r="X33" s="596"/>
      <c r="Y33" s="596"/>
      <c r="Z33" s="596"/>
      <c r="AA33" s="605">
        <v>44957</v>
      </c>
      <c r="AB33" s="603">
        <v>25222</v>
      </c>
      <c r="AC33" s="603">
        <v>21942</v>
      </c>
      <c r="AD33" s="396"/>
    </row>
    <row r="34" spans="2:30" s="394" customFormat="1" ht="12" customHeight="1" x14ac:dyDescent="0.2">
      <c r="B34" s="1468"/>
      <c r="C34" s="1468"/>
      <c r="D34" s="1468"/>
      <c r="E34" s="1468"/>
      <c r="F34" s="1468"/>
      <c r="G34" s="1468"/>
      <c r="H34" s="1468"/>
      <c r="I34" s="1468"/>
      <c r="J34" s="1468"/>
      <c r="K34" s="1468"/>
      <c r="L34" s="1468"/>
      <c r="M34" s="1468"/>
      <c r="N34" s="1468"/>
      <c r="O34" s="1468"/>
      <c r="P34" s="1468"/>
      <c r="Q34" s="1468"/>
      <c r="R34" s="1468"/>
      <c r="S34" s="1468"/>
      <c r="T34" s="1468"/>
      <c r="U34" s="1468"/>
      <c r="V34" s="1468"/>
      <c r="X34" s="596"/>
      <c r="Y34" s="596"/>
      <c r="Z34" s="596"/>
      <c r="AA34" s="605">
        <v>44985</v>
      </c>
      <c r="AB34" s="603">
        <v>28262</v>
      </c>
      <c r="AC34" s="603">
        <v>21287</v>
      </c>
      <c r="AD34" s="396"/>
    </row>
    <row r="35" spans="2:30" x14ac:dyDescent="0.2">
      <c r="B35" s="1434"/>
      <c r="C35" s="1434"/>
      <c r="D35" s="1434"/>
      <c r="AA35" s="605">
        <v>45016</v>
      </c>
      <c r="AB35" s="603">
        <v>37938</v>
      </c>
      <c r="AC35" s="603">
        <v>24401</v>
      </c>
    </row>
    <row r="36" spans="2:30" x14ac:dyDescent="0.2">
      <c r="B36" s="1414"/>
      <c r="C36" s="1414"/>
      <c r="D36" s="1414"/>
      <c r="AA36" s="605">
        <v>45046</v>
      </c>
      <c r="AB36" s="603">
        <v>30972</v>
      </c>
      <c r="AC36" s="603">
        <v>22154</v>
      </c>
    </row>
    <row r="37" spans="2:30" x14ac:dyDescent="0.2">
      <c r="AA37" s="605">
        <v>45077</v>
      </c>
      <c r="AB37" s="603">
        <v>34993</v>
      </c>
      <c r="AC37" s="603">
        <v>18583</v>
      </c>
    </row>
    <row r="38" spans="2:30" x14ac:dyDescent="0.2">
      <c r="AA38" s="605">
        <v>45107</v>
      </c>
      <c r="AB38" s="603">
        <v>33173</v>
      </c>
      <c r="AC38" s="603">
        <v>18432</v>
      </c>
    </row>
    <row r="39" spans="2:30" x14ac:dyDescent="0.2">
      <c r="AA39" s="605">
        <v>45138</v>
      </c>
      <c r="AB39" s="603">
        <v>29845</v>
      </c>
      <c r="AC39" s="603">
        <v>17338</v>
      </c>
    </row>
    <row r="40" spans="2:30" x14ac:dyDescent="0.2">
      <c r="AA40" s="605">
        <v>45169</v>
      </c>
      <c r="AB40" s="603">
        <v>17652</v>
      </c>
      <c r="AC40" s="603">
        <v>15962</v>
      </c>
    </row>
    <row r="41" spans="2:30" x14ac:dyDescent="0.2">
      <c r="AA41" s="605">
        <v>45199</v>
      </c>
      <c r="AB41" s="603">
        <v>35295</v>
      </c>
      <c r="AC41" s="603">
        <v>21157</v>
      </c>
    </row>
    <row r="42" spans="2:30" x14ac:dyDescent="0.2">
      <c r="AA42" s="605">
        <v>45230</v>
      </c>
      <c r="AB42" s="603">
        <v>31994</v>
      </c>
      <c r="AC42" s="603">
        <v>20149</v>
      </c>
    </row>
    <row r="43" spans="2:30" x14ac:dyDescent="0.2">
      <c r="AA43" s="605">
        <v>45260</v>
      </c>
      <c r="AB43" s="603">
        <v>28434</v>
      </c>
      <c r="AC43" s="603">
        <v>45500</v>
      </c>
    </row>
    <row r="44" spans="2:30" x14ac:dyDescent="0.2">
      <c r="AA44" s="605">
        <v>45291</v>
      </c>
      <c r="AB44" s="603">
        <v>25527</v>
      </c>
      <c r="AC44" s="603">
        <v>18425</v>
      </c>
    </row>
    <row r="45" spans="2:30" x14ac:dyDescent="0.2">
      <c r="AA45" s="605">
        <v>45322</v>
      </c>
      <c r="AB45" s="603">
        <v>23712</v>
      </c>
      <c r="AC45" s="603">
        <v>22911</v>
      </c>
    </row>
    <row r="46" spans="2:30" x14ac:dyDescent="0.2">
      <c r="AA46" s="605">
        <v>45351</v>
      </c>
      <c r="AB46" s="603">
        <v>26838</v>
      </c>
      <c r="AC46" s="603">
        <v>27054</v>
      </c>
    </row>
    <row r="47" spans="2:30" x14ac:dyDescent="0.2">
      <c r="AA47" s="605">
        <v>45382</v>
      </c>
      <c r="AB47" s="603">
        <v>32072</v>
      </c>
      <c r="AC47" s="603">
        <v>22207</v>
      </c>
    </row>
    <row r="48" spans="2:30" x14ac:dyDescent="0.2">
      <c r="AA48" s="605">
        <v>45412</v>
      </c>
      <c r="AB48" s="603">
        <v>26319</v>
      </c>
      <c r="AC48" s="603">
        <v>20493</v>
      </c>
    </row>
    <row r="49" spans="27:29" x14ac:dyDescent="0.2">
      <c r="AA49" s="605"/>
      <c r="AB49" s="603"/>
      <c r="AC49" s="603"/>
    </row>
    <row r="50" spans="27:29" x14ac:dyDescent="0.2">
      <c r="AA50" s="605"/>
      <c r="AB50" s="603"/>
      <c r="AC50" s="603"/>
    </row>
    <row r="51" spans="27:29" x14ac:dyDescent="0.2">
      <c r="AA51" s="605"/>
      <c r="AB51" s="603"/>
      <c r="AC51" s="603"/>
    </row>
    <row r="52" spans="27:29" x14ac:dyDescent="0.2">
      <c r="AA52" s="605"/>
      <c r="AB52" s="603"/>
      <c r="AC52" s="603"/>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6.7109375" style="616"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85546875" style="616" customWidth="1"/>
    <col min="22" max="22" width="0.7109375" style="616" customWidth="1"/>
    <col min="23" max="23" width="7.5703125" style="616" customWidth="1"/>
    <col min="24" max="24" width="6.140625" style="616" customWidth="1"/>
    <col min="25" max="25" width="0.5703125" style="616" customWidth="1"/>
    <col min="26" max="26" width="9.140625" style="616" bestFit="1" customWidth="1"/>
    <col min="27" max="27" width="6.140625" style="616" customWidth="1"/>
    <col min="28" max="28" width="0.7109375" style="616" customWidth="1"/>
    <col min="29" max="29" width="9.140625" style="616" customWidth="1"/>
    <col min="30" max="30" width="6.7109375" style="616" customWidth="1"/>
    <col min="31" max="16384" width="11.42578125" style="616"/>
  </cols>
  <sheetData>
    <row r="1" spans="2:32" ht="15" hidden="1" customHeight="1" x14ac:dyDescent="0.2">
      <c r="E1" s="617" t="s">
        <v>36</v>
      </c>
      <c r="F1" s="617"/>
      <c r="H1" s="617" t="s">
        <v>21</v>
      </c>
      <c r="K1" s="617" t="s">
        <v>20</v>
      </c>
      <c r="N1" s="617" t="s">
        <v>19</v>
      </c>
      <c r="Q1" s="617" t="s">
        <v>18</v>
      </c>
      <c r="T1" s="617" t="s">
        <v>17</v>
      </c>
      <c r="W1" s="617" t="s">
        <v>16</v>
      </c>
      <c r="Z1" s="617" t="s">
        <v>15</v>
      </c>
    </row>
    <row r="2" spans="2:32" s="614" customFormat="1" x14ac:dyDescent="0.2">
      <c r="C2" s="618"/>
      <c r="D2" s="618"/>
      <c r="AB2" s="618"/>
    </row>
    <row r="3" spans="2:32" s="620" customFormat="1" ht="47.25" customHeight="1" x14ac:dyDescent="0.25">
      <c r="B3" s="1477"/>
      <c r="C3" s="1477"/>
      <c r="D3" s="1477"/>
      <c r="E3" s="1477"/>
      <c r="F3" s="1477"/>
      <c r="G3" s="1477"/>
      <c r="H3" s="1477"/>
      <c r="I3" s="1477"/>
      <c r="J3" s="1477"/>
      <c r="K3" s="1477"/>
      <c r="L3" s="619"/>
      <c r="M3" s="619"/>
      <c r="W3" s="621"/>
      <c r="AA3" s="621"/>
      <c r="AD3" s="621"/>
    </row>
    <row r="4" spans="2:32" s="622" customFormat="1" ht="13.5" customHeight="1" x14ac:dyDescent="0.2">
      <c r="B4" s="1478"/>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c r="AB4" s="1478"/>
      <c r="AC4" s="1478"/>
      <c r="AD4" s="1478"/>
    </row>
    <row r="5" spans="2:32" s="624" customFormat="1" ht="16.5" customHeight="1" x14ac:dyDescent="0.2">
      <c r="B5" s="1479" t="s">
        <v>410</v>
      </c>
      <c r="C5" s="1479"/>
      <c r="D5" s="1479"/>
      <c r="E5" s="1479"/>
      <c r="F5" s="1479"/>
      <c r="G5" s="1479"/>
      <c r="H5" s="1479"/>
      <c r="I5" s="1479"/>
      <c r="J5" s="1479"/>
      <c r="K5" s="1479"/>
      <c r="L5" s="1479"/>
      <c r="M5" s="1479"/>
      <c r="N5" s="1479"/>
      <c r="O5" s="1479"/>
      <c r="P5" s="1479"/>
      <c r="Q5" s="1479"/>
      <c r="R5" s="1479"/>
      <c r="S5" s="1479"/>
      <c r="T5" s="1479"/>
      <c r="U5" s="1479"/>
      <c r="V5" s="1479"/>
      <c r="W5" s="1479"/>
      <c r="X5" s="1479"/>
      <c r="Y5" s="1479"/>
      <c r="Z5" s="1479"/>
      <c r="AA5" s="1479"/>
      <c r="AB5" s="1479"/>
      <c r="AC5" s="1479"/>
      <c r="AD5" s="1479"/>
    </row>
    <row r="6" spans="2:32" s="624" customFormat="1" ht="14.2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c r="AD6" s="623"/>
    </row>
    <row r="7" spans="2:32" s="622" customFormat="1" ht="5.25" customHeight="1" x14ac:dyDescent="0.2">
      <c r="AC7" s="795"/>
    </row>
    <row r="8" spans="2:32" s="627" customFormat="1" ht="21.75" customHeight="1" x14ac:dyDescent="0.2">
      <c r="B8" s="1493" t="s">
        <v>27</v>
      </c>
      <c r="C8" s="626"/>
      <c r="D8" s="1510" t="s">
        <v>112</v>
      </c>
      <c r="E8" s="1508" t="s">
        <v>26</v>
      </c>
      <c r="F8" s="1509"/>
      <c r="G8" s="1509"/>
      <c r="H8" s="1509"/>
      <c r="I8" s="1509"/>
      <c r="J8" s="1509"/>
      <c r="K8" s="1509"/>
      <c r="L8" s="1509"/>
      <c r="M8" s="1509"/>
      <c r="N8" s="1509"/>
      <c r="O8" s="1509"/>
      <c r="P8" s="1509"/>
      <c r="Q8" s="1509"/>
      <c r="R8" s="1509"/>
      <c r="S8" s="1509"/>
      <c r="T8" s="1509"/>
      <c r="U8" s="1509"/>
      <c r="V8" s="1509"/>
      <c r="W8" s="1509"/>
      <c r="X8" s="1509"/>
      <c r="Y8" s="1509"/>
      <c r="Z8" s="1509"/>
      <c r="AA8" s="1489"/>
      <c r="AB8" s="626"/>
      <c r="AC8" s="1510" t="s">
        <v>0</v>
      </c>
      <c r="AD8" s="1511"/>
    </row>
    <row r="9" spans="2:32" s="627" customFormat="1" ht="21.75" customHeight="1" x14ac:dyDescent="0.2">
      <c r="B9" s="1507"/>
      <c r="C9" s="626"/>
      <c r="D9" s="1516"/>
      <c r="E9" s="1514" t="s">
        <v>22</v>
      </c>
      <c r="F9" s="1515"/>
      <c r="G9" s="628"/>
      <c r="H9" s="1514" t="s">
        <v>21</v>
      </c>
      <c r="I9" s="1515"/>
      <c r="J9" s="628"/>
      <c r="K9" s="1514" t="s">
        <v>20</v>
      </c>
      <c r="L9" s="1515"/>
      <c r="M9" s="628"/>
      <c r="N9" s="1514" t="s">
        <v>19</v>
      </c>
      <c r="O9" s="1515"/>
      <c r="P9" s="628"/>
      <c r="Q9" s="1514" t="s">
        <v>18</v>
      </c>
      <c r="R9" s="1515"/>
      <c r="S9" s="628"/>
      <c r="T9" s="1514" t="s">
        <v>17</v>
      </c>
      <c r="U9" s="1515"/>
      <c r="V9" s="628"/>
      <c r="W9" s="1514" t="s">
        <v>16</v>
      </c>
      <c r="X9" s="1515"/>
      <c r="Y9" s="628"/>
      <c r="Z9" s="1514" t="s">
        <v>15</v>
      </c>
      <c r="AA9" s="1515"/>
      <c r="AB9" s="626"/>
      <c r="AC9" s="1512"/>
      <c r="AD9" s="1513"/>
    </row>
    <row r="10" spans="2:32" s="627" customFormat="1" ht="21.75" customHeight="1" x14ac:dyDescent="0.2">
      <c r="B10" s="1494"/>
      <c r="C10" s="629"/>
      <c r="D10" s="1517"/>
      <c r="E10" s="821" t="s">
        <v>9</v>
      </c>
      <c r="F10" s="822" t="s">
        <v>25</v>
      </c>
      <c r="G10" s="630"/>
      <c r="H10" s="821" t="s">
        <v>9</v>
      </c>
      <c r="I10" s="822" t="s">
        <v>25</v>
      </c>
      <c r="J10" s="630"/>
      <c r="K10" s="821" t="s">
        <v>9</v>
      </c>
      <c r="L10" s="822" t="s">
        <v>25</v>
      </c>
      <c r="M10" s="630"/>
      <c r="N10" s="821" t="s">
        <v>9</v>
      </c>
      <c r="O10" s="822" t="s">
        <v>25</v>
      </c>
      <c r="P10" s="630"/>
      <c r="Q10" s="821" t="s">
        <v>9</v>
      </c>
      <c r="R10" s="822" t="s">
        <v>25</v>
      </c>
      <c r="S10" s="630"/>
      <c r="T10" s="821" t="s">
        <v>9</v>
      </c>
      <c r="U10" s="822" t="s">
        <v>25</v>
      </c>
      <c r="V10" s="630"/>
      <c r="W10" s="821" t="s">
        <v>9</v>
      </c>
      <c r="X10" s="822" t="s">
        <v>25</v>
      </c>
      <c r="Y10" s="630"/>
      <c r="Z10" s="821" t="s">
        <v>9</v>
      </c>
      <c r="AA10" s="822" t="s">
        <v>25</v>
      </c>
      <c r="AB10" s="629"/>
      <c r="AC10" s="711" t="s">
        <v>9</v>
      </c>
      <c r="AD10" s="822" t="s">
        <v>25</v>
      </c>
    </row>
    <row r="11" spans="2:32" s="632" customFormat="1" ht="9"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2" s="634" customFormat="1" ht="21" customHeight="1" x14ac:dyDescent="0.2">
      <c r="B12" s="1518" t="s">
        <v>24</v>
      </c>
      <c r="D12" s="796" t="s">
        <v>31</v>
      </c>
      <c r="E12" s="797">
        <v>648</v>
      </c>
      <c r="F12" s="798">
        <v>0.23710989384941325</v>
      </c>
      <c r="G12" s="635"/>
      <c r="H12" s="799">
        <v>10219</v>
      </c>
      <c r="I12" s="798">
        <v>3.7392376624184478</v>
      </c>
      <c r="J12" s="635"/>
      <c r="K12" s="799">
        <v>6165</v>
      </c>
      <c r="L12" s="798">
        <v>2.2558371845395566</v>
      </c>
      <c r="M12" s="635"/>
      <c r="N12" s="799">
        <v>9136</v>
      </c>
      <c r="O12" s="798">
        <v>3.3429567750127154</v>
      </c>
      <c r="P12" s="635"/>
      <c r="Q12" s="799">
        <v>8591</v>
      </c>
      <c r="R12" s="798">
        <v>3.1435356451547984</v>
      </c>
      <c r="S12" s="635"/>
      <c r="T12" s="799">
        <v>11687</v>
      </c>
      <c r="U12" s="798">
        <v>4.2763940268797729</v>
      </c>
      <c r="V12" s="635"/>
      <c r="W12" s="799">
        <v>39961</v>
      </c>
      <c r="X12" s="798">
        <v>14.622142697710499</v>
      </c>
      <c r="Y12" s="635"/>
      <c r="Z12" s="799">
        <v>186884</v>
      </c>
      <c r="AA12" s="798">
        <f t="shared" ref="AA12:AA21" si="0">Z12*100/$AC12</f>
        <v>68.382786114434793</v>
      </c>
      <c r="AB12" s="638"/>
      <c r="AC12" s="676">
        <f t="shared" ref="AC12:AD15" si="1">E12+H12+K12+N12+Q12+T12+W12+Z12</f>
        <v>273291</v>
      </c>
      <c r="AD12" s="677">
        <f t="shared" si="1"/>
        <v>100</v>
      </c>
      <c r="AF12" s="800"/>
    </row>
    <row r="13" spans="2:32" s="634" customFormat="1" ht="21" customHeight="1" x14ac:dyDescent="0.2">
      <c r="B13" s="1519"/>
      <c r="D13" s="801" t="s">
        <v>49</v>
      </c>
      <c r="E13" s="802">
        <v>805</v>
      </c>
      <c r="F13" s="803">
        <v>0.2163577185952068</v>
      </c>
      <c r="G13" s="635"/>
      <c r="H13" s="804">
        <v>11967</v>
      </c>
      <c r="I13" s="803">
        <v>3.2163389048805464</v>
      </c>
      <c r="J13" s="635"/>
      <c r="K13" s="804">
        <v>7819</v>
      </c>
      <c r="L13" s="803">
        <v>2.1014919275725741</v>
      </c>
      <c r="M13" s="635"/>
      <c r="N13" s="804">
        <v>11698</v>
      </c>
      <c r="O13" s="803">
        <v>3.1440404871139491</v>
      </c>
      <c r="P13" s="635"/>
      <c r="Q13" s="804">
        <v>13102</v>
      </c>
      <c r="R13" s="803">
        <v>3.5213898497321732</v>
      </c>
      <c r="S13" s="635"/>
      <c r="T13" s="804">
        <v>20968</v>
      </c>
      <c r="U13" s="803">
        <v>5.6355138428624798</v>
      </c>
      <c r="V13" s="635"/>
      <c r="W13" s="804">
        <v>68122</v>
      </c>
      <c r="X13" s="803">
        <v>18.308969572848046</v>
      </c>
      <c r="Y13" s="635"/>
      <c r="Z13" s="804">
        <v>237588</v>
      </c>
      <c r="AA13" s="803">
        <f t="shared" si="0"/>
        <v>63.855897696395026</v>
      </c>
      <c r="AB13" s="638"/>
      <c r="AC13" s="684">
        <f t="shared" si="1"/>
        <v>372069</v>
      </c>
      <c r="AD13" s="685">
        <f t="shared" si="1"/>
        <v>100</v>
      </c>
      <c r="AF13" s="800"/>
    </row>
    <row r="14" spans="2:32" s="634" customFormat="1" ht="21" customHeight="1" x14ac:dyDescent="0.2">
      <c r="B14" s="1519"/>
      <c r="D14" s="801" t="s">
        <v>50</v>
      </c>
      <c r="E14" s="802">
        <v>354</v>
      </c>
      <c r="F14" s="803">
        <v>0.101404190227386</v>
      </c>
      <c r="G14" s="635"/>
      <c r="H14" s="804">
        <v>8653</v>
      </c>
      <c r="I14" s="803">
        <v>2.4786736102756248</v>
      </c>
      <c r="J14" s="635"/>
      <c r="K14" s="804">
        <v>6970</v>
      </c>
      <c r="L14" s="803">
        <v>1.9965740279233912</v>
      </c>
      <c r="M14" s="635"/>
      <c r="N14" s="804">
        <v>9766</v>
      </c>
      <c r="O14" s="803">
        <v>2.7974952592108808</v>
      </c>
      <c r="P14" s="635"/>
      <c r="Q14" s="804">
        <v>13004</v>
      </c>
      <c r="R14" s="803">
        <v>3.7250285020252192</v>
      </c>
      <c r="S14" s="635"/>
      <c r="T14" s="804">
        <v>22818</v>
      </c>
      <c r="U14" s="803">
        <v>6.5362734819448978</v>
      </c>
      <c r="V14" s="635"/>
      <c r="W14" s="804">
        <v>82741</v>
      </c>
      <c r="X14" s="803">
        <v>23.701367524305496</v>
      </c>
      <c r="Y14" s="635"/>
      <c r="Z14" s="804">
        <v>204792</v>
      </c>
      <c r="AA14" s="803">
        <f t="shared" si="0"/>
        <v>58.663183404087107</v>
      </c>
      <c r="AB14" s="638"/>
      <c r="AC14" s="684">
        <f t="shared" si="1"/>
        <v>349098</v>
      </c>
      <c r="AD14" s="685">
        <f t="shared" si="1"/>
        <v>100</v>
      </c>
      <c r="AF14" s="800"/>
    </row>
    <row r="15" spans="2:32" s="634" customFormat="1" ht="21" customHeight="1" x14ac:dyDescent="0.2">
      <c r="B15" s="1519"/>
      <c r="D15" s="805" t="s">
        <v>113</v>
      </c>
      <c r="E15" s="806">
        <v>591</v>
      </c>
      <c r="F15" s="807">
        <v>0.25153217568947905</v>
      </c>
      <c r="G15" s="635"/>
      <c r="H15" s="808">
        <v>10516</v>
      </c>
      <c r="I15" s="807">
        <v>4.4756554307116101</v>
      </c>
      <c r="J15" s="635"/>
      <c r="K15" s="808">
        <v>4584</v>
      </c>
      <c r="L15" s="807">
        <v>1.9509703779366701</v>
      </c>
      <c r="M15" s="635"/>
      <c r="N15" s="808">
        <v>5346</v>
      </c>
      <c r="O15" s="807">
        <v>2.2752808988764044</v>
      </c>
      <c r="P15" s="635"/>
      <c r="Q15" s="808">
        <v>8183</v>
      </c>
      <c r="R15" s="807">
        <v>3.4827204630575417</v>
      </c>
      <c r="S15" s="635"/>
      <c r="T15" s="808">
        <v>16294</v>
      </c>
      <c r="U15" s="807">
        <v>6.9347974123255023</v>
      </c>
      <c r="V15" s="635"/>
      <c r="W15" s="808">
        <v>68702</v>
      </c>
      <c r="X15" s="807">
        <v>29.239870616275109</v>
      </c>
      <c r="Y15" s="635"/>
      <c r="Z15" s="808">
        <v>120744</v>
      </c>
      <c r="AA15" s="807">
        <f t="shared" si="0"/>
        <v>51.389172625127678</v>
      </c>
      <c r="AB15" s="638"/>
      <c r="AC15" s="692">
        <f t="shared" si="1"/>
        <v>234960</v>
      </c>
      <c r="AD15" s="693">
        <f t="shared" si="1"/>
        <v>100</v>
      </c>
      <c r="AF15" s="800"/>
    </row>
    <row r="16" spans="2:32" s="634" customFormat="1" ht="21" customHeight="1" x14ac:dyDescent="0.2">
      <c r="B16" s="1520"/>
      <c r="D16" s="809" t="s">
        <v>68</v>
      </c>
      <c r="E16" s="810">
        <f>SUM(E12:E15)</f>
        <v>2398</v>
      </c>
      <c r="F16" s="811">
        <f t="shared" ref="F16:F21" si="2">E16*100/$AC16</f>
        <v>0.19505164232181407</v>
      </c>
      <c r="G16" s="635"/>
      <c r="H16" s="810">
        <f>SUM(H12:H15)</f>
        <v>41355</v>
      </c>
      <c r="I16" s="811">
        <f t="shared" ref="I16:I21" si="3">H16*100/$AC16</f>
        <v>3.3637867673972561</v>
      </c>
      <c r="J16" s="635"/>
      <c r="K16" s="812">
        <f>SUM(K12:K15)</f>
        <v>25538</v>
      </c>
      <c r="L16" s="813">
        <f t="shared" ref="L16:L21" si="4">K16*100/$AC16</f>
        <v>2.0772430532170505</v>
      </c>
      <c r="M16" s="635"/>
      <c r="N16" s="812">
        <f>SUM(N12:N15)</f>
        <v>35946</v>
      </c>
      <c r="O16" s="813">
        <f t="shared" ref="O16:O21" si="5">N16*100/$AC16</f>
        <v>2.9238224916179849</v>
      </c>
      <c r="P16" s="635"/>
      <c r="Q16" s="812">
        <f>SUM(Q12:Q15)</f>
        <v>42880</v>
      </c>
      <c r="R16" s="813">
        <f t="shared" ref="R16:R21" si="6">Q16*100/$AC16</f>
        <v>3.487829200483481</v>
      </c>
      <c r="S16" s="635"/>
      <c r="T16" s="812">
        <f>SUM(T12:T15)</f>
        <v>71767</v>
      </c>
      <c r="U16" s="813">
        <f t="shared" ref="U16:U21" si="7">T16*100/$AC16</f>
        <v>5.8374775706879189</v>
      </c>
      <c r="V16" s="635"/>
      <c r="W16" s="812">
        <f>SUM(W12:W15)</f>
        <v>259526</v>
      </c>
      <c r="X16" s="813">
        <f t="shared" ref="X16:X21" si="8">W16*100/$AC16</f>
        <v>21.109663271564269</v>
      </c>
      <c r="Y16" s="635"/>
      <c r="Z16" s="810">
        <f>SUM(Z12:Z15)</f>
        <v>750008</v>
      </c>
      <c r="AA16" s="811">
        <f t="shared" si="0"/>
        <v>61.005126002710227</v>
      </c>
      <c r="AB16" s="638"/>
      <c r="AC16" s="814">
        <f>SUM(AC12:AC15)</f>
        <v>1229418</v>
      </c>
      <c r="AD16" s="815">
        <f t="shared" ref="AD16:AD21" si="9">F16+I16+L16+O16+R16+U16+X16+AA16</f>
        <v>100</v>
      </c>
      <c r="AF16" s="800"/>
    </row>
    <row r="17" spans="2:32" s="634" customFormat="1" ht="21" customHeight="1" x14ac:dyDescent="0.2">
      <c r="B17" s="1518" t="s">
        <v>23</v>
      </c>
      <c r="D17" s="796" t="s">
        <v>31</v>
      </c>
      <c r="E17" s="799">
        <v>805</v>
      </c>
      <c r="F17" s="798">
        <v>0.51991164731260575</v>
      </c>
      <c r="G17" s="635"/>
      <c r="H17" s="799">
        <v>21646</v>
      </c>
      <c r="I17" s="798">
        <v>13.980133562395856</v>
      </c>
      <c r="J17" s="635"/>
      <c r="K17" s="799">
        <v>9476</v>
      </c>
      <c r="L17" s="798">
        <v>6.1201028197941021</v>
      </c>
      <c r="M17" s="635"/>
      <c r="N17" s="799">
        <v>11263</v>
      </c>
      <c r="O17" s="798">
        <v>7.2742420915302839</v>
      </c>
      <c r="P17" s="635"/>
      <c r="Q17" s="799">
        <v>9737</v>
      </c>
      <c r="R17" s="798">
        <v>6.288670447059431</v>
      </c>
      <c r="S17" s="635"/>
      <c r="T17" s="799">
        <v>12846</v>
      </c>
      <c r="U17" s="798">
        <v>8.296627355748738</v>
      </c>
      <c r="V17" s="635"/>
      <c r="W17" s="799">
        <v>29638</v>
      </c>
      <c r="X17" s="798">
        <v>19.141790562796285</v>
      </c>
      <c r="Y17" s="635"/>
      <c r="Z17" s="799">
        <v>59423</v>
      </c>
      <c r="AA17" s="798">
        <f t="shared" si="0"/>
        <v>38.378521513362699</v>
      </c>
      <c r="AB17" s="638"/>
      <c r="AC17" s="676">
        <f>E17+H17+K17+N17+Q17+T17+W17+Z17</f>
        <v>154834</v>
      </c>
      <c r="AD17" s="677">
        <f t="shared" si="9"/>
        <v>100</v>
      </c>
      <c r="AF17" s="800"/>
    </row>
    <row r="18" spans="2:32" s="634" customFormat="1" ht="21" customHeight="1" x14ac:dyDescent="0.2">
      <c r="B18" s="1519"/>
      <c r="D18" s="801" t="s">
        <v>49</v>
      </c>
      <c r="E18" s="804">
        <v>1144</v>
      </c>
      <c r="F18" s="803">
        <v>0.51191866578960321</v>
      </c>
      <c r="G18" s="635"/>
      <c r="H18" s="804">
        <v>29223</v>
      </c>
      <c r="I18" s="803">
        <v>13.076747526546832</v>
      </c>
      <c r="J18" s="635"/>
      <c r="K18" s="804">
        <v>12284</v>
      </c>
      <c r="L18" s="803">
        <v>5.4968609183212287</v>
      </c>
      <c r="M18" s="635"/>
      <c r="N18" s="804">
        <v>15457</v>
      </c>
      <c r="O18" s="803">
        <v>6.9167192457254343</v>
      </c>
      <c r="P18" s="635"/>
      <c r="Q18" s="804">
        <v>15703</v>
      </c>
      <c r="R18" s="803">
        <v>7.026799658124248</v>
      </c>
      <c r="S18" s="635"/>
      <c r="T18" s="804">
        <v>22912</v>
      </c>
      <c r="U18" s="803">
        <v>10.252692719030934</v>
      </c>
      <c r="V18" s="635"/>
      <c r="W18" s="804">
        <v>45380</v>
      </c>
      <c r="X18" s="803">
        <v>20.306703718122549</v>
      </c>
      <c r="Y18" s="635"/>
      <c r="Z18" s="804">
        <v>81370</v>
      </c>
      <c r="AA18" s="803">
        <f t="shared" si="0"/>
        <v>36.411557548339175</v>
      </c>
      <c r="AB18" s="638"/>
      <c r="AC18" s="684">
        <f>E18+H18+K18+N18+Q18+T18+W18+Z18</f>
        <v>223473</v>
      </c>
      <c r="AD18" s="685">
        <f t="shared" si="9"/>
        <v>100</v>
      </c>
      <c r="AF18" s="800"/>
    </row>
    <row r="19" spans="2:32" s="634" customFormat="1" ht="21" customHeight="1" x14ac:dyDescent="0.2">
      <c r="B19" s="1519"/>
      <c r="D19" s="801" t="s">
        <v>50</v>
      </c>
      <c r="E19" s="804">
        <v>438</v>
      </c>
      <c r="F19" s="803">
        <v>0.21160442533455723</v>
      </c>
      <c r="G19" s="635"/>
      <c r="H19" s="804">
        <v>19694</v>
      </c>
      <c r="I19" s="803">
        <v>9.5144692980337222</v>
      </c>
      <c r="J19" s="635"/>
      <c r="K19" s="804">
        <v>11866</v>
      </c>
      <c r="L19" s="803">
        <v>5.7326440890864294</v>
      </c>
      <c r="M19" s="635"/>
      <c r="N19" s="804">
        <v>13780</v>
      </c>
      <c r="O19" s="803">
        <v>6.6573264408908646</v>
      </c>
      <c r="P19" s="635"/>
      <c r="Q19" s="804">
        <v>15031</v>
      </c>
      <c r="R19" s="803">
        <v>7.2617034639354561</v>
      </c>
      <c r="S19" s="635"/>
      <c r="T19" s="804">
        <v>22588</v>
      </c>
      <c r="U19" s="803">
        <v>10.91260447364607</v>
      </c>
      <c r="V19" s="635"/>
      <c r="W19" s="804">
        <v>43809</v>
      </c>
      <c r="X19" s="803">
        <v>21.164790569592736</v>
      </c>
      <c r="Y19" s="635"/>
      <c r="Z19" s="804">
        <v>79784</v>
      </c>
      <c r="AA19" s="803">
        <f t="shared" si="0"/>
        <v>38.544857239480166</v>
      </c>
      <c r="AB19" s="638"/>
      <c r="AC19" s="684">
        <f>E19+H19+K19+N19+Q19+T19+W19+Z19</f>
        <v>206990</v>
      </c>
      <c r="AD19" s="685">
        <f t="shared" si="9"/>
        <v>100</v>
      </c>
      <c r="AF19" s="800"/>
    </row>
    <row r="20" spans="2:32" s="634" customFormat="1" ht="21" customHeight="1" x14ac:dyDescent="0.2">
      <c r="B20" s="1519"/>
      <c r="D20" s="805" t="s">
        <v>113</v>
      </c>
      <c r="E20" s="808">
        <v>763</v>
      </c>
      <c r="F20" s="807">
        <v>0.52351350980472877</v>
      </c>
      <c r="G20" s="635"/>
      <c r="H20" s="808">
        <v>14591</v>
      </c>
      <c r="I20" s="807">
        <v>10.011252452897507</v>
      </c>
      <c r="J20" s="635"/>
      <c r="K20" s="808">
        <v>7186</v>
      </c>
      <c r="L20" s="807">
        <v>4.9304955196025961</v>
      </c>
      <c r="M20" s="635"/>
      <c r="N20" s="808">
        <v>6520</v>
      </c>
      <c r="O20" s="807">
        <v>4.4735361519355594</v>
      </c>
      <c r="P20" s="635"/>
      <c r="Q20" s="808">
        <v>7615</v>
      </c>
      <c r="R20" s="807">
        <v>5.2248432203971289</v>
      </c>
      <c r="S20" s="635"/>
      <c r="T20" s="808">
        <v>14082</v>
      </c>
      <c r="U20" s="807">
        <v>9.6620147379687946</v>
      </c>
      <c r="V20" s="635"/>
      <c r="W20" s="808">
        <v>34610</v>
      </c>
      <c r="X20" s="807">
        <v>23.746792364799035</v>
      </c>
      <c r="Y20" s="635"/>
      <c r="Z20" s="808">
        <v>60379</v>
      </c>
      <c r="AA20" s="807">
        <f t="shared" si="0"/>
        <v>41.427552042594648</v>
      </c>
      <c r="AB20" s="638"/>
      <c r="AC20" s="692">
        <f>E20+H20+K20+N20+Q20+T20+W20+Z20</f>
        <v>145746</v>
      </c>
      <c r="AD20" s="693">
        <f t="shared" si="9"/>
        <v>100</v>
      </c>
      <c r="AF20" s="800"/>
    </row>
    <row r="21" spans="2:32" s="634" customFormat="1" ht="21" customHeight="1" x14ac:dyDescent="0.2">
      <c r="B21" s="1520"/>
      <c r="D21" s="816" t="s">
        <v>68</v>
      </c>
      <c r="E21" s="812">
        <f>SUM(E17:E20)</f>
        <v>3150</v>
      </c>
      <c r="F21" s="813">
        <f t="shared" si="2"/>
        <v>0.43089120612604181</v>
      </c>
      <c r="G21" s="635"/>
      <c r="H21" s="812">
        <f>SUM(H17:H20)</f>
        <v>85154</v>
      </c>
      <c r="I21" s="813">
        <f t="shared" si="3"/>
        <v>11.648288814748243</v>
      </c>
      <c r="J21" s="635"/>
      <c r="K21" s="812">
        <f>SUM(K17:K20)</f>
        <v>40812</v>
      </c>
      <c r="L21" s="813">
        <f t="shared" si="4"/>
        <v>5.5827085410844504</v>
      </c>
      <c r="M21" s="635"/>
      <c r="N21" s="812">
        <f>SUM(N17:N20)</f>
        <v>47020</v>
      </c>
      <c r="O21" s="813">
        <f t="shared" si="5"/>
        <v>6.4319061943004723</v>
      </c>
      <c r="P21" s="635"/>
      <c r="Q21" s="812">
        <f>SUM(Q17:Q20)</f>
        <v>48086</v>
      </c>
      <c r="R21" s="813">
        <f t="shared" si="6"/>
        <v>6.5777252500878882</v>
      </c>
      <c r="S21" s="635"/>
      <c r="T21" s="812">
        <f>SUM(T17:T20)</f>
        <v>72428</v>
      </c>
      <c r="U21" s="813">
        <f t="shared" si="7"/>
        <v>9.9074883419990343</v>
      </c>
      <c r="V21" s="635"/>
      <c r="W21" s="812">
        <f>SUM(W17:W20)</f>
        <v>153437</v>
      </c>
      <c r="X21" s="813">
        <f t="shared" si="8"/>
        <v>20.988779045829041</v>
      </c>
      <c r="Y21" s="635"/>
      <c r="Z21" s="812">
        <f>SUM(Z17:Z20)</f>
        <v>280956</v>
      </c>
      <c r="AA21" s="813">
        <f t="shared" si="0"/>
        <v>38.43221260582483</v>
      </c>
      <c r="AB21" s="638"/>
      <c r="AC21" s="814">
        <f>SUM(AC17:AC20)</f>
        <v>731043</v>
      </c>
      <c r="AD21" s="815">
        <f t="shared" si="9"/>
        <v>100</v>
      </c>
      <c r="AF21" s="800"/>
    </row>
    <row r="22" spans="2:32" s="650" customFormat="1" ht="3" customHeight="1" x14ac:dyDescent="0.2">
      <c r="B22" s="645"/>
      <c r="C22" s="646"/>
      <c r="D22" s="638"/>
      <c r="E22" s="817"/>
      <c r="F22" s="818"/>
      <c r="G22" s="638"/>
      <c r="H22" s="647"/>
      <c r="I22" s="648"/>
      <c r="J22" s="638"/>
      <c r="K22" s="647"/>
      <c r="L22" s="648"/>
      <c r="M22" s="638"/>
      <c r="N22" s="647"/>
      <c r="O22" s="648"/>
      <c r="P22" s="638"/>
      <c r="Q22" s="647"/>
      <c r="R22" s="648"/>
      <c r="S22" s="638"/>
      <c r="T22" s="647"/>
      <c r="U22" s="648"/>
      <c r="V22" s="638"/>
      <c r="W22" s="647"/>
      <c r="X22" s="648"/>
      <c r="Y22" s="638"/>
      <c r="Z22" s="647"/>
      <c r="AA22" s="648"/>
      <c r="AB22" s="638"/>
      <c r="AC22" s="647"/>
      <c r="AD22" s="649"/>
    </row>
    <row r="23" spans="2:32" s="646" customFormat="1" ht="18" customHeight="1" x14ac:dyDescent="0.2">
      <c r="B23" s="1521" t="s">
        <v>0</v>
      </c>
      <c r="C23" s="1522"/>
      <c r="D23" s="1523"/>
      <c r="E23" s="819">
        <f>E16+E21</f>
        <v>5548</v>
      </c>
      <c r="F23" s="820">
        <f>E23*100/$AC23</f>
        <v>0.28299466298998044</v>
      </c>
      <c r="G23" s="1273"/>
      <c r="H23" s="665">
        <f>H16+H21</f>
        <v>126509</v>
      </c>
      <c r="I23" s="666">
        <f>H23*100/$AC23</f>
        <v>6.4530230389688956</v>
      </c>
      <c r="J23" s="1273"/>
      <c r="K23" s="665">
        <f>K16+K21</f>
        <v>66350</v>
      </c>
      <c r="L23" s="666">
        <f>K23*100/$AC23</f>
        <v>3.3844080550441964</v>
      </c>
      <c r="M23" s="1273"/>
      <c r="N23" s="665">
        <f>N16+N21</f>
        <v>82966</v>
      </c>
      <c r="O23" s="666">
        <f>N23*100/$AC23</f>
        <v>4.2319638085123854</v>
      </c>
      <c r="P23" s="1273"/>
      <c r="Q23" s="665">
        <f>Q16+Q21</f>
        <v>90966</v>
      </c>
      <c r="R23" s="666">
        <f>Q23*100/$AC23</f>
        <v>4.6400310947272096</v>
      </c>
      <c r="S23" s="1273"/>
      <c r="T23" s="665">
        <f>T16+T21</f>
        <v>144195</v>
      </c>
      <c r="U23" s="666">
        <f>T23*100/$AC23</f>
        <v>7.3551577919683178</v>
      </c>
      <c r="V23" s="1273"/>
      <c r="W23" s="665">
        <f>W16+W21</f>
        <v>412963</v>
      </c>
      <c r="X23" s="666">
        <f>W23*100/$AC23</f>
        <v>21.064586339641544</v>
      </c>
      <c r="Y23" s="1273"/>
      <c r="Z23" s="665">
        <f>Z16+Z21</f>
        <v>1030964</v>
      </c>
      <c r="AA23" s="666">
        <f>Z23*100/$AC23</f>
        <v>52.587835208147474</v>
      </c>
      <c r="AB23" s="1273"/>
      <c r="AC23" s="665">
        <f>AC16+AC21</f>
        <v>1960461</v>
      </c>
      <c r="AD23" s="666">
        <f>F23+I23+L23+O23+R23+U23+X23+AA23</f>
        <v>100</v>
      </c>
    </row>
    <row r="24" spans="2:32" s="632" customFormat="1" ht="5.25" customHeight="1" x14ac:dyDescent="0.2">
      <c r="B24" s="652"/>
      <c r="C24" s="652"/>
      <c r="D24" s="652"/>
      <c r="E24" s="652"/>
      <c r="F24" s="652"/>
      <c r="G24" s="652"/>
      <c r="H24" s="652"/>
      <c r="I24" s="652"/>
      <c r="J24" s="652"/>
      <c r="K24" s="652"/>
      <c r="L24" s="652"/>
      <c r="M24" s="652"/>
      <c r="N24" s="652"/>
      <c r="O24" s="653"/>
      <c r="P24" s="653"/>
    </row>
    <row r="25" spans="2:32" s="632" customFormat="1" ht="5.25" customHeight="1" x14ac:dyDescent="0.2">
      <c r="B25" s="652"/>
      <c r="C25" s="652"/>
      <c r="D25" s="652"/>
      <c r="E25" s="652"/>
      <c r="F25" s="652"/>
      <c r="G25" s="652"/>
      <c r="H25" s="652"/>
      <c r="I25" s="652"/>
      <c r="J25" s="652"/>
      <c r="K25" s="652"/>
      <c r="L25" s="652"/>
      <c r="M25" s="652"/>
      <c r="N25" s="652"/>
      <c r="O25" s="653"/>
      <c r="P25" s="653"/>
    </row>
    <row r="26" spans="2:32" s="632" customFormat="1" ht="12.75" customHeight="1" x14ac:dyDescent="0.2">
      <c r="B26" s="653"/>
      <c r="C26" s="653"/>
      <c r="D26" s="653"/>
      <c r="E26" s="653"/>
      <c r="F26" s="653"/>
      <c r="G26" s="653"/>
      <c r="H26" s="653"/>
      <c r="I26" s="653"/>
      <c r="J26" s="653"/>
      <c r="K26" s="653"/>
      <c r="L26" s="653"/>
      <c r="M26" s="653"/>
      <c r="N26" s="653"/>
      <c r="O26" s="653"/>
      <c r="P26" s="653"/>
    </row>
    <row r="27" spans="2:32" s="650" customFormat="1" ht="24.75" customHeight="1" x14ac:dyDescent="0.2">
      <c r="B27" s="654"/>
      <c r="C27" s="654"/>
      <c r="D27" s="654"/>
      <c r="E27" s="654" t="s">
        <v>114</v>
      </c>
      <c r="F27" s="654" t="s">
        <v>21</v>
      </c>
      <c r="G27" s="654"/>
      <c r="H27" s="654" t="s">
        <v>20</v>
      </c>
      <c r="I27" s="654" t="s">
        <v>19</v>
      </c>
      <c r="J27" s="654"/>
      <c r="K27" s="654" t="s">
        <v>18</v>
      </c>
      <c r="L27" s="654" t="s">
        <v>17</v>
      </c>
      <c r="M27" s="654"/>
      <c r="N27" s="654" t="s">
        <v>16</v>
      </c>
      <c r="O27" s="654" t="s">
        <v>15</v>
      </c>
      <c r="P27" s="654"/>
    </row>
    <row r="28" spans="2:32" s="650" customFormat="1" x14ac:dyDescent="0.2">
      <c r="B28" s="655"/>
      <c r="C28" s="655"/>
      <c r="D28" s="655"/>
      <c r="E28" s="655" t="e">
        <f>#REF!</f>
        <v>#REF!</v>
      </c>
      <c r="F28" s="656" t="e">
        <f>#REF!</f>
        <v>#REF!</v>
      </c>
      <c r="G28" s="656"/>
      <c r="H28" s="656" t="e">
        <f>#REF!</f>
        <v>#REF!</v>
      </c>
      <c r="I28" s="656" t="e">
        <f>#REF!</f>
        <v>#REF!</v>
      </c>
      <c r="J28" s="656"/>
      <c r="K28" s="656" t="e">
        <f>#REF!</f>
        <v>#REF!</v>
      </c>
      <c r="L28" s="656" t="e">
        <f>#REF!</f>
        <v>#REF!</v>
      </c>
      <c r="M28" s="656"/>
      <c r="N28" s="656" t="e">
        <f>#REF!</f>
        <v>#REF!</v>
      </c>
      <c r="O28" s="656" t="e">
        <f>#REF!</f>
        <v>#REF!</v>
      </c>
      <c r="P28" s="656"/>
    </row>
    <row r="29" spans="2:32" s="632" customFormat="1" x14ac:dyDescent="0.2">
      <c r="B29" s="653"/>
      <c r="C29" s="653"/>
      <c r="D29" s="653"/>
      <c r="E29" s="653"/>
      <c r="F29" s="653"/>
      <c r="G29" s="653"/>
      <c r="H29" s="653"/>
      <c r="I29" s="653"/>
      <c r="J29" s="653"/>
      <c r="K29" s="653"/>
      <c r="L29" s="653"/>
      <c r="M29" s="653"/>
      <c r="N29" s="653"/>
      <c r="O29" s="653"/>
      <c r="P29" s="653"/>
    </row>
    <row r="30" spans="2:32" s="632" customFormat="1" x14ac:dyDescent="0.2">
      <c r="B30" s="653"/>
      <c r="C30" s="653"/>
      <c r="D30" s="653"/>
      <c r="E30" s="653"/>
      <c r="F30" s="653"/>
      <c r="G30" s="653"/>
      <c r="H30" s="653"/>
      <c r="I30" s="653"/>
      <c r="J30" s="653"/>
      <c r="K30" s="653"/>
      <c r="L30" s="653"/>
      <c r="M30" s="653"/>
      <c r="N30" s="653"/>
      <c r="O30" s="653"/>
      <c r="P30" s="653"/>
    </row>
    <row r="31" spans="2:32" s="632" customFormat="1" x14ac:dyDescent="0.2">
      <c r="B31" s="653"/>
      <c r="C31" s="653"/>
      <c r="D31" s="653"/>
      <c r="E31" s="653"/>
      <c r="F31" s="653"/>
      <c r="G31" s="653"/>
      <c r="H31" s="653"/>
      <c r="I31" s="653"/>
      <c r="J31" s="653"/>
      <c r="K31" s="653"/>
      <c r="L31" s="653"/>
      <c r="M31" s="653"/>
      <c r="N31" s="653"/>
      <c r="O31" s="653"/>
      <c r="P31" s="653"/>
    </row>
    <row r="32" spans="2:32" s="632" customFormat="1" x14ac:dyDescent="0.2">
      <c r="B32" s="653"/>
      <c r="C32" s="653"/>
      <c r="D32" s="653"/>
      <c r="E32" s="653"/>
      <c r="F32" s="653"/>
      <c r="G32" s="653"/>
      <c r="H32" s="653"/>
      <c r="I32" s="653"/>
      <c r="J32" s="653"/>
      <c r="K32" s="653"/>
      <c r="L32" s="653"/>
      <c r="M32" s="653"/>
      <c r="N32" s="653"/>
      <c r="O32" s="653"/>
      <c r="P32" s="653"/>
    </row>
    <row r="33" spans="2:16" s="632" customForma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c r="B35" s="653"/>
      <c r="C35" s="653"/>
      <c r="D35" s="653"/>
      <c r="E35" s="653"/>
      <c r="F35" s="653"/>
      <c r="G35" s="653"/>
      <c r="H35" s="653"/>
      <c r="I35" s="653"/>
      <c r="J35" s="653"/>
      <c r="K35" s="653"/>
      <c r="L35" s="653"/>
      <c r="M35" s="653"/>
      <c r="N35" s="653"/>
      <c r="O35" s="653"/>
      <c r="P35" s="653"/>
    </row>
    <row r="36" spans="2:16" s="632" customFormat="1" x14ac:dyDescent="0.2">
      <c r="B36" s="653"/>
      <c r="C36" s="653"/>
      <c r="D36" s="653"/>
      <c r="E36" s="653"/>
      <c r="F36" s="653"/>
      <c r="G36" s="653"/>
      <c r="H36" s="653"/>
      <c r="I36" s="653"/>
      <c r="J36" s="653"/>
      <c r="K36" s="653"/>
      <c r="L36" s="653"/>
      <c r="M36" s="653"/>
      <c r="N36" s="653"/>
      <c r="O36" s="653"/>
      <c r="P36" s="653"/>
    </row>
    <row r="37" spans="2:16" s="632" customFormat="1" ht="15" customHeight="1" x14ac:dyDescent="0.2">
      <c r="C37" s="1476" t="s">
        <v>14</v>
      </c>
      <c r="D37" s="1476"/>
      <c r="E37" s="1476"/>
      <c r="F37" s="1476"/>
      <c r="G37" s="1476"/>
      <c r="H37" s="1476"/>
      <c r="I37" s="1476"/>
      <c r="J37" s="1476"/>
      <c r="K37" s="1476"/>
      <c r="L37" s="1476"/>
      <c r="M37" s="653"/>
      <c r="N37" s="653"/>
      <c r="O37" s="653"/>
      <c r="P37" s="653"/>
    </row>
    <row r="38" spans="2:16" s="632" customFormat="1" x14ac:dyDescent="0.2">
      <c r="L38" s="653"/>
      <c r="M38" s="653"/>
      <c r="N38" s="653"/>
      <c r="O38" s="653"/>
      <c r="P38" s="653"/>
    </row>
    <row r="39" spans="2:16" s="632" customFormat="1" x14ac:dyDescent="0.2">
      <c r="B39" s="653"/>
      <c r="C39" s="653"/>
      <c r="D39" s="653"/>
      <c r="E39" s="653"/>
      <c r="F39" s="653"/>
      <c r="G39" s="653"/>
      <c r="H39" s="653"/>
      <c r="I39" s="653"/>
      <c r="J39" s="653"/>
      <c r="K39" s="653"/>
      <c r="L39" s="653"/>
      <c r="M39" s="653"/>
      <c r="N39" s="653"/>
      <c r="O39" s="653"/>
      <c r="P39" s="653"/>
    </row>
    <row r="40" spans="2:16" s="632" customFormat="1" ht="5.25" customHeight="1" x14ac:dyDescent="0.2">
      <c r="B40" s="653"/>
      <c r="C40" s="653"/>
      <c r="D40" s="653"/>
      <c r="E40" s="653"/>
      <c r="F40" s="653"/>
      <c r="G40" s="653"/>
      <c r="H40" s="653"/>
      <c r="I40" s="653"/>
      <c r="J40" s="653"/>
      <c r="K40" s="653"/>
      <c r="L40" s="653"/>
      <c r="M40" s="653"/>
      <c r="N40" s="653"/>
      <c r="O40" s="653"/>
      <c r="P40" s="653"/>
    </row>
    <row r="41" spans="2:16" s="632" customFormat="1" ht="5.25" customHeight="1" x14ac:dyDescent="0.2">
      <c r="B41" s="653"/>
      <c r="C41" s="653"/>
      <c r="D41" s="653"/>
      <c r="E41" s="653"/>
      <c r="F41" s="653"/>
      <c r="G41" s="653"/>
      <c r="H41" s="653"/>
      <c r="I41" s="653"/>
      <c r="J41" s="653"/>
      <c r="K41" s="653"/>
      <c r="L41" s="653"/>
      <c r="M41" s="653"/>
      <c r="N41" s="653"/>
      <c r="O41" s="653"/>
      <c r="P41" s="653"/>
    </row>
    <row r="42" spans="2:16" s="632" customFormat="1" ht="16.5" customHeight="1" x14ac:dyDescent="0.2">
      <c r="B42" s="653"/>
      <c r="C42" s="653"/>
      <c r="D42" s="653"/>
      <c r="E42" s="653"/>
      <c r="F42" s="653"/>
      <c r="G42" s="653"/>
      <c r="H42" s="653"/>
      <c r="I42" s="653"/>
      <c r="J42" s="653"/>
      <c r="K42" s="653"/>
      <c r="L42" s="653"/>
      <c r="M42" s="653"/>
      <c r="N42" s="653"/>
      <c r="O42" s="653"/>
      <c r="P42" s="653"/>
    </row>
    <row r="43" spans="2:16" s="632" customFormat="1" x14ac:dyDescent="0.2">
      <c r="B43" s="653"/>
      <c r="C43" s="653"/>
      <c r="D43" s="653"/>
      <c r="E43" s="653"/>
      <c r="F43" s="653"/>
      <c r="G43" s="653"/>
      <c r="H43" s="653"/>
      <c r="I43" s="653"/>
      <c r="J43" s="653"/>
      <c r="K43" s="653"/>
      <c r="L43" s="653"/>
      <c r="M43" s="653"/>
      <c r="N43" s="653"/>
      <c r="O43" s="653"/>
      <c r="P43" s="653"/>
    </row>
    <row r="44" spans="2:16" s="632" customFormat="1" x14ac:dyDescent="0.2"/>
    <row r="45" spans="2:16" s="651" customFormat="1" x14ac:dyDescent="0.2"/>
    <row r="46" spans="2:16" s="658" customFormat="1" ht="12.75" customHeight="1" x14ac:dyDescent="0.2">
      <c r="B46" s="1486"/>
      <c r="C46" s="1486"/>
      <c r="D46" s="1486"/>
      <c r="E46" s="1486"/>
      <c r="F46" s="1486"/>
      <c r="G46" s="1486"/>
      <c r="H46" s="1486"/>
      <c r="I46" s="1486"/>
      <c r="J46" s="1486"/>
      <c r="K46" s="1486"/>
      <c r="L46" s="1486"/>
      <c r="M46" s="1486"/>
      <c r="N46" s="1486"/>
      <c r="O46" s="1486"/>
      <c r="P46" s="657"/>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5"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9"/>
      <c r="C3" s="1529"/>
      <c r="D3" s="1529"/>
      <c r="E3" s="1529"/>
      <c r="F3" s="1529"/>
      <c r="G3" s="1529"/>
      <c r="H3" s="1529"/>
      <c r="I3" s="1529"/>
      <c r="J3" s="12"/>
      <c r="Q3" s="16"/>
    </row>
    <row r="4" spans="2:30" s="4" customFormat="1" ht="2.25" customHeight="1" x14ac:dyDescent="0.2">
      <c r="B4" s="1530"/>
      <c r="C4" s="1530"/>
      <c r="D4" s="1530"/>
      <c r="E4" s="1530"/>
      <c r="F4" s="1530"/>
      <c r="G4" s="1530"/>
      <c r="H4" s="1530"/>
      <c r="I4" s="1530"/>
      <c r="J4" s="1530"/>
      <c r="K4" s="1530"/>
      <c r="L4" s="1530"/>
      <c r="M4" s="1530"/>
      <c r="N4" s="1530"/>
      <c r="O4" s="1530"/>
      <c r="P4" s="1530"/>
      <c r="Q4" s="1530"/>
      <c r="R4" s="1530"/>
      <c r="S4" s="1530"/>
      <c r="T4" s="1530"/>
    </row>
    <row r="5" spans="2:30" s="741" customFormat="1" ht="16.5" customHeight="1" x14ac:dyDescent="0.2">
      <c r="B5" s="1479" t="s">
        <v>411</v>
      </c>
      <c r="C5" s="1479"/>
      <c r="D5" s="1479"/>
      <c r="E5" s="1479"/>
      <c r="F5" s="1479"/>
      <c r="G5" s="1479"/>
      <c r="H5" s="1479"/>
      <c r="I5" s="1479"/>
      <c r="J5" s="1479"/>
      <c r="K5" s="1479"/>
      <c r="L5" s="1479"/>
      <c r="M5" s="1479"/>
      <c r="N5" s="1479"/>
      <c r="O5" s="1479"/>
      <c r="P5" s="1479"/>
      <c r="Q5" s="1479"/>
      <c r="R5" s="1479"/>
      <c r="S5" s="1479"/>
      <c r="T5" s="1479"/>
      <c r="U5" s="1479"/>
      <c r="V5" s="1479"/>
      <c r="W5" s="1479"/>
      <c r="X5" s="1479"/>
      <c r="Y5" s="1479"/>
      <c r="Z5" s="1479"/>
      <c r="AA5" s="1479"/>
      <c r="AB5" s="1479"/>
      <c r="AC5" s="715"/>
    </row>
    <row r="6" spans="2:30" s="741" customFormat="1" ht="14.2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row>
    <row r="7" spans="2:30" s="133" customFormat="1" ht="5.25" customHeight="1" x14ac:dyDescent="0.2"/>
    <row r="8" spans="2:30" s="134" customFormat="1" ht="21.75" customHeight="1" x14ac:dyDescent="0.2">
      <c r="B8" s="1525" t="s">
        <v>27</v>
      </c>
      <c r="D8" s="1525" t="s">
        <v>112</v>
      </c>
      <c r="E8" s="1525" t="s">
        <v>26</v>
      </c>
      <c r="F8" s="1525"/>
      <c r="G8" s="1525"/>
      <c r="H8" s="1525"/>
      <c r="I8" s="1525"/>
      <c r="J8" s="1525"/>
      <c r="K8" s="1525"/>
      <c r="L8" s="1525"/>
      <c r="M8" s="1525"/>
      <c r="N8" s="1525"/>
      <c r="O8" s="1525"/>
      <c r="P8" s="1525"/>
      <c r="Q8" s="1525"/>
      <c r="R8" s="1525"/>
      <c r="S8" s="1525"/>
    </row>
    <row r="9" spans="2:30" s="134" customFormat="1" ht="21.75" customHeight="1" x14ac:dyDescent="0.2">
      <c r="B9" s="1525"/>
      <c r="D9" s="1525"/>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5"/>
      <c r="D10" s="1525"/>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4" t="s">
        <v>24</v>
      </c>
      <c r="D12" s="141" t="s">
        <v>31</v>
      </c>
      <c r="E12" s="142">
        <f>'36perfresol'!E12</f>
        <v>648</v>
      </c>
      <c r="F12" s="141"/>
      <c r="G12" s="142">
        <f>'36perfresol'!H12</f>
        <v>10219</v>
      </c>
      <c r="H12" s="141"/>
      <c r="I12" s="142">
        <f>'36perfresol'!K12</f>
        <v>6165</v>
      </c>
      <c r="J12" s="141"/>
      <c r="K12" s="142">
        <f>'36perfresol'!N12</f>
        <v>9136</v>
      </c>
      <c r="L12" s="141"/>
      <c r="M12" s="142">
        <f>'36perfresol'!Q12</f>
        <v>8591</v>
      </c>
      <c r="N12" s="141"/>
      <c r="O12" s="142">
        <f>'36perfresol'!T12</f>
        <v>11687</v>
      </c>
      <c r="P12" s="141"/>
      <c r="Q12" s="142">
        <f>'36perfresol'!W12</f>
        <v>39961</v>
      </c>
      <c r="R12" s="141"/>
      <c r="S12" s="142">
        <f>'36perfresol'!Z12</f>
        <v>186884</v>
      </c>
      <c r="T12" s="143"/>
      <c r="V12" s="144">
        <f>E12/E$16</f>
        <v>0.27022518765638032</v>
      </c>
      <c r="W12" s="144">
        <f>G12/G$16</f>
        <v>0.24710434046669086</v>
      </c>
      <c r="X12" s="144">
        <f>I12/I$16</f>
        <v>0.24140496514997259</v>
      </c>
      <c r="Y12" s="144">
        <f>K12/K$16</f>
        <v>0.25415901630223114</v>
      </c>
      <c r="Z12" s="144">
        <f>M12/M$16</f>
        <v>0.20034981343283581</v>
      </c>
      <c r="AA12" s="144">
        <f>O12/O$16</f>
        <v>0.1628464335976145</v>
      </c>
      <c r="AB12" s="144">
        <f>Q12/Q$16</f>
        <v>0.15397686551636444</v>
      </c>
      <c r="AC12" s="144">
        <f>S12/S$16</f>
        <v>0.24917600878923959</v>
      </c>
      <c r="AD12" s="144"/>
    </row>
    <row r="13" spans="2:30" s="140" customFormat="1" ht="21" customHeight="1" x14ac:dyDescent="0.2">
      <c r="B13" s="1524"/>
      <c r="D13" s="141" t="s">
        <v>49</v>
      </c>
      <c r="E13" s="142">
        <f>'36perfresol'!E13</f>
        <v>805</v>
      </c>
      <c r="F13" s="141"/>
      <c r="G13" s="142">
        <f>'36perfresol'!H13</f>
        <v>11967</v>
      </c>
      <c r="H13" s="141"/>
      <c r="I13" s="142">
        <f>'36perfresol'!K13</f>
        <v>7819</v>
      </c>
      <c r="J13" s="141"/>
      <c r="K13" s="142">
        <f>'36perfresol'!N13</f>
        <v>11698</v>
      </c>
      <c r="L13" s="141"/>
      <c r="M13" s="142">
        <f>'36perfresol'!Q13</f>
        <v>13102</v>
      </c>
      <c r="N13" s="141"/>
      <c r="O13" s="142">
        <f>'36perfresol'!T13</f>
        <v>20968</v>
      </c>
      <c r="P13" s="141"/>
      <c r="Q13" s="142">
        <f>'36perfresol'!W13</f>
        <v>68122</v>
      </c>
      <c r="R13" s="141"/>
      <c r="S13" s="142">
        <f>'36perfresol'!Z13</f>
        <v>237588</v>
      </c>
      <c r="T13" s="143"/>
      <c r="V13" s="144">
        <f>E13/E$16</f>
        <v>0.33569641367806508</v>
      </c>
      <c r="W13" s="144">
        <f>G13/G$16</f>
        <v>0.28937250634747913</v>
      </c>
      <c r="X13" s="144">
        <f>I13/I$16</f>
        <v>0.30617119586498553</v>
      </c>
      <c r="Y13" s="144">
        <f>K13/K$16</f>
        <v>0.32543259333444613</v>
      </c>
      <c r="Z13" s="144">
        <f>M13/M$16</f>
        <v>0.30555037313432837</v>
      </c>
      <c r="AA13" s="144">
        <f>O13/O$16</f>
        <v>0.29216770939289644</v>
      </c>
      <c r="AB13" s="144">
        <f>Q13/Q$16</f>
        <v>0.2624862248869092</v>
      </c>
      <c r="AC13" s="144">
        <f>S13/S$16</f>
        <v>0.31678062100670928</v>
      </c>
      <c r="AD13" s="144"/>
    </row>
    <row r="14" spans="2:30" s="140" customFormat="1" ht="21" customHeight="1" x14ac:dyDescent="0.2">
      <c r="B14" s="1524"/>
      <c r="D14" s="141" t="s">
        <v>50</v>
      </c>
      <c r="E14" s="142">
        <f>'36perfresol'!E14</f>
        <v>354</v>
      </c>
      <c r="F14" s="141"/>
      <c r="G14" s="142">
        <f>'36perfresol'!H14</f>
        <v>8653</v>
      </c>
      <c r="H14" s="141"/>
      <c r="I14" s="142">
        <f>'36perfresol'!K14</f>
        <v>6970</v>
      </c>
      <c r="J14" s="141"/>
      <c r="K14" s="142">
        <f>'36perfresol'!N14</f>
        <v>9766</v>
      </c>
      <c r="L14" s="141"/>
      <c r="M14" s="142">
        <f>'36perfresol'!Q14</f>
        <v>13004</v>
      </c>
      <c r="N14" s="141"/>
      <c r="O14" s="142">
        <f>'36perfresol'!T14</f>
        <v>22818</v>
      </c>
      <c r="P14" s="141"/>
      <c r="Q14" s="142">
        <f>'36perfresol'!W14</f>
        <v>82741</v>
      </c>
      <c r="R14" s="141"/>
      <c r="S14" s="142">
        <f>'36perfresol'!Z14</f>
        <v>204792</v>
      </c>
      <c r="T14" s="143"/>
      <c r="V14" s="144">
        <f>E14/E$16</f>
        <v>0.14762301918265222</v>
      </c>
      <c r="W14" s="144">
        <f>G14/G$16</f>
        <v>0.20923709345907388</v>
      </c>
      <c r="X14" s="144">
        <f>I14/I$16</f>
        <v>0.27292661915576788</v>
      </c>
      <c r="Y14" s="144">
        <f>K14/K$16</f>
        <v>0.27168530573638233</v>
      </c>
      <c r="Z14" s="144">
        <f>M14/M$16</f>
        <v>0.30326492537313432</v>
      </c>
      <c r="AA14" s="144">
        <f>O14/O$16</f>
        <v>0.3179455738709992</v>
      </c>
      <c r="AB14" s="144">
        <f>Q14/Q$16</f>
        <v>0.31881584118739548</v>
      </c>
      <c r="AC14" s="144">
        <f>S14/S$16</f>
        <v>0.27305308743373402</v>
      </c>
      <c r="AD14" s="144"/>
    </row>
    <row r="15" spans="2:30" s="140" customFormat="1" ht="21" customHeight="1" x14ac:dyDescent="0.2">
      <c r="B15" s="1524"/>
      <c r="D15" s="141" t="s">
        <v>113</v>
      </c>
      <c r="E15" s="142">
        <f>'36perfresol'!E15</f>
        <v>591</v>
      </c>
      <c r="F15" s="141"/>
      <c r="G15" s="142">
        <f>'36perfresol'!H15</f>
        <v>10516</v>
      </c>
      <c r="H15" s="141"/>
      <c r="I15" s="142">
        <f>'36perfresol'!K15</f>
        <v>4584</v>
      </c>
      <c r="J15" s="141"/>
      <c r="K15" s="142">
        <f>'36perfresol'!N15</f>
        <v>5346</v>
      </c>
      <c r="L15" s="141"/>
      <c r="M15" s="142">
        <f>'36perfresol'!Q15</f>
        <v>8183</v>
      </c>
      <c r="N15" s="141"/>
      <c r="O15" s="142">
        <f>'36perfresol'!T15</f>
        <v>16294</v>
      </c>
      <c r="P15" s="141"/>
      <c r="Q15" s="142">
        <f>'36perfresol'!W15</f>
        <v>68702</v>
      </c>
      <c r="R15" s="141"/>
      <c r="S15" s="142">
        <f>'36perfresol'!Z15</f>
        <v>120744</v>
      </c>
      <c r="T15" s="143"/>
      <c r="V15" s="144">
        <f>E15/E$16</f>
        <v>0.24645537948290241</v>
      </c>
      <c r="W15" s="144">
        <f>G15/G$16</f>
        <v>0.25428605972675611</v>
      </c>
      <c r="X15" s="144">
        <f>I15/I$16</f>
        <v>0.17949721982927402</v>
      </c>
      <c r="Y15" s="144">
        <f>K15/K$16</f>
        <v>0.14872308462694042</v>
      </c>
      <c r="Z15" s="144">
        <f>M15/M$16</f>
        <v>0.1908348880597015</v>
      </c>
      <c r="AA15" s="144">
        <f>O15/O$16</f>
        <v>0.22704028313848984</v>
      </c>
      <c r="AB15" s="144">
        <f>Q15/Q$16</f>
        <v>0.26472106840933085</v>
      </c>
      <c r="AC15" s="144">
        <f>S15/S$16</f>
        <v>0.16099028277031713</v>
      </c>
      <c r="AD15" s="144"/>
    </row>
    <row r="16" spans="2:30" s="140" customFormat="1" ht="21" customHeight="1" x14ac:dyDescent="0.2">
      <c r="B16" s="1524"/>
      <c r="D16" s="145" t="s">
        <v>68</v>
      </c>
      <c r="E16" s="142">
        <f>SUM(E12:E15)</f>
        <v>2398</v>
      </c>
      <c r="F16" s="141"/>
      <c r="G16" s="142">
        <f>SUM(G12:G15)</f>
        <v>41355</v>
      </c>
      <c r="H16" s="141"/>
      <c r="I16" s="142">
        <f>SUM(I12:I15)</f>
        <v>25538</v>
      </c>
      <c r="J16" s="141"/>
      <c r="K16" s="142">
        <f>SUM(K12:K15)</f>
        <v>35946</v>
      </c>
      <c r="L16" s="141"/>
      <c r="M16" s="142">
        <f>SUM(M12:M15)</f>
        <v>42880</v>
      </c>
      <c r="N16" s="141"/>
      <c r="O16" s="142">
        <f>SUM(O12:O15)</f>
        <v>71767</v>
      </c>
      <c r="P16" s="141"/>
      <c r="Q16" s="142">
        <f>SUM(Q12:Q15)</f>
        <v>259526</v>
      </c>
      <c r="R16" s="141"/>
      <c r="S16" s="142">
        <f>SUM(S12:S15)</f>
        <v>750008</v>
      </c>
      <c r="T16" s="143"/>
      <c r="V16" s="144"/>
    </row>
    <row r="17" spans="2:29" s="140" customFormat="1" ht="21" customHeight="1" x14ac:dyDescent="0.2">
      <c r="B17" s="1524" t="s">
        <v>23</v>
      </c>
      <c r="D17" s="141" t="s">
        <v>31</v>
      </c>
      <c r="E17" s="142">
        <f>'36perfresol'!E17</f>
        <v>805</v>
      </c>
      <c r="F17" s="141"/>
      <c r="G17" s="142">
        <f>'36perfresol'!H17</f>
        <v>21646</v>
      </c>
      <c r="H17" s="141"/>
      <c r="I17" s="142">
        <f>'36perfresol'!K17</f>
        <v>9476</v>
      </c>
      <c r="J17" s="141"/>
      <c r="K17" s="142">
        <f>'36perfresol'!N17</f>
        <v>11263</v>
      </c>
      <c r="L17" s="141"/>
      <c r="M17" s="142">
        <f>'36perfresol'!Q17</f>
        <v>9737</v>
      </c>
      <c r="N17" s="141"/>
      <c r="O17" s="142">
        <f>'36perfresol'!T17</f>
        <v>12846</v>
      </c>
      <c r="P17" s="141"/>
      <c r="Q17" s="142">
        <f>'36perfresol'!W17</f>
        <v>29638</v>
      </c>
      <c r="R17" s="141"/>
      <c r="S17" s="142">
        <f>'36perfresol'!Z17</f>
        <v>59423</v>
      </c>
      <c r="T17" s="143"/>
      <c r="V17" s="144">
        <f>E17/E$21</f>
        <v>0.25555555555555554</v>
      </c>
      <c r="W17" s="144">
        <f>G17/G$21</f>
        <v>0.25419827606454187</v>
      </c>
      <c r="X17" s="144">
        <f>I17/I$21</f>
        <v>0.23218661178084876</v>
      </c>
      <c r="Y17" s="144">
        <f>K17/K$21</f>
        <v>0.23953636750319013</v>
      </c>
      <c r="Z17" s="144">
        <f>M17/M$21</f>
        <v>0.20249136962941397</v>
      </c>
      <c r="AA17" s="144">
        <f>O17/O$21</f>
        <v>0.17736234605401227</v>
      </c>
      <c r="AB17" s="144">
        <f>Q17/Q$21</f>
        <v>0.19316071091066692</v>
      </c>
      <c r="AC17" s="144">
        <f>S17/S$21</f>
        <v>0.2115028687766056</v>
      </c>
    </row>
    <row r="18" spans="2:29" s="140" customFormat="1" ht="21" customHeight="1" x14ac:dyDescent="0.2">
      <c r="B18" s="1524"/>
      <c r="D18" s="141" t="s">
        <v>49</v>
      </c>
      <c r="E18" s="142">
        <f>'36perfresol'!E18</f>
        <v>1144</v>
      </c>
      <c r="F18" s="141"/>
      <c r="G18" s="142">
        <f>'36perfresol'!H18</f>
        <v>29223</v>
      </c>
      <c r="H18" s="141"/>
      <c r="I18" s="142">
        <f>'36perfresol'!K18</f>
        <v>12284</v>
      </c>
      <c r="J18" s="141"/>
      <c r="K18" s="142">
        <f>'36perfresol'!N18</f>
        <v>15457</v>
      </c>
      <c r="L18" s="141"/>
      <c r="M18" s="142">
        <f>'36perfresol'!Q18</f>
        <v>15703</v>
      </c>
      <c r="N18" s="141"/>
      <c r="O18" s="142">
        <f>'36perfresol'!T18</f>
        <v>22912</v>
      </c>
      <c r="P18" s="141"/>
      <c r="Q18" s="142">
        <f>'36perfresol'!W18</f>
        <v>45380</v>
      </c>
      <c r="R18" s="141"/>
      <c r="S18" s="142">
        <f>'36perfresol'!Z18</f>
        <v>81370</v>
      </c>
      <c r="T18" s="143"/>
      <c r="V18" s="144">
        <f>E18/E$21</f>
        <v>0.36317460317460315</v>
      </c>
      <c r="W18" s="144">
        <f>G18/G$21</f>
        <v>0.34317824177372758</v>
      </c>
      <c r="X18" s="144">
        <f>I18/I$21</f>
        <v>0.30098990492992256</v>
      </c>
      <c r="Y18" s="144">
        <f>K18/K$21</f>
        <v>0.32873245427477671</v>
      </c>
      <c r="Z18" s="144">
        <f>M18/M$21</f>
        <v>0.32656074533128143</v>
      </c>
      <c r="AA18" s="144">
        <f>O18/O$21</f>
        <v>0.31634174628596673</v>
      </c>
      <c r="AB18" s="144">
        <f>Q18/Q$21</f>
        <v>0.29575656458350985</v>
      </c>
      <c r="AC18" s="144">
        <f>S18/S$21</f>
        <v>0.28961830322185678</v>
      </c>
    </row>
    <row r="19" spans="2:29" s="140" customFormat="1" ht="21" customHeight="1" x14ac:dyDescent="0.2">
      <c r="B19" s="1524"/>
      <c r="D19" s="141" t="s">
        <v>50</v>
      </c>
      <c r="E19" s="142">
        <f>'36perfresol'!E19</f>
        <v>438</v>
      </c>
      <c r="F19" s="141"/>
      <c r="G19" s="142">
        <f>'36perfresol'!H19</f>
        <v>19694</v>
      </c>
      <c r="H19" s="141"/>
      <c r="I19" s="142">
        <f>'36perfresol'!K19</f>
        <v>11866</v>
      </c>
      <c r="J19" s="141"/>
      <c r="K19" s="142">
        <f>'36perfresol'!N19</f>
        <v>13780</v>
      </c>
      <c r="L19" s="141"/>
      <c r="M19" s="142">
        <f>'36perfresol'!Q19</f>
        <v>15031</v>
      </c>
      <c r="N19" s="141"/>
      <c r="O19" s="142">
        <f>'36perfresol'!T19</f>
        <v>22588</v>
      </c>
      <c r="P19" s="141"/>
      <c r="Q19" s="142">
        <f>'36perfresol'!W19</f>
        <v>43809</v>
      </c>
      <c r="R19" s="141"/>
      <c r="S19" s="142">
        <f>'36perfresol'!Z19</f>
        <v>79784</v>
      </c>
      <c r="T19" s="143"/>
      <c r="V19" s="144">
        <f>E19/E$21</f>
        <v>0.13904761904761906</v>
      </c>
      <c r="W19" s="144">
        <f>G19/G$21</f>
        <v>0.23127510158066561</v>
      </c>
      <c r="X19" s="144">
        <f>I19/I$21</f>
        <v>0.29074781926884252</v>
      </c>
      <c r="Y19" s="144">
        <f>K19/K$21</f>
        <v>0.29306678009357723</v>
      </c>
      <c r="Z19" s="144">
        <f>M19/M$21</f>
        <v>0.3125857838040178</v>
      </c>
      <c r="AA19" s="144">
        <f>O19/O$21</f>
        <v>0.31186833821174131</v>
      </c>
      <c r="AB19" s="144">
        <f>Q19/Q$21</f>
        <v>0.28551783468133501</v>
      </c>
      <c r="AC19" s="144">
        <f>S19/S$21</f>
        <v>0.28397329119150327</v>
      </c>
    </row>
    <row r="20" spans="2:29" s="140" customFormat="1" ht="21" customHeight="1" x14ac:dyDescent="0.2">
      <c r="B20" s="1524"/>
      <c r="D20" s="141" t="s">
        <v>113</v>
      </c>
      <c r="E20" s="142">
        <f>'36perfresol'!E20</f>
        <v>763</v>
      </c>
      <c r="F20" s="141"/>
      <c r="G20" s="142">
        <f>'36perfresol'!H20</f>
        <v>14591</v>
      </c>
      <c r="H20" s="141"/>
      <c r="I20" s="142">
        <f>'36perfresol'!K20</f>
        <v>7186</v>
      </c>
      <c r="J20" s="141"/>
      <c r="K20" s="142">
        <f>'36perfresol'!N20</f>
        <v>6520</v>
      </c>
      <c r="L20" s="141"/>
      <c r="M20" s="142">
        <f>'36perfresol'!Q20</f>
        <v>7615</v>
      </c>
      <c r="N20" s="141"/>
      <c r="O20" s="142">
        <f>'36perfresol'!T20</f>
        <v>14082</v>
      </c>
      <c r="P20" s="141"/>
      <c r="Q20" s="142">
        <f>'36perfresol'!W20</f>
        <v>34610</v>
      </c>
      <c r="R20" s="141"/>
      <c r="S20" s="142">
        <f>'36perfresol'!Z20</f>
        <v>60379</v>
      </c>
      <c r="T20" s="143"/>
      <c r="V20" s="144">
        <f>E20/E$21</f>
        <v>0.24222222222222223</v>
      </c>
      <c r="W20" s="144">
        <f>G20/G$21</f>
        <v>0.17134838058106489</v>
      </c>
      <c r="X20" s="144">
        <f>I20/I$21</f>
        <v>0.17607566402038616</v>
      </c>
      <c r="Y20" s="144">
        <f>K20/K$21</f>
        <v>0.13866439812845596</v>
      </c>
      <c r="Z20" s="144">
        <f>M20/M$21</f>
        <v>0.15836210123528677</v>
      </c>
      <c r="AA20" s="144">
        <f>O20/O$21</f>
        <v>0.19442756944827966</v>
      </c>
      <c r="AB20" s="144">
        <f>Q20/Q$21</f>
        <v>0.22556488982448822</v>
      </c>
      <c r="AC20" s="144">
        <f>S20/S$21</f>
        <v>0.2149055368100343</v>
      </c>
    </row>
    <row r="21" spans="2:29" s="140" customFormat="1" ht="21" customHeight="1" x14ac:dyDescent="0.2">
      <c r="B21" s="1524"/>
      <c r="D21" s="145" t="s">
        <v>68</v>
      </c>
      <c r="E21" s="142">
        <f>SUM(E17:E20)</f>
        <v>3150</v>
      </c>
      <c r="F21" s="141"/>
      <c r="G21" s="142">
        <f>SUM(G17:G20)</f>
        <v>85154</v>
      </c>
      <c r="H21" s="141"/>
      <c r="I21" s="142">
        <f>SUM(I17:I20)</f>
        <v>40812</v>
      </c>
      <c r="J21" s="141"/>
      <c r="K21" s="142">
        <f>SUM(K17:K20)</f>
        <v>47020</v>
      </c>
      <c r="L21" s="141"/>
      <c r="M21" s="142">
        <f>SUM(M17:M20)</f>
        <v>48086</v>
      </c>
      <c r="N21" s="141"/>
      <c r="O21" s="142">
        <f>SUM(O17:O20)</f>
        <v>72428</v>
      </c>
      <c r="P21" s="141"/>
      <c r="Q21" s="142">
        <f>SUM(Q17:Q20)</f>
        <v>153437</v>
      </c>
      <c r="R21" s="141"/>
      <c r="S21" s="142">
        <f>SUM(S17:S20)</f>
        <v>280956</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5" t="s">
        <v>0</v>
      </c>
      <c r="C23" s="1525"/>
      <c r="D23" s="1525"/>
      <c r="E23" s="147">
        <f>E16+E21</f>
        <v>5548</v>
      </c>
      <c r="F23" s="143"/>
      <c r="G23" s="147">
        <f>G16+G21</f>
        <v>126509</v>
      </c>
      <c r="H23" s="143"/>
      <c r="I23" s="147">
        <f>I16+I21</f>
        <v>66350</v>
      </c>
      <c r="J23" s="143"/>
      <c r="K23" s="147">
        <f>K16+K21</f>
        <v>82966</v>
      </c>
      <c r="L23" s="143"/>
      <c r="M23" s="147">
        <f>M16+M21</f>
        <v>90966</v>
      </c>
      <c r="N23" s="143"/>
      <c r="O23" s="147">
        <f>O16+O21</f>
        <v>144195</v>
      </c>
      <c r="P23" s="143"/>
      <c r="Q23" s="147">
        <f>Q16+Q21</f>
        <v>412963</v>
      </c>
      <c r="R23" s="143"/>
      <c r="S23" s="147">
        <f>S16+S21</f>
        <v>1030964</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6"/>
      <c r="D37" s="1526"/>
      <c r="E37" s="1526"/>
      <c r="F37" s="1526"/>
      <c r="G37" s="1526"/>
      <c r="H37" s="1526"/>
      <c r="I37" s="1526"/>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7"/>
      <c r="C46" s="1528"/>
      <c r="D46" s="1528"/>
      <c r="E46" s="1528"/>
      <c r="F46" s="1528"/>
      <c r="G46" s="1528"/>
      <c r="H46" s="1528"/>
      <c r="I46" s="1528"/>
      <c r="J46" s="1528"/>
      <c r="K46" s="1528"/>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9"/>
      <c r="C3" s="1529"/>
      <c r="D3" s="1529"/>
      <c r="E3" s="1529"/>
      <c r="F3" s="1529"/>
      <c r="G3" s="1529"/>
      <c r="H3" s="1529"/>
      <c r="I3" s="1529"/>
      <c r="J3" s="12"/>
      <c r="Q3" s="16"/>
    </row>
    <row r="4" spans="2:30" s="4" customFormat="1" ht="2.25" customHeight="1" x14ac:dyDescent="0.2">
      <c r="B4" s="1530"/>
      <c r="C4" s="1530"/>
      <c r="D4" s="1530"/>
      <c r="E4" s="1530"/>
      <c r="F4" s="1530"/>
      <c r="G4" s="1530"/>
      <c r="H4" s="1530"/>
      <c r="I4" s="1530"/>
      <c r="J4" s="1530"/>
      <c r="K4" s="1530"/>
      <c r="L4" s="1530"/>
      <c r="M4" s="1530"/>
      <c r="N4" s="1530"/>
      <c r="O4" s="1530"/>
      <c r="P4" s="1530"/>
      <c r="Q4" s="1530"/>
      <c r="R4" s="1530"/>
      <c r="S4" s="1530"/>
      <c r="T4" s="1530"/>
    </row>
    <row r="5" spans="2:30" s="741" customFormat="1" ht="16.5" customHeight="1" x14ac:dyDescent="0.2">
      <c r="B5" s="1479" t="s">
        <v>412</v>
      </c>
      <c r="C5" s="1479"/>
      <c r="D5" s="1479"/>
      <c r="E5" s="1479"/>
      <c r="F5" s="1479"/>
      <c r="G5" s="1479"/>
      <c r="H5" s="1479"/>
      <c r="I5" s="1479"/>
      <c r="J5" s="1479"/>
      <c r="K5" s="1479"/>
      <c r="L5" s="1479"/>
      <c r="M5" s="1479"/>
      <c r="N5" s="1479"/>
      <c r="O5" s="1479"/>
      <c r="P5" s="1479"/>
      <c r="Q5" s="1479"/>
      <c r="R5" s="1479"/>
      <c r="S5" s="1479"/>
      <c r="T5" s="1479"/>
      <c r="U5" s="1479"/>
      <c r="V5" s="1479"/>
      <c r="W5" s="1479"/>
      <c r="X5" s="1479"/>
      <c r="Y5" s="1479"/>
      <c r="Z5" s="1479"/>
      <c r="AA5" s="1479"/>
      <c r="AB5" s="1479"/>
      <c r="AC5" s="715"/>
    </row>
    <row r="6" spans="2:30" s="741" customFormat="1" ht="14.2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row>
    <row r="7" spans="2:30" s="133" customFormat="1" ht="5.25" customHeight="1" x14ac:dyDescent="0.2"/>
    <row r="8" spans="2:30" s="134" customFormat="1" ht="21.75" customHeight="1" x14ac:dyDescent="0.2">
      <c r="B8" s="1525" t="s">
        <v>27</v>
      </c>
      <c r="D8" s="1525" t="s">
        <v>112</v>
      </c>
      <c r="E8" s="1525" t="s">
        <v>26</v>
      </c>
      <c r="F8" s="1525"/>
      <c r="G8" s="1525"/>
      <c r="H8" s="1525"/>
      <c r="I8" s="1525"/>
      <c r="J8" s="1525"/>
      <c r="K8" s="1525"/>
      <c r="L8" s="1525"/>
      <c r="M8" s="1525"/>
      <c r="N8" s="1525"/>
      <c r="O8" s="1525"/>
      <c r="P8" s="1525"/>
      <c r="Q8" s="1525"/>
      <c r="R8" s="1525"/>
      <c r="S8" s="1525"/>
    </row>
    <row r="9" spans="2:30" s="134" customFormat="1" ht="21.75" customHeight="1" x14ac:dyDescent="0.2">
      <c r="B9" s="1525"/>
      <c r="D9" s="1525"/>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5"/>
      <c r="D10" s="1525"/>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4" t="s">
        <v>24</v>
      </c>
      <c r="D12" s="141" t="s">
        <v>31</v>
      </c>
      <c r="E12" s="142">
        <f>'36perfresol'!E12</f>
        <v>648</v>
      </c>
      <c r="F12" s="141"/>
      <c r="G12" s="142">
        <f>'36perfresol'!H12</f>
        <v>10219</v>
      </c>
      <c r="H12" s="141"/>
      <c r="I12" s="142">
        <f>'36perfresol'!K12</f>
        <v>6165</v>
      </c>
      <c r="J12" s="141"/>
      <c r="K12" s="142">
        <f>'36perfresol'!N12</f>
        <v>9136</v>
      </c>
      <c r="L12" s="141"/>
      <c r="M12" s="142">
        <f>'36perfresol'!Q12</f>
        <v>8591</v>
      </c>
      <c r="N12" s="141"/>
      <c r="O12" s="142">
        <f>'36perfresol'!T12</f>
        <v>11687</v>
      </c>
      <c r="P12" s="141"/>
      <c r="Q12" s="142">
        <f>'36perfresol'!W12</f>
        <v>39961</v>
      </c>
      <c r="R12" s="141"/>
      <c r="S12" s="142">
        <f>'36perfresol'!Z12</f>
        <v>186884</v>
      </c>
      <c r="T12" s="143"/>
      <c r="V12" s="144">
        <f>E12/E$16</f>
        <v>0.35860542335362477</v>
      </c>
      <c r="W12" s="144">
        <f>G12/G$16</f>
        <v>0.33136612730633291</v>
      </c>
      <c r="X12" s="144">
        <f>I12/I$16</f>
        <v>0.29421590149852056</v>
      </c>
      <c r="Y12" s="144">
        <f>K12/K$16</f>
        <v>0.29856209150326796</v>
      </c>
      <c r="Z12" s="144">
        <f>M12/M$16</f>
        <v>0.24760065711733004</v>
      </c>
      <c r="AA12" s="144">
        <f>O12/O$16</f>
        <v>0.21067906909667766</v>
      </c>
      <c r="AB12" s="144">
        <f>Q12/Q$16</f>
        <v>0.20941286211378024</v>
      </c>
      <c r="AC12" s="144">
        <f>S12/S$16</f>
        <v>0.29698822751659082</v>
      </c>
      <c r="AD12" s="144"/>
    </row>
    <row r="13" spans="2:30" s="140" customFormat="1" ht="21" customHeight="1" x14ac:dyDescent="0.2">
      <c r="B13" s="1524"/>
      <c r="D13" s="141" t="s">
        <v>49</v>
      </c>
      <c r="E13" s="142">
        <f>'36perfresol'!E13</f>
        <v>805</v>
      </c>
      <c r="F13" s="141"/>
      <c r="G13" s="142">
        <f>'36perfresol'!H13</f>
        <v>11967</v>
      </c>
      <c r="H13" s="141"/>
      <c r="I13" s="142">
        <f>'36perfresol'!K13</f>
        <v>7819</v>
      </c>
      <c r="J13" s="141"/>
      <c r="K13" s="142">
        <f>'36perfresol'!N13</f>
        <v>11698</v>
      </c>
      <c r="L13" s="141"/>
      <c r="M13" s="142">
        <f>'36perfresol'!Q13</f>
        <v>13102</v>
      </c>
      <c r="N13" s="141"/>
      <c r="O13" s="142">
        <f>'36perfresol'!T13</f>
        <v>20968</v>
      </c>
      <c r="P13" s="141"/>
      <c r="Q13" s="142">
        <f>'36perfresol'!W13</f>
        <v>68122</v>
      </c>
      <c r="R13" s="141"/>
      <c r="S13" s="142">
        <f>'36perfresol'!Z13</f>
        <v>237588</v>
      </c>
      <c r="T13" s="143"/>
      <c r="V13" s="144">
        <f>E13/E$16</f>
        <v>0.44548976203652463</v>
      </c>
      <c r="W13" s="144">
        <f>G13/G$16</f>
        <v>0.38804760206232369</v>
      </c>
      <c r="X13" s="144">
        <f>I13/I$16</f>
        <v>0.37315071108141645</v>
      </c>
      <c r="Y13" s="144">
        <f>K13/K$16</f>
        <v>0.3822875816993464</v>
      </c>
      <c r="Z13" s="144">
        <f>M13/M$16</f>
        <v>0.3776118972821858</v>
      </c>
      <c r="AA13" s="144">
        <f>O13/O$16</f>
        <v>0.3779856867304815</v>
      </c>
      <c r="AB13" s="144">
        <f>Q13/Q$16</f>
        <v>0.35698863874565046</v>
      </c>
      <c r="AC13" s="144">
        <f>S13/S$16</f>
        <v>0.37756490121793079</v>
      </c>
      <c r="AD13" s="144"/>
    </row>
    <row r="14" spans="2:30" s="140" customFormat="1" ht="21" customHeight="1" x14ac:dyDescent="0.2">
      <c r="B14" s="1524"/>
      <c r="D14" s="141" t="s">
        <v>50</v>
      </c>
      <c r="E14" s="142">
        <f>'36perfresol'!E14</f>
        <v>354</v>
      </c>
      <c r="F14" s="141"/>
      <c r="G14" s="142">
        <f>'36perfresol'!H14</f>
        <v>8653</v>
      </c>
      <c r="H14" s="141"/>
      <c r="I14" s="142">
        <f>'36perfresol'!K14</f>
        <v>6970</v>
      </c>
      <c r="J14" s="141"/>
      <c r="K14" s="142">
        <f>'36perfresol'!N14</f>
        <v>9766</v>
      </c>
      <c r="L14" s="141"/>
      <c r="M14" s="142">
        <f>'36perfresol'!Q14</f>
        <v>13004</v>
      </c>
      <c r="N14" s="141"/>
      <c r="O14" s="142">
        <f>'36perfresol'!T14</f>
        <v>22818</v>
      </c>
      <c r="P14" s="141"/>
      <c r="Q14" s="142">
        <f>'36perfresol'!W14</f>
        <v>82741</v>
      </c>
      <c r="R14" s="141"/>
      <c r="S14" s="142">
        <f>'36perfresol'!Z14</f>
        <v>204792</v>
      </c>
      <c r="T14" s="143"/>
      <c r="V14" s="144">
        <f>E14/E$16</f>
        <v>0.19590481460985057</v>
      </c>
      <c r="W14" s="144">
        <f>G14/G$16</f>
        <v>0.28058627063134345</v>
      </c>
      <c r="X14" s="144">
        <f>I14/I$16</f>
        <v>0.33263338742006299</v>
      </c>
      <c r="Y14" s="144">
        <f>K14/K$16</f>
        <v>0.31915032679738564</v>
      </c>
      <c r="Z14" s="144">
        <f>M14/M$16</f>
        <v>0.37478744560048421</v>
      </c>
      <c r="AA14" s="144">
        <f>O14/O$16</f>
        <v>0.41133524417284084</v>
      </c>
      <c r="AB14" s="144">
        <f>Q14/Q$16</f>
        <v>0.4335984991405693</v>
      </c>
      <c r="AC14" s="144">
        <f>S14/S$16</f>
        <v>0.32544687126547839</v>
      </c>
      <c r="AD14" s="144"/>
    </row>
    <row r="15" spans="2:30" s="140" customFormat="1" ht="21" customHeight="1" x14ac:dyDescent="0.2">
      <c r="B15" s="1524"/>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24"/>
      <c r="D16" s="145" t="s">
        <v>68</v>
      </c>
      <c r="E16" s="142">
        <f>SUM(E12:E15)</f>
        <v>1807</v>
      </c>
      <c r="F16" s="141"/>
      <c r="G16" s="142">
        <f>SUM(G12:G15)</f>
        <v>30839</v>
      </c>
      <c r="H16" s="141"/>
      <c r="I16" s="142">
        <f>SUM(I12:I15)</f>
        <v>20954</v>
      </c>
      <c r="J16" s="141"/>
      <c r="K16" s="142">
        <f>SUM(K12:K15)</f>
        <v>30600</v>
      </c>
      <c r="L16" s="141"/>
      <c r="M16" s="142">
        <f>SUM(M12:M15)</f>
        <v>34697</v>
      </c>
      <c r="N16" s="141"/>
      <c r="O16" s="142">
        <f>SUM(O12:O15)</f>
        <v>55473</v>
      </c>
      <c r="P16" s="141"/>
      <c r="Q16" s="142">
        <f>SUM(Q12:Q15)</f>
        <v>190824</v>
      </c>
      <c r="R16" s="141"/>
      <c r="S16" s="142">
        <f>SUM(S12:S15)</f>
        <v>629264</v>
      </c>
      <c r="T16" s="143"/>
      <c r="V16" s="144"/>
    </row>
    <row r="17" spans="2:29" s="140" customFormat="1" ht="21" customHeight="1" x14ac:dyDescent="0.2">
      <c r="B17" s="1524" t="s">
        <v>23</v>
      </c>
      <c r="D17" s="141" t="s">
        <v>31</v>
      </c>
      <c r="E17" s="142">
        <f>'36perfresol'!E17</f>
        <v>805</v>
      </c>
      <c r="F17" s="141"/>
      <c r="G17" s="142">
        <f>'36perfresol'!H17</f>
        <v>21646</v>
      </c>
      <c r="H17" s="141"/>
      <c r="I17" s="142">
        <f>'36perfresol'!K17</f>
        <v>9476</v>
      </c>
      <c r="J17" s="141"/>
      <c r="K17" s="142">
        <f>'36perfresol'!N17</f>
        <v>11263</v>
      </c>
      <c r="L17" s="141"/>
      <c r="M17" s="142">
        <f>'36perfresol'!Q17</f>
        <v>9737</v>
      </c>
      <c r="N17" s="141"/>
      <c r="O17" s="142">
        <f>'36perfresol'!T17</f>
        <v>12846</v>
      </c>
      <c r="P17" s="141"/>
      <c r="Q17" s="142">
        <f>'36perfresol'!W17</f>
        <v>29638</v>
      </c>
      <c r="R17" s="141"/>
      <c r="S17" s="142">
        <f>'36perfresol'!Z17</f>
        <v>59423</v>
      </c>
      <c r="T17" s="143"/>
      <c r="V17" s="144">
        <f>E17/E$21</f>
        <v>0.33724340175953077</v>
      </c>
      <c r="W17" s="144">
        <f>G17/G$21</f>
        <v>0.30676133384351573</v>
      </c>
      <c r="X17" s="144">
        <f>I17/I$21</f>
        <v>0.28180574555403559</v>
      </c>
      <c r="Y17" s="144">
        <f>K17/K$21</f>
        <v>0.27809876543209877</v>
      </c>
      <c r="Z17" s="144">
        <f>M17/M$21</f>
        <v>0.24059202886017148</v>
      </c>
      <c r="AA17" s="144">
        <f>O17/O$21</f>
        <v>0.22016933465875982</v>
      </c>
      <c r="AB17" s="144">
        <f>Q17/Q$21</f>
        <v>0.24942142778998039</v>
      </c>
      <c r="AC17" s="144">
        <f>S17/S$21</f>
        <v>0.26939798800418902</v>
      </c>
    </row>
    <row r="18" spans="2:29" s="140" customFormat="1" ht="21" customHeight="1" x14ac:dyDescent="0.2">
      <c r="B18" s="1524"/>
      <c r="D18" s="141" t="s">
        <v>49</v>
      </c>
      <c r="E18" s="142">
        <f>'36perfresol'!E18</f>
        <v>1144</v>
      </c>
      <c r="F18" s="141"/>
      <c r="G18" s="142">
        <f>'36perfresol'!H18</f>
        <v>29223</v>
      </c>
      <c r="H18" s="141"/>
      <c r="I18" s="142">
        <f>'36perfresol'!K18</f>
        <v>12284</v>
      </c>
      <c r="J18" s="141"/>
      <c r="K18" s="142">
        <f>'36perfresol'!N18</f>
        <v>15457</v>
      </c>
      <c r="L18" s="141"/>
      <c r="M18" s="142">
        <f>'36perfresol'!Q18</f>
        <v>15703</v>
      </c>
      <c r="N18" s="141"/>
      <c r="O18" s="142">
        <f>'36perfresol'!T18</f>
        <v>22912</v>
      </c>
      <c r="P18" s="141"/>
      <c r="Q18" s="142">
        <f>'36perfresol'!W18</f>
        <v>45380</v>
      </c>
      <c r="R18" s="141"/>
      <c r="S18" s="142">
        <f>'36perfresol'!Z18</f>
        <v>81370</v>
      </c>
      <c r="T18" s="143"/>
      <c r="V18" s="144">
        <f>E18/E$21</f>
        <v>0.47926267281105989</v>
      </c>
      <c r="W18" s="144">
        <f>G18/G$21</f>
        <v>0.41414055524850135</v>
      </c>
      <c r="X18" s="144">
        <f>I18/I$21</f>
        <v>0.36531255576042349</v>
      </c>
      <c r="Y18" s="144">
        <f>K18/K$21</f>
        <v>0.38165432098765434</v>
      </c>
      <c r="Z18" s="144">
        <f>M18/M$21</f>
        <v>0.38800622668083318</v>
      </c>
      <c r="AA18" s="144">
        <f>O18/O$21</f>
        <v>0.39269187262194494</v>
      </c>
      <c r="AB18" s="144">
        <f>Q18/Q$21</f>
        <v>0.381899736591852</v>
      </c>
      <c r="AC18" s="144">
        <f>S18/S$21</f>
        <v>0.36889612244250308</v>
      </c>
    </row>
    <row r="19" spans="2:29" s="140" customFormat="1" ht="21" customHeight="1" x14ac:dyDescent="0.2">
      <c r="B19" s="1524"/>
      <c r="D19" s="141" t="s">
        <v>50</v>
      </c>
      <c r="E19" s="142">
        <f>'36perfresol'!E19</f>
        <v>438</v>
      </c>
      <c r="F19" s="141"/>
      <c r="G19" s="142">
        <f>'36perfresol'!H19</f>
        <v>19694</v>
      </c>
      <c r="H19" s="141"/>
      <c r="I19" s="142">
        <f>'36perfresol'!K19</f>
        <v>11866</v>
      </c>
      <c r="J19" s="141"/>
      <c r="K19" s="142">
        <f>'36perfresol'!N19</f>
        <v>13780</v>
      </c>
      <c r="L19" s="141"/>
      <c r="M19" s="142">
        <f>'36perfresol'!Q19</f>
        <v>15031</v>
      </c>
      <c r="N19" s="141"/>
      <c r="O19" s="142">
        <f>'36perfresol'!T19</f>
        <v>22588</v>
      </c>
      <c r="P19" s="141"/>
      <c r="Q19" s="142">
        <f>'36perfresol'!W19</f>
        <v>43809</v>
      </c>
      <c r="R19" s="141"/>
      <c r="S19" s="142">
        <f>'36perfresol'!Z19</f>
        <v>79784</v>
      </c>
      <c r="T19" s="143"/>
      <c r="V19" s="144">
        <f>E19/E$21</f>
        <v>0.18349392542940929</v>
      </c>
      <c r="W19" s="144">
        <f>G19/G$21</f>
        <v>0.27909811090798292</v>
      </c>
      <c r="X19" s="144">
        <f>I19/I$21</f>
        <v>0.35288169868554092</v>
      </c>
      <c r="Y19" s="144">
        <f>K19/K$21</f>
        <v>0.34024691358024689</v>
      </c>
      <c r="Z19" s="144">
        <f>M19/M$21</f>
        <v>0.37140174445899532</v>
      </c>
      <c r="AA19" s="144">
        <f>O19/O$21</f>
        <v>0.38713879271929524</v>
      </c>
      <c r="AB19" s="144">
        <f>Q19/Q$21</f>
        <v>0.36867883561816761</v>
      </c>
      <c r="AC19" s="144">
        <f>S19/S$21</f>
        <v>0.3617058895533079</v>
      </c>
    </row>
    <row r="20" spans="2:29" s="140" customFormat="1" ht="21" customHeight="1" x14ac:dyDescent="0.2">
      <c r="B20" s="1524"/>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24"/>
      <c r="D21" s="145" t="s">
        <v>68</v>
      </c>
      <c r="E21" s="142">
        <f>SUM(E17:E20)</f>
        <v>2387</v>
      </c>
      <c r="F21" s="141"/>
      <c r="G21" s="142">
        <f>SUM(G17:G20)</f>
        <v>70563</v>
      </c>
      <c r="H21" s="141"/>
      <c r="I21" s="142">
        <f>SUM(I17:I20)</f>
        <v>33626</v>
      </c>
      <c r="J21" s="141"/>
      <c r="K21" s="142">
        <f>SUM(K17:K20)</f>
        <v>40500</v>
      </c>
      <c r="L21" s="141"/>
      <c r="M21" s="142">
        <f>SUM(M17:M20)</f>
        <v>40471</v>
      </c>
      <c r="N21" s="141"/>
      <c r="O21" s="142">
        <f>SUM(O17:O20)</f>
        <v>58346</v>
      </c>
      <c r="P21" s="141"/>
      <c r="Q21" s="142">
        <f>SUM(Q17:Q20)</f>
        <v>118827</v>
      </c>
      <c r="R21" s="141"/>
      <c r="S21" s="142">
        <f>SUM(S17:S20)</f>
        <v>220577</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5" t="s">
        <v>0</v>
      </c>
      <c r="C23" s="1525"/>
      <c r="D23" s="1525"/>
      <c r="E23" s="147">
        <f>E16+E21</f>
        <v>4194</v>
      </c>
      <c r="F23" s="143"/>
      <c r="G23" s="147">
        <f>G16+G21</f>
        <v>101402</v>
      </c>
      <c r="H23" s="143"/>
      <c r="I23" s="147">
        <f>I16+I21</f>
        <v>54580</v>
      </c>
      <c r="J23" s="143"/>
      <c r="K23" s="147">
        <f>K16+K21</f>
        <v>71100</v>
      </c>
      <c r="L23" s="143"/>
      <c r="M23" s="147">
        <f>M16+M21</f>
        <v>75168</v>
      </c>
      <c r="N23" s="143"/>
      <c r="O23" s="147">
        <f>O16+O21</f>
        <v>113819</v>
      </c>
      <c r="P23" s="143"/>
      <c r="Q23" s="147">
        <f>Q16+Q21</f>
        <v>309651</v>
      </c>
      <c r="R23" s="143"/>
      <c r="S23" s="147">
        <f>S16+S21</f>
        <v>849841</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6"/>
      <c r="D37" s="1526"/>
      <c r="E37" s="1526"/>
      <c r="F37" s="1526"/>
      <c r="G37" s="1526"/>
      <c r="H37" s="1526"/>
      <c r="I37" s="1526"/>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7"/>
      <c r="C46" s="1528"/>
      <c r="D46" s="1528"/>
      <c r="E46" s="1528"/>
      <c r="F46" s="1528"/>
      <c r="G46" s="1528"/>
      <c r="H46" s="1528"/>
      <c r="I46" s="1528"/>
      <c r="J46" s="1528"/>
      <c r="K46" s="1528"/>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8.57031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9.285156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9" t="s">
        <v>413</v>
      </c>
      <c r="C3" s="1479"/>
      <c r="D3" s="1479"/>
      <c r="E3" s="1479"/>
      <c r="F3" s="1479"/>
      <c r="G3" s="1479"/>
      <c r="H3" s="1479"/>
      <c r="I3" s="1479"/>
      <c r="J3" s="1479"/>
      <c r="K3" s="1479"/>
      <c r="L3" s="1479"/>
      <c r="M3" s="1479"/>
      <c r="N3" s="1479"/>
      <c r="O3" s="1479"/>
      <c r="P3" s="1479"/>
      <c r="Q3" s="1479"/>
      <c r="R3" s="1479"/>
      <c r="S3" s="1479"/>
      <c r="T3" s="1479"/>
      <c r="U3" s="1479"/>
      <c r="V3" s="1479"/>
      <c r="W3" s="1479"/>
      <c r="X3" s="1479"/>
      <c r="Y3" s="824"/>
    </row>
    <row r="4" spans="2:30" s="622"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1" t="s">
        <v>52</v>
      </c>
      <c r="G6" s="1532"/>
      <c r="H6" s="1532"/>
      <c r="I6" s="1532"/>
      <c r="J6" s="1532"/>
      <c r="K6" s="1532"/>
      <c r="L6" s="1532"/>
      <c r="M6" s="1532"/>
      <c r="N6" s="1532"/>
      <c r="O6" s="1532"/>
      <c r="P6" s="1532"/>
      <c r="Q6" s="1532"/>
      <c r="R6" s="1532"/>
      <c r="S6" s="1532"/>
      <c r="T6" s="1532"/>
      <c r="U6" s="1532"/>
      <c r="V6" s="1532"/>
      <c r="W6" s="1533"/>
      <c r="X6" s="828"/>
      <c r="Y6" s="829"/>
    </row>
    <row r="7" spans="2:30" s="622" customFormat="1" ht="64.5" customHeight="1" x14ac:dyDescent="0.2">
      <c r="B7" s="1493" t="s">
        <v>12</v>
      </c>
      <c r="C7" s="626"/>
      <c r="D7" s="874" t="s">
        <v>245</v>
      </c>
      <c r="E7" s="626"/>
      <c r="F7" s="1534" t="s">
        <v>54</v>
      </c>
      <c r="G7" s="1535"/>
      <c r="H7" s="1536" t="s">
        <v>55</v>
      </c>
      <c r="I7" s="1537"/>
      <c r="J7" s="1538" t="s">
        <v>56</v>
      </c>
      <c r="K7" s="1539"/>
      <c r="L7" s="1538" t="s">
        <v>57</v>
      </c>
      <c r="M7" s="1540"/>
      <c r="N7" s="1539" t="s">
        <v>58</v>
      </c>
      <c r="O7" s="1539"/>
      <c r="P7" s="1538" t="s">
        <v>59</v>
      </c>
      <c r="Q7" s="1540"/>
      <c r="R7" s="1536" t="s">
        <v>60</v>
      </c>
      <c r="S7" s="1537"/>
      <c r="T7" s="1538" t="s">
        <v>61</v>
      </c>
      <c r="U7" s="1540"/>
      <c r="V7" s="1538" t="s">
        <v>0</v>
      </c>
      <c r="W7" s="1541"/>
      <c r="X7" s="628"/>
      <c r="Y7" s="858" t="s">
        <v>481</v>
      </c>
      <c r="AD7" s="830"/>
    </row>
    <row r="8" spans="2:30" s="627" customFormat="1" ht="20.25" customHeight="1" x14ac:dyDescent="0.2">
      <c r="B8" s="1494"/>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286814</v>
      </c>
      <c r="E10" s="634"/>
      <c r="F10" s="676">
        <v>647</v>
      </c>
      <c r="G10" s="677">
        <v>0.15293049817050686</v>
      </c>
      <c r="H10" s="676">
        <v>134688</v>
      </c>
      <c r="I10" s="677">
        <v>31.836016905083817</v>
      </c>
      <c r="J10" s="676">
        <v>155997</v>
      </c>
      <c r="K10" s="677">
        <v>36.872795862603645</v>
      </c>
      <c r="L10" s="676">
        <v>14739</v>
      </c>
      <c r="M10" s="677">
        <v>3.483837113655488</v>
      </c>
      <c r="N10" s="676">
        <v>28739</v>
      </c>
      <c r="O10" s="677">
        <v>6.7929978159539361</v>
      </c>
      <c r="P10" s="676">
        <v>4863</v>
      </c>
      <c r="Q10" s="677">
        <v>1.1494606068055253</v>
      </c>
      <c r="R10" s="676">
        <v>83383</v>
      </c>
      <c r="S10" s="677">
        <v>19.709124774267966</v>
      </c>
      <c r="T10" s="676">
        <v>12</v>
      </c>
      <c r="U10" s="677">
        <f t="shared" ref="U10:U27" si="0">T10*100/$V10</f>
        <v>2.8364234591129558E-3</v>
      </c>
      <c r="V10" s="834">
        <f>F10+H10+J10+L10+N10+P10+R10+T10</f>
        <v>423068</v>
      </c>
      <c r="W10" s="677">
        <f t="shared" ref="V10:W27" si="1">G10+I10+K10+M10+O10+Q10+S10+U10</f>
        <v>99.999999999999986</v>
      </c>
      <c r="X10" s="679"/>
      <c r="Y10" s="835">
        <f t="shared" ref="Y10:Y27" si="2">V10/D10</f>
        <v>1.4750604921656545</v>
      </c>
    </row>
    <row r="11" spans="2:30" s="634" customFormat="1" ht="18" customHeight="1" x14ac:dyDescent="0.2">
      <c r="B11" s="683" t="s">
        <v>7</v>
      </c>
      <c r="D11" s="836">
        <v>40702</v>
      </c>
      <c r="F11" s="684">
        <v>4092</v>
      </c>
      <c r="G11" s="685">
        <v>8.1219483148743592</v>
      </c>
      <c r="H11" s="684">
        <v>6062</v>
      </c>
      <c r="I11" s="685">
        <v>12.032074947401849</v>
      </c>
      <c r="J11" s="684">
        <v>5295</v>
      </c>
      <c r="K11" s="685">
        <v>10.509705847326426</v>
      </c>
      <c r="L11" s="684">
        <v>1769</v>
      </c>
      <c r="M11" s="685">
        <v>3.5111746258584415</v>
      </c>
      <c r="N11" s="684">
        <v>4109</v>
      </c>
      <c r="O11" s="685">
        <v>8.1556905243936324</v>
      </c>
      <c r="P11" s="684">
        <v>8567</v>
      </c>
      <c r="Q11" s="685">
        <v>17.004088761859393</v>
      </c>
      <c r="R11" s="684">
        <v>20488</v>
      </c>
      <c r="S11" s="685">
        <v>40.665316978285894</v>
      </c>
      <c r="T11" s="684">
        <v>0</v>
      </c>
      <c r="U11" s="685">
        <f t="shared" si="0"/>
        <v>0</v>
      </c>
      <c r="V11" s="837">
        <f t="shared" si="1"/>
        <v>50382</v>
      </c>
      <c r="W11" s="685">
        <f t="shared" si="1"/>
        <v>100</v>
      </c>
      <c r="X11" s="679"/>
      <c r="Y11" s="838">
        <f t="shared" si="2"/>
        <v>1.2378261510490884</v>
      </c>
    </row>
    <row r="12" spans="2:30" s="634" customFormat="1" ht="22.5" customHeight="1" x14ac:dyDescent="0.2">
      <c r="B12" s="683" t="s">
        <v>37</v>
      </c>
      <c r="D12" s="836">
        <v>31506</v>
      </c>
      <c r="F12" s="686">
        <v>7639</v>
      </c>
      <c r="G12" s="685">
        <v>18.420100793325457</v>
      </c>
      <c r="H12" s="686">
        <v>4121</v>
      </c>
      <c r="I12" s="685">
        <v>9.9370644546791738</v>
      </c>
      <c r="J12" s="686">
        <v>7412</v>
      </c>
      <c r="K12" s="685">
        <v>17.872730341684552</v>
      </c>
      <c r="L12" s="686">
        <v>2271</v>
      </c>
      <c r="M12" s="685">
        <v>5.4761158399845673</v>
      </c>
      <c r="N12" s="686">
        <v>3772</v>
      </c>
      <c r="O12" s="685">
        <v>9.0955125268259742</v>
      </c>
      <c r="P12" s="686">
        <v>4674</v>
      </c>
      <c r="Q12" s="685">
        <v>11.270526391936533</v>
      </c>
      <c r="R12" s="686">
        <v>11561</v>
      </c>
      <c r="S12" s="685">
        <v>27.87731185647802</v>
      </c>
      <c r="T12" s="686">
        <v>21</v>
      </c>
      <c r="U12" s="685">
        <f t="shared" si="0"/>
        <v>5.0637795085722553E-2</v>
      </c>
      <c r="V12" s="837">
        <f t="shared" si="1"/>
        <v>41471</v>
      </c>
      <c r="W12" s="685">
        <f t="shared" si="1"/>
        <v>99.999999999999986</v>
      </c>
      <c r="X12" s="679"/>
      <c r="Y12" s="838">
        <f t="shared" si="2"/>
        <v>1.3162889608328572</v>
      </c>
    </row>
    <row r="13" spans="2:30" s="634" customFormat="1" ht="18" customHeight="1" x14ac:dyDescent="0.2">
      <c r="B13" s="683" t="s">
        <v>38</v>
      </c>
      <c r="D13" s="836">
        <v>29317</v>
      </c>
      <c r="F13" s="684">
        <v>4853</v>
      </c>
      <c r="G13" s="685">
        <v>9.935103486396299</v>
      </c>
      <c r="H13" s="684">
        <v>14609</v>
      </c>
      <c r="I13" s="685">
        <v>29.907670890740476</v>
      </c>
      <c r="J13" s="684">
        <v>2060</v>
      </c>
      <c r="K13" s="685">
        <v>4.2172497799250719</v>
      </c>
      <c r="L13" s="684">
        <v>1676</v>
      </c>
      <c r="M13" s="685">
        <v>3.4311216656089423</v>
      </c>
      <c r="N13" s="684">
        <v>2948</v>
      </c>
      <c r="O13" s="685">
        <v>6.0351710442811228</v>
      </c>
      <c r="P13" s="684">
        <v>712</v>
      </c>
      <c r="Q13" s="685">
        <v>1.457612545294491</v>
      </c>
      <c r="R13" s="684">
        <v>21989</v>
      </c>
      <c r="S13" s="685">
        <v>45.016070587753596</v>
      </c>
      <c r="T13" s="684">
        <v>0</v>
      </c>
      <c r="U13" s="685">
        <f t="shared" si="0"/>
        <v>0</v>
      </c>
      <c r="V13" s="837">
        <f t="shared" si="1"/>
        <v>48847</v>
      </c>
      <c r="W13" s="685">
        <f t="shared" si="1"/>
        <v>100</v>
      </c>
      <c r="X13" s="679"/>
      <c r="Y13" s="838">
        <f t="shared" si="2"/>
        <v>1.6661663881024662</v>
      </c>
    </row>
    <row r="14" spans="2:30" s="634" customFormat="1" ht="18" customHeight="1" x14ac:dyDescent="0.2">
      <c r="B14" s="683" t="s">
        <v>6</v>
      </c>
      <c r="D14" s="836">
        <v>41030</v>
      </c>
      <c r="F14" s="684">
        <v>1575</v>
      </c>
      <c r="G14" s="685">
        <v>3.3837494091866112</v>
      </c>
      <c r="H14" s="684">
        <v>2444</v>
      </c>
      <c r="I14" s="685">
        <v>5.2507197181283036</v>
      </c>
      <c r="J14" s="684">
        <v>795</v>
      </c>
      <c r="K14" s="685">
        <v>1.7079877970180037</v>
      </c>
      <c r="L14" s="684">
        <v>5585</v>
      </c>
      <c r="M14" s="685">
        <v>11.998882825591888</v>
      </c>
      <c r="N14" s="684">
        <v>4766</v>
      </c>
      <c r="O14" s="685">
        <v>10.239333132814849</v>
      </c>
      <c r="P14" s="684">
        <v>13901</v>
      </c>
      <c r="Q14" s="685">
        <v>29.865079706097195</v>
      </c>
      <c r="R14" s="684">
        <v>17480</v>
      </c>
      <c r="S14" s="685">
        <v>37.554247411163153</v>
      </c>
      <c r="T14" s="684">
        <v>0</v>
      </c>
      <c r="U14" s="685">
        <f t="shared" si="0"/>
        <v>0</v>
      </c>
      <c r="V14" s="837">
        <f t="shared" si="1"/>
        <v>46546</v>
      </c>
      <c r="W14" s="685">
        <f t="shared" si="1"/>
        <v>100</v>
      </c>
      <c r="X14" s="679"/>
      <c r="Y14" s="838">
        <f t="shared" si="2"/>
        <v>1.1344382159395565</v>
      </c>
    </row>
    <row r="15" spans="2:30" s="634" customFormat="1" ht="18" customHeight="1" x14ac:dyDescent="0.2">
      <c r="B15" s="683" t="s">
        <v>5</v>
      </c>
      <c r="D15" s="836">
        <v>17396</v>
      </c>
      <c r="F15" s="686">
        <v>6516</v>
      </c>
      <c r="G15" s="685">
        <v>23.848040112725542</v>
      </c>
      <c r="H15" s="686">
        <v>3430</v>
      </c>
      <c r="I15" s="685">
        <v>12.553526333125937</v>
      </c>
      <c r="J15" s="686">
        <v>1460</v>
      </c>
      <c r="K15" s="685">
        <v>5.3434835120594375</v>
      </c>
      <c r="L15" s="686">
        <v>2113</v>
      </c>
      <c r="M15" s="685">
        <v>7.7334114116312263</v>
      </c>
      <c r="N15" s="686">
        <v>4623</v>
      </c>
      <c r="O15" s="685">
        <v>16.91981114811697</v>
      </c>
      <c r="P15" s="686">
        <v>156</v>
      </c>
      <c r="Q15" s="685">
        <v>0.57094755334333713</v>
      </c>
      <c r="R15" s="686">
        <v>9025</v>
      </c>
      <c r="S15" s="685">
        <v>33.030779928997546</v>
      </c>
      <c r="T15" s="686">
        <v>0</v>
      </c>
      <c r="U15" s="685">
        <f t="shared" si="0"/>
        <v>0</v>
      </c>
      <c r="V15" s="837">
        <f t="shared" si="1"/>
        <v>27323</v>
      </c>
      <c r="W15" s="685">
        <f t="shared" si="1"/>
        <v>99.999999999999986</v>
      </c>
      <c r="X15" s="679"/>
      <c r="Y15" s="838">
        <f t="shared" si="2"/>
        <v>1.5706484249252701</v>
      </c>
    </row>
    <row r="16" spans="2:30" s="745" customFormat="1" ht="18" customHeight="1" x14ac:dyDescent="0.2">
      <c r="B16" s="839" t="s">
        <v>4</v>
      </c>
      <c r="D16" s="840">
        <v>124219</v>
      </c>
      <c r="E16" s="823"/>
      <c r="F16" s="841">
        <v>13532</v>
      </c>
      <c r="G16" s="842">
        <v>7.9233660838710431</v>
      </c>
      <c r="H16" s="841">
        <v>28288</v>
      </c>
      <c r="I16" s="842">
        <v>16.563418547187709</v>
      </c>
      <c r="J16" s="841">
        <v>21616</v>
      </c>
      <c r="K16" s="842">
        <v>12.65677514550373</v>
      </c>
      <c r="L16" s="841">
        <v>8004</v>
      </c>
      <c r="M16" s="842">
        <v>4.6865668146100967</v>
      </c>
      <c r="N16" s="841">
        <v>8419</v>
      </c>
      <c r="O16" s="842">
        <v>4.9295609710397805</v>
      </c>
      <c r="P16" s="841">
        <v>54560</v>
      </c>
      <c r="Q16" s="842">
        <v>31.946412469406159</v>
      </c>
      <c r="R16" s="841">
        <v>33966</v>
      </c>
      <c r="S16" s="842">
        <v>19.888047029616011</v>
      </c>
      <c r="T16" s="841">
        <v>2401</v>
      </c>
      <c r="U16" s="842">
        <f t="shared" si="0"/>
        <v>1.4058529387654726</v>
      </c>
      <c r="V16" s="843">
        <f t="shared" si="1"/>
        <v>170786</v>
      </c>
      <c r="W16" s="842">
        <f t="shared" si="1"/>
        <v>100.00000000000001</v>
      </c>
      <c r="X16" s="844"/>
      <c r="Y16" s="838">
        <f t="shared" si="2"/>
        <v>1.3748782392387637</v>
      </c>
    </row>
    <row r="17" spans="2:25" s="745" customFormat="1" ht="18" customHeight="1" x14ac:dyDescent="0.2">
      <c r="B17" s="839" t="s">
        <v>40</v>
      </c>
      <c r="D17" s="840">
        <v>72434</v>
      </c>
      <c r="E17" s="823"/>
      <c r="F17" s="841">
        <v>8978</v>
      </c>
      <c r="G17" s="842">
        <v>9.1877564804486429</v>
      </c>
      <c r="H17" s="841">
        <v>29051</v>
      </c>
      <c r="I17" s="842">
        <v>29.72972972972973</v>
      </c>
      <c r="J17" s="841">
        <v>15527</v>
      </c>
      <c r="K17" s="842">
        <v>15.889763296048795</v>
      </c>
      <c r="L17" s="841">
        <v>3633</v>
      </c>
      <c r="M17" s="842">
        <v>3.7178791817186365</v>
      </c>
      <c r="N17" s="841">
        <v>12272</v>
      </c>
      <c r="O17" s="842">
        <v>12.558715474277761</v>
      </c>
      <c r="P17" s="841">
        <v>10574</v>
      </c>
      <c r="Q17" s="842">
        <v>10.821044444671859</v>
      </c>
      <c r="R17" s="841">
        <v>17662</v>
      </c>
      <c r="S17" s="842">
        <v>18.074644125382481</v>
      </c>
      <c r="T17" s="841">
        <v>20</v>
      </c>
      <c r="U17" s="842">
        <f t="shared" si="0"/>
        <v>2.046726772209544E-2</v>
      </c>
      <c r="V17" s="843">
        <f t="shared" si="1"/>
        <v>97717</v>
      </c>
      <c r="W17" s="842">
        <f t="shared" si="1"/>
        <v>99.999999999999986</v>
      </c>
      <c r="X17" s="844"/>
      <c r="Y17" s="838">
        <f t="shared" si="2"/>
        <v>1.3490487892426208</v>
      </c>
    </row>
    <row r="18" spans="2:25" s="745" customFormat="1" ht="18" customHeight="1" x14ac:dyDescent="0.2">
      <c r="B18" s="839" t="s">
        <v>41</v>
      </c>
      <c r="D18" s="840">
        <v>208349</v>
      </c>
      <c r="E18" s="823"/>
      <c r="F18" s="841">
        <v>18</v>
      </c>
      <c r="G18" s="842">
        <v>7.0770295348032584E-3</v>
      </c>
      <c r="H18" s="841">
        <v>29656</v>
      </c>
      <c r="I18" s="842">
        <v>11.659799326895858</v>
      </c>
      <c r="J18" s="841">
        <v>33592</v>
      </c>
      <c r="K18" s="842">
        <v>13.207309785172837</v>
      </c>
      <c r="L18" s="841">
        <v>13831</v>
      </c>
      <c r="M18" s="842">
        <v>5.4379108608813258</v>
      </c>
      <c r="N18" s="841">
        <v>37934</v>
      </c>
      <c r="O18" s="842">
        <v>14.914446576290379</v>
      </c>
      <c r="P18" s="841">
        <v>23580</v>
      </c>
      <c r="Q18" s="842">
        <v>9.2709086905922682</v>
      </c>
      <c r="R18" s="841">
        <v>115636</v>
      </c>
      <c r="S18" s="842">
        <v>45.464410404806088</v>
      </c>
      <c r="T18" s="841">
        <v>97</v>
      </c>
      <c r="U18" s="842">
        <f t="shared" si="0"/>
        <v>3.8137325826439784E-2</v>
      </c>
      <c r="V18" s="843">
        <f t="shared" si="1"/>
        <v>254344</v>
      </c>
      <c r="W18" s="842">
        <f t="shared" si="1"/>
        <v>100</v>
      </c>
      <c r="X18" s="844"/>
      <c r="Y18" s="838">
        <f t="shared" si="2"/>
        <v>1.2207593988932033</v>
      </c>
    </row>
    <row r="19" spans="2:25" s="745" customFormat="1" ht="18" customHeight="1" x14ac:dyDescent="0.2">
      <c r="B19" s="839" t="s">
        <v>3</v>
      </c>
      <c r="D19" s="840">
        <v>152556</v>
      </c>
      <c r="E19" s="823"/>
      <c r="F19" s="841">
        <v>1526</v>
      </c>
      <c r="G19" s="842">
        <v>0.64859994219554906</v>
      </c>
      <c r="H19" s="841">
        <v>82554</v>
      </c>
      <c r="I19" s="842">
        <v>35.08815178768765</v>
      </c>
      <c r="J19" s="841">
        <v>5545</v>
      </c>
      <c r="K19" s="842">
        <v>2.3568064740985055</v>
      </c>
      <c r="L19" s="841">
        <v>9284</v>
      </c>
      <c r="M19" s="842">
        <v>3.9460038422958568</v>
      </c>
      <c r="N19" s="841">
        <v>13957</v>
      </c>
      <c r="O19" s="842">
        <v>5.9321817779969059</v>
      </c>
      <c r="P19" s="841">
        <v>22984</v>
      </c>
      <c r="Q19" s="842">
        <v>9.7689522093201173</v>
      </c>
      <c r="R19" s="841">
        <v>98810</v>
      </c>
      <c r="S19" s="842">
        <v>41.997483806253079</v>
      </c>
      <c r="T19" s="841">
        <v>616</v>
      </c>
      <c r="U19" s="842">
        <f t="shared" si="0"/>
        <v>0.26182016015233173</v>
      </c>
      <c r="V19" s="843">
        <f t="shared" si="1"/>
        <v>235276</v>
      </c>
      <c r="W19" s="842">
        <f t="shared" si="1"/>
        <v>100</v>
      </c>
      <c r="X19" s="844"/>
      <c r="Y19" s="838">
        <f t="shared" si="2"/>
        <v>1.542227116599806</v>
      </c>
    </row>
    <row r="20" spans="2:25" s="634" customFormat="1" ht="18" customHeight="1" x14ac:dyDescent="0.2">
      <c r="B20" s="839" t="s">
        <v>2</v>
      </c>
      <c r="D20" s="836">
        <v>35415</v>
      </c>
      <c r="F20" s="684">
        <v>1477</v>
      </c>
      <c r="G20" s="685">
        <v>3.5272484119023737</v>
      </c>
      <c r="H20" s="684">
        <v>6504</v>
      </c>
      <c r="I20" s="685">
        <v>15.532311219372403</v>
      </c>
      <c r="J20" s="684">
        <v>917</v>
      </c>
      <c r="K20" s="685">
        <v>2.1899030424607155</v>
      </c>
      <c r="L20" s="684">
        <v>2332</v>
      </c>
      <c r="M20" s="685">
        <v>5.5690882170320481</v>
      </c>
      <c r="N20" s="684">
        <v>5240</v>
      </c>
      <c r="O20" s="685">
        <v>12.513731671204088</v>
      </c>
      <c r="P20" s="684">
        <v>18922</v>
      </c>
      <c r="Q20" s="685">
        <v>45.187944786741177</v>
      </c>
      <c r="R20" s="684">
        <v>6482</v>
      </c>
      <c r="S20" s="685">
        <v>15.479772651287195</v>
      </c>
      <c r="T20" s="684">
        <v>0</v>
      </c>
      <c r="U20" s="685">
        <f t="shared" si="0"/>
        <v>0</v>
      </c>
      <c r="V20" s="837">
        <f t="shared" si="1"/>
        <v>41874</v>
      </c>
      <c r="W20" s="685">
        <f t="shared" si="1"/>
        <v>100</v>
      </c>
      <c r="X20" s="679"/>
      <c r="Y20" s="838">
        <f t="shared" si="2"/>
        <v>1.1823803473104617</v>
      </c>
    </row>
    <row r="21" spans="2:25" s="634" customFormat="1" ht="18" customHeight="1" x14ac:dyDescent="0.2">
      <c r="B21" s="683" t="s">
        <v>35</v>
      </c>
      <c r="D21" s="836">
        <v>74248</v>
      </c>
      <c r="F21" s="684">
        <v>6065</v>
      </c>
      <c r="G21" s="685">
        <v>6.5641369756266501</v>
      </c>
      <c r="H21" s="684">
        <v>11664</v>
      </c>
      <c r="I21" s="685">
        <v>12.623923113554699</v>
      </c>
      <c r="J21" s="684">
        <v>25385</v>
      </c>
      <c r="K21" s="685">
        <v>27.474133079354086</v>
      </c>
      <c r="L21" s="684">
        <v>8886</v>
      </c>
      <c r="M21" s="685">
        <v>9.6172994501926485</v>
      </c>
      <c r="N21" s="684">
        <v>6926</v>
      </c>
      <c r="O21" s="685">
        <v>7.4959954976405907</v>
      </c>
      <c r="P21" s="684">
        <v>15460</v>
      </c>
      <c r="Q21" s="685">
        <v>16.732326074721851</v>
      </c>
      <c r="R21" s="684">
        <v>17875</v>
      </c>
      <c r="S21" s="685">
        <v>19.346075587687778</v>
      </c>
      <c r="T21" s="684">
        <v>135</v>
      </c>
      <c r="U21" s="685">
        <f t="shared" si="0"/>
        <v>0.14611022122169792</v>
      </c>
      <c r="V21" s="837">
        <f t="shared" si="1"/>
        <v>92396</v>
      </c>
      <c r="W21" s="685">
        <f t="shared" si="1"/>
        <v>100.00000000000001</v>
      </c>
      <c r="X21" s="679"/>
      <c r="Y21" s="838">
        <f t="shared" si="2"/>
        <v>1.2444240922314407</v>
      </c>
    </row>
    <row r="22" spans="2:25" s="634" customFormat="1" ht="21" customHeight="1" x14ac:dyDescent="0.2">
      <c r="B22" s="683" t="s">
        <v>42</v>
      </c>
      <c r="D22" s="836">
        <v>181408</v>
      </c>
      <c r="F22" s="684">
        <v>5395</v>
      </c>
      <c r="G22" s="685">
        <v>2.1573959291398408</v>
      </c>
      <c r="H22" s="684">
        <v>73992</v>
      </c>
      <c r="I22" s="685">
        <v>29.588515215739594</v>
      </c>
      <c r="J22" s="684">
        <v>53092</v>
      </c>
      <c r="K22" s="685">
        <v>21.23085536049906</v>
      </c>
      <c r="L22" s="684">
        <v>17931</v>
      </c>
      <c r="M22" s="685">
        <v>7.1703922901587553</v>
      </c>
      <c r="N22" s="684">
        <v>24726</v>
      </c>
      <c r="O22" s="685">
        <v>9.8876314631903064</v>
      </c>
      <c r="P22" s="684">
        <v>27490</v>
      </c>
      <c r="Q22" s="685">
        <v>10.992921981845083</v>
      </c>
      <c r="R22" s="684">
        <v>47362</v>
      </c>
      <c r="S22" s="685">
        <v>18.939496940856561</v>
      </c>
      <c r="T22" s="684">
        <v>82</v>
      </c>
      <c r="U22" s="685">
        <f t="shared" si="0"/>
        <v>3.2790818570800177E-2</v>
      </c>
      <c r="V22" s="837">
        <f t="shared" si="1"/>
        <v>250070</v>
      </c>
      <c r="W22" s="685">
        <f t="shared" si="1"/>
        <v>100</v>
      </c>
      <c r="X22" s="679"/>
      <c r="Y22" s="838">
        <f t="shared" si="2"/>
        <v>1.3784948844593403</v>
      </c>
    </row>
    <row r="23" spans="2:25" s="634" customFormat="1" ht="18" customHeight="1" x14ac:dyDescent="0.2">
      <c r="B23" s="683" t="s">
        <v>43</v>
      </c>
      <c r="D23" s="836">
        <v>42280</v>
      </c>
      <c r="F23" s="684">
        <v>3798</v>
      </c>
      <c r="G23" s="685">
        <v>7.0556763083096472</v>
      </c>
      <c r="H23" s="684">
        <v>10671</v>
      </c>
      <c r="I23" s="685">
        <v>19.823886752494008</v>
      </c>
      <c r="J23" s="684">
        <v>3520</v>
      </c>
      <c r="K23" s="685">
        <v>6.5392260677330061</v>
      </c>
      <c r="L23" s="684">
        <v>4077</v>
      </c>
      <c r="M23" s="685">
        <v>7.5739842835646209</v>
      </c>
      <c r="N23" s="684">
        <v>5177</v>
      </c>
      <c r="O23" s="685">
        <v>9.6174924297311861</v>
      </c>
      <c r="P23" s="684">
        <v>1465</v>
      </c>
      <c r="Q23" s="685">
        <v>2.7215813037581973</v>
      </c>
      <c r="R23" s="684">
        <v>25118</v>
      </c>
      <c r="S23" s="685">
        <v>46.662579650374333</v>
      </c>
      <c r="T23" s="684">
        <v>3</v>
      </c>
      <c r="U23" s="685">
        <f t="shared" si="0"/>
        <v>5.573204034999721E-3</v>
      </c>
      <c r="V23" s="837">
        <f>F23+H23+J23+L23+N23+P23+R23+T23</f>
        <v>53829</v>
      </c>
      <c r="W23" s="685">
        <f t="shared" si="1"/>
        <v>100</v>
      </c>
      <c r="X23" s="679"/>
      <c r="Y23" s="838">
        <f t="shared" si="2"/>
        <v>1.2731551561021759</v>
      </c>
    </row>
    <row r="24" spans="2:25" s="634" customFormat="1" ht="22.5" customHeight="1" x14ac:dyDescent="0.2">
      <c r="B24" s="683" t="s">
        <v>44</v>
      </c>
      <c r="D24" s="836">
        <v>16304</v>
      </c>
      <c r="F24" s="686">
        <v>2153</v>
      </c>
      <c r="G24" s="687">
        <v>9.5038403813895993</v>
      </c>
      <c r="H24" s="686">
        <v>3381</v>
      </c>
      <c r="I24" s="685">
        <v>14.924516641652689</v>
      </c>
      <c r="J24" s="686">
        <v>1106</v>
      </c>
      <c r="K24" s="685">
        <v>4.8821400194226188</v>
      </c>
      <c r="L24" s="686">
        <v>733</v>
      </c>
      <c r="M24" s="685">
        <v>3.235631676525117</v>
      </c>
      <c r="N24" s="686">
        <v>2523</v>
      </c>
      <c r="O24" s="685">
        <v>11.137106029840204</v>
      </c>
      <c r="P24" s="686">
        <v>2814</v>
      </c>
      <c r="Q24" s="685">
        <v>12.421647391189193</v>
      </c>
      <c r="R24" s="686">
        <v>9907</v>
      </c>
      <c r="S24" s="685">
        <v>43.731791295135515</v>
      </c>
      <c r="T24" s="686">
        <v>37</v>
      </c>
      <c r="U24" s="685">
        <f t="shared" si="0"/>
        <v>0.16332656484506047</v>
      </c>
      <c r="V24" s="845">
        <f t="shared" si="1"/>
        <v>22654</v>
      </c>
      <c r="W24" s="685">
        <f t="shared" si="1"/>
        <v>100.00000000000001</v>
      </c>
      <c r="X24" s="679"/>
      <c r="Y24" s="838">
        <f t="shared" si="2"/>
        <v>1.3894749754661433</v>
      </c>
    </row>
    <row r="25" spans="2:25" s="634" customFormat="1" ht="18" customHeight="1" x14ac:dyDescent="0.2">
      <c r="B25" s="683" t="s">
        <v>45</v>
      </c>
      <c r="D25" s="836">
        <v>68480</v>
      </c>
      <c r="F25" s="686">
        <v>1021</v>
      </c>
      <c r="G25" s="687">
        <v>1.0611099563500312</v>
      </c>
      <c r="H25" s="686">
        <v>24914</v>
      </c>
      <c r="I25" s="685">
        <v>25.892745790895862</v>
      </c>
      <c r="J25" s="686">
        <v>5741</v>
      </c>
      <c r="K25" s="685">
        <v>5.9665350239035542</v>
      </c>
      <c r="L25" s="686">
        <v>7621</v>
      </c>
      <c r="M25" s="685">
        <v>7.9203907711494494</v>
      </c>
      <c r="N25" s="686">
        <v>13180</v>
      </c>
      <c r="O25" s="685">
        <v>13.69777593016005</v>
      </c>
      <c r="P25" s="686">
        <v>1339</v>
      </c>
      <c r="Q25" s="685">
        <v>1.3916025774267304</v>
      </c>
      <c r="R25" s="686">
        <v>35495</v>
      </c>
      <c r="S25" s="685">
        <v>36.889420078985658</v>
      </c>
      <c r="T25" s="686">
        <v>6909</v>
      </c>
      <c r="U25" s="685">
        <f t="shared" si="0"/>
        <v>7.1804198711286631</v>
      </c>
      <c r="V25" s="845">
        <f t="shared" si="1"/>
        <v>96220</v>
      </c>
      <c r="W25" s="685">
        <f t="shared" si="1"/>
        <v>100</v>
      </c>
      <c r="X25" s="679"/>
      <c r="Y25" s="838">
        <f t="shared" si="2"/>
        <v>1.4050817757009346</v>
      </c>
    </row>
    <row r="26" spans="2:25" s="634" customFormat="1" ht="18" customHeight="1" x14ac:dyDescent="0.2">
      <c r="B26" s="683" t="s">
        <v>46</v>
      </c>
      <c r="D26" s="836">
        <v>9221</v>
      </c>
      <c r="F26" s="686">
        <v>1111</v>
      </c>
      <c r="G26" s="687">
        <v>7.9226984240176854</v>
      </c>
      <c r="H26" s="686">
        <v>3691</v>
      </c>
      <c r="I26" s="685">
        <v>26.321043999144262</v>
      </c>
      <c r="J26" s="686">
        <v>3691</v>
      </c>
      <c r="K26" s="685">
        <v>26.321043999144262</v>
      </c>
      <c r="L26" s="686">
        <v>1367</v>
      </c>
      <c r="M26" s="685">
        <v>9.7482706981387715</v>
      </c>
      <c r="N26" s="686">
        <v>1978</v>
      </c>
      <c r="O26" s="685">
        <v>14.10539827426371</v>
      </c>
      <c r="P26" s="686">
        <v>968</v>
      </c>
      <c r="Q26" s="685">
        <v>6.9029451615203596</v>
      </c>
      <c r="R26" s="686">
        <v>1217</v>
      </c>
      <c r="S26" s="685">
        <v>8.6785994437709473</v>
      </c>
      <c r="T26" s="686">
        <v>0</v>
      </c>
      <c r="U26" s="685">
        <f t="shared" si="0"/>
        <v>0</v>
      </c>
      <c r="V26" s="845">
        <f t="shared" si="1"/>
        <v>14023</v>
      </c>
      <c r="W26" s="685">
        <f t="shared" si="1"/>
        <v>100</v>
      </c>
      <c r="X26" s="679"/>
      <c r="Y26" s="838">
        <f t="shared" si="2"/>
        <v>1.5207678126016702</v>
      </c>
    </row>
    <row r="27" spans="2:25" s="634" customFormat="1" ht="18" customHeight="1" x14ac:dyDescent="0.2">
      <c r="B27" s="683" t="s">
        <v>1</v>
      </c>
      <c r="D27" s="836">
        <v>3493</v>
      </c>
      <c r="F27" s="686">
        <v>627</v>
      </c>
      <c r="G27" s="687">
        <v>13.483870967741936</v>
      </c>
      <c r="H27" s="686">
        <v>749</v>
      </c>
      <c r="I27" s="685">
        <v>16.107526881720432</v>
      </c>
      <c r="J27" s="686">
        <v>1202</v>
      </c>
      <c r="K27" s="685">
        <v>25.849462365591396</v>
      </c>
      <c r="L27" s="686">
        <v>61</v>
      </c>
      <c r="M27" s="685">
        <v>1.3118279569892473</v>
      </c>
      <c r="N27" s="686">
        <v>207</v>
      </c>
      <c r="O27" s="685">
        <v>4.4516129032258061</v>
      </c>
      <c r="P27" s="686">
        <v>3</v>
      </c>
      <c r="Q27" s="685">
        <v>6.4516129032258063E-2</v>
      </c>
      <c r="R27" s="686">
        <v>1801</v>
      </c>
      <c r="S27" s="685">
        <v>38.731182795698928</v>
      </c>
      <c r="T27" s="686">
        <v>0</v>
      </c>
      <c r="U27" s="685">
        <f t="shared" si="0"/>
        <v>0</v>
      </c>
      <c r="V27" s="837">
        <f t="shared" si="1"/>
        <v>4650</v>
      </c>
      <c r="W27" s="685">
        <f t="shared" si="1"/>
        <v>100</v>
      </c>
      <c r="X27" s="679"/>
      <c r="Y27" s="838">
        <f t="shared" si="2"/>
        <v>1.3312338963641568</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1233" customFormat="1" ht="20.25" customHeight="1" x14ac:dyDescent="0.2">
      <c r="B30" s="1257" t="s">
        <v>0</v>
      </c>
      <c r="D30" s="1274">
        <f>SUM(D10:D29)</f>
        <v>1435172</v>
      </c>
      <c r="F30" s="1258">
        <f>SUM(F10:F27)</f>
        <v>71023</v>
      </c>
      <c r="G30" s="1259">
        <f>F30*100/$V30</f>
        <v>3.6025292724841691</v>
      </c>
      <c r="H30" s="1258">
        <f>SUM(H10:H27)</f>
        <v>470469</v>
      </c>
      <c r="I30" s="1259">
        <f>H30*100/$V30</f>
        <v>23.863795450718143</v>
      </c>
      <c r="J30" s="1258">
        <f>SUM(J10:J27)</f>
        <v>343953</v>
      </c>
      <c r="K30" s="1259">
        <f>J30*100/$V30</f>
        <v>17.446471577640306</v>
      </c>
      <c r="L30" s="1258">
        <f>SUM(L10:L27)</f>
        <v>105913</v>
      </c>
      <c r="M30" s="1259">
        <f>L30*100/$V30</f>
        <v>5.3722693048254202</v>
      </c>
      <c r="N30" s="1258">
        <f>SUM(N10:N27)</f>
        <v>181496</v>
      </c>
      <c r="O30" s="1259">
        <f>N30*100/$V30</f>
        <v>9.2060973605562531</v>
      </c>
      <c r="P30" s="1258">
        <f>SUM(P10:P27)</f>
        <v>213032</v>
      </c>
      <c r="Q30" s="1259">
        <f>P30*100/$V30</f>
        <v>10.805711051009498</v>
      </c>
      <c r="R30" s="1258">
        <f>SUM(R10:R27)</f>
        <v>575257</v>
      </c>
      <c r="S30" s="1259">
        <f>R30*100/$V30</f>
        <v>29.179000910992578</v>
      </c>
      <c r="T30" s="1258">
        <f>SUM(T10:T28)</f>
        <v>10333</v>
      </c>
      <c r="U30" s="1259">
        <f>T30*100/$V30</f>
        <v>0.52412507177363554</v>
      </c>
      <c r="V30" s="1258">
        <f>SUM(V10:V27)</f>
        <v>1971476</v>
      </c>
      <c r="W30" s="1259">
        <f>G30+I30+K30+M30+O30+Q30+S30+U30</f>
        <v>100.00000000000001</v>
      </c>
      <c r="X30" s="1275"/>
      <c r="Y30" s="1276">
        <f>(V30/D30)</f>
        <v>1.3736862201882423</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X35" s="698"/>
      <c r="Y35" s="698"/>
    </row>
    <row r="36" spans="2:25" s="855" customFormat="1" x14ac:dyDescent="0.2">
      <c r="D36" s="856"/>
      <c r="T36" s="698"/>
      <c r="U36" s="698"/>
    </row>
    <row r="37" spans="2:25" s="855" customFormat="1" x14ac:dyDescent="0.2">
      <c r="T37" s="698"/>
      <c r="U37" s="698"/>
    </row>
    <row r="38" spans="2:25" s="855" customFormat="1" x14ac:dyDescent="0.2">
      <c r="T38" s="698"/>
      <c r="U38" s="698"/>
    </row>
    <row r="39" spans="2:25" s="855" customFormat="1" x14ac:dyDescent="0.2">
      <c r="T39" s="698"/>
      <c r="U39" s="698"/>
    </row>
    <row r="40" spans="2:25" s="855" customFormat="1" x14ac:dyDescent="0.2">
      <c r="T40" s="698"/>
      <c r="U40" s="698"/>
    </row>
    <row r="41" spans="2:25" s="855" customFormat="1" x14ac:dyDescent="0.2">
      <c r="T41" s="698"/>
      <c r="U41" s="698"/>
    </row>
    <row r="42" spans="2:25" x14ac:dyDescent="0.2">
      <c r="T42" s="735"/>
      <c r="U42" s="735"/>
      <c r="X42" s="616"/>
      <c r="Y42" s="616"/>
    </row>
    <row r="43" spans="2:25" x14ac:dyDescent="0.2">
      <c r="T43" s="735"/>
      <c r="U43" s="735"/>
      <c r="X43" s="616"/>
      <c r="Y43" s="616"/>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495" t="s">
        <v>414</v>
      </c>
      <c r="C3" s="1495"/>
      <c r="D3" s="1495"/>
      <c r="E3" s="1495"/>
      <c r="F3" s="1495"/>
      <c r="G3" s="1495"/>
      <c r="H3" s="1495"/>
      <c r="I3" s="1495"/>
      <c r="J3" s="1495"/>
      <c r="K3" s="1495"/>
      <c r="L3" s="1495"/>
      <c r="M3" s="1495"/>
      <c r="N3" s="1495"/>
      <c r="O3" s="1495"/>
      <c r="P3" s="1495"/>
      <c r="Q3" s="1495"/>
      <c r="R3" s="1495"/>
      <c r="S3" s="1495"/>
      <c r="T3" s="1495"/>
      <c r="U3" s="1495"/>
      <c r="V3" s="1495"/>
      <c r="W3" s="1495"/>
      <c r="X3" s="1495"/>
      <c r="Y3" s="218"/>
    </row>
    <row r="4" spans="2:25" s="217"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498" t="s">
        <v>52</v>
      </c>
      <c r="G6" s="1498"/>
      <c r="H6" s="1498"/>
      <c r="I6" s="1498"/>
      <c r="J6" s="1498"/>
      <c r="K6" s="1498"/>
      <c r="L6" s="1498"/>
      <c r="M6" s="1498"/>
      <c r="N6" s="1498"/>
      <c r="O6" s="1498"/>
      <c r="P6" s="1498"/>
      <c r="Q6" s="1498"/>
      <c r="R6" s="1498"/>
      <c r="S6" s="1498"/>
      <c r="T6" s="1498"/>
      <c r="U6" s="1498"/>
      <c r="V6" s="1498"/>
      <c r="W6" s="1498"/>
      <c r="X6" s="192"/>
      <c r="Y6" s="192"/>
    </row>
    <row r="7" spans="2:25" s="132" customFormat="1" ht="64.5" customHeight="1" x14ac:dyDescent="0.2">
      <c r="B7" s="1499" t="s">
        <v>12</v>
      </c>
      <c r="C7" s="155"/>
      <c r="D7" s="156" t="s">
        <v>53</v>
      </c>
      <c r="E7" s="155"/>
      <c r="F7" s="1500" t="s">
        <v>168</v>
      </c>
      <c r="G7" s="1500"/>
      <c r="H7" s="1500" t="s">
        <v>59</v>
      </c>
      <c r="I7" s="1500"/>
      <c r="J7" s="1500" t="s">
        <v>60</v>
      </c>
      <c r="K7" s="1500"/>
      <c r="L7" s="1500" t="s">
        <v>152</v>
      </c>
      <c r="M7" s="1500"/>
      <c r="N7" s="1500" t="s">
        <v>0</v>
      </c>
      <c r="O7" s="1500"/>
      <c r="P7" s="156"/>
      <c r="Q7" s="156" t="s">
        <v>62</v>
      </c>
      <c r="R7" s="133"/>
      <c r="S7" s="133"/>
      <c r="T7" s="133"/>
      <c r="U7" s="133"/>
      <c r="V7" s="133"/>
      <c r="W7" s="133"/>
    </row>
    <row r="8" spans="2:25" s="189" customFormat="1" ht="20.25" customHeight="1" x14ac:dyDescent="0.2">
      <c r="B8" s="149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286814</v>
      </c>
      <c r="E10" s="162"/>
      <c r="F10" s="164">
        <f>'41benpresaad'!F10+'41benpresaad'!H10+'41benpresaad'!J10+'41benpresaad'!L10+'41benpresaad'!N10</f>
        <v>334810</v>
      </c>
      <c r="G10" s="165">
        <f t="shared" ref="G10:G27" si="0">F10*100/$N10</f>
        <v>79.138578195467389</v>
      </c>
      <c r="H10" s="164">
        <f>'41benpresaad'!P10</f>
        <v>4863</v>
      </c>
      <c r="I10" s="165">
        <f t="shared" ref="I10:I27" si="1">H10*100/$N10</f>
        <v>1.1494606068055253</v>
      </c>
      <c r="J10" s="164">
        <f>'41benpresaad'!R10</f>
        <v>83383</v>
      </c>
      <c r="K10" s="165">
        <f t="shared" ref="K10:K27" si="2">J10*100/$N10</f>
        <v>19.709124774267966</v>
      </c>
      <c r="L10" s="164">
        <f>'41benpresaad'!T10</f>
        <v>12</v>
      </c>
      <c r="M10" s="165">
        <f t="shared" ref="M10:M27" si="3">L10*100/$N10</f>
        <v>2.8364234591129558E-3</v>
      </c>
      <c r="N10" s="164">
        <f>F10+H10+J10+L10</f>
        <v>423068</v>
      </c>
      <c r="O10" s="165">
        <f>G10+I10+K10+M10</f>
        <v>99.999999999999986</v>
      </c>
      <c r="P10" s="166"/>
      <c r="Q10" s="166">
        <f t="shared" ref="Q10:Q27" si="4">N10/D10</f>
        <v>1.4750604921656545</v>
      </c>
      <c r="R10" s="162"/>
      <c r="S10" s="162"/>
      <c r="T10" s="162"/>
      <c r="U10" s="162"/>
      <c r="V10" s="162"/>
      <c r="W10" s="162"/>
    </row>
    <row r="11" spans="2:25" s="191" customFormat="1" ht="18" customHeight="1" x14ac:dyDescent="0.2">
      <c r="B11" s="146" t="s">
        <v>7</v>
      </c>
      <c r="C11" s="159"/>
      <c r="D11" s="163">
        <f>'41benpresaad'!D11</f>
        <v>40702</v>
      </c>
      <c r="E11" s="162"/>
      <c r="F11" s="164">
        <f>'41benpresaad'!F11+'41benpresaad'!H11+'41benpresaad'!J11+'41benpresaad'!L11+'41benpresaad'!N11</f>
        <v>21327</v>
      </c>
      <c r="G11" s="165">
        <f t="shared" si="0"/>
        <v>42.330594259854713</v>
      </c>
      <c r="H11" s="164">
        <f>'41benpresaad'!P11</f>
        <v>8567</v>
      </c>
      <c r="I11" s="165">
        <f t="shared" si="1"/>
        <v>17.004088761859393</v>
      </c>
      <c r="J11" s="164">
        <f>'41benpresaad'!R11</f>
        <v>20488</v>
      </c>
      <c r="K11" s="165">
        <f t="shared" si="2"/>
        <v>40.665316978285894</v>
      </c>
      <c r="L11" s="164">
        <f>'41benpresaad'!T11</f>
        <v>0</v>
      </c>
      <c r="M11" s="165">
        <f t="shared" si="3"/>
        <v>0</v>
      </c>
      <c r="N11" s="164">
        <f t="shared" ref="N11:N27" si="5">F11+H11+J11+L11</f>
        <v>50382</v>
      </c>
      <c r="O11" s="165">
        <f t="shared" ref="O11:O27" si="6">G11+I11+K11+M11</f>
        <v>100</v>
      </c>
      <c r="P11" s="166"/>
      <c r="Q11" s="166">
        <f t="shared" si="4"/>
        <v>1.2378261510490884</v>
      </c>
      <c r="R11" s="162"/>
      <c r="S11" s="162"/>
      <c r="T11" s="162"/>
      <c r="U11" s="162"/>
      <c r="V11" s="162"/>
      <c r="W11" s="162"/>
    </row>
    <row r="12" spans="2:25" s="191" customFormat="1" ht="22.5" customHeight="1" x14ac:dyDescent="0.2">
      <c r="B12" s="146" t="s">
        <v>37</v>
      </c>
      <c r="C12" s="159"/>
      <c r="D12" s="163">
        <f>'41benpresaad'!D12</f>
        <v>31506</v>
      </c>
      <c r="E12" s="162"/>
      <c r="F12" s="163">
        <f>'41benpresaad'!F12+'41benpresaad'!H12+'41benpresaad'!J12+'41benpresaad'!L12+'41benpresaad'!N12</f>
        <v>25215</v>
      </c>
      <c r="G12" s="165">
        <f t="shared" si="0"/>
        <v>60.801523956499722</v>
      </c>
      <c r="H12" s="164">
        <f>'41benpresaad'!P12</f>
        <v>4674</v>
      </c>
      <c r="I12" s="165">
        <f t="shared" si="1"/>
        <v>11.270526391936533</v>
      </c>
      <c r="J12" s="164">
        <f>'41benpresaad'!R12</f>
        <v>11561</v>
      </c>
      <c r="K12" s="165">
        <f t="shared" si="2"/>
        <v>27.87731185647802</v>
      </c>
      <c r="L12" s="164">
        <f>'41benpresaad'!T12</f>
        <v>21</v>
      </c>
      <c r="M12" s="165">
        <f t="shared" si="3"/>
        <v>5.0637795085722553E-2</v>
      </c>
      <c r="N12" s="164">
        <f t="shared" si="5"/>
        <v>41471</v>
      </c>
      <c r="O12" s="165">
        <f t="shared" si="6"/>
        <v>99.999999999999986</v>
      </c>
      <c r="P12" s="166"/>
      <c r="Q12" s="166">
        <f t="shared" si="4"/>
        <v>1.3162889608328572</v>
      </c>
      <c r="R12" s="162"/>
      <c r="S12" s="162"/>
      <c r="T12" s="162"/>
      <c r="U12" s="162"/>
      <c r="V12" s="162"/>
      <c r="W12" s="162"/>
    </row>
    <row r="13" spans="2:25" s="191" customFormat="1" ht="18" customHeight="1" x14ac:dyDescent="0.2">
      <c r="B13" s="146" t="s">
        <v>38</v>
      </c>
      <c r="C13" s="159"/>
      <c r="D13" s="163">
        <f>'41benpresaad'!D13</f>
        <v>29317</v>
      </c>
      <c r="E13" s="162"/>
      <c r="F13" s="164">
        <f>'41benpresaad'!F13+'41benpresaad'!H13+'41benpresaad'!J13+'41benpresaad'!L13+'41benpresaad'!N13</f>
        <v>26146</v>
      </c>
      <c r="G13" s="165">
        <f t="shared" si="0"/>
        <v>53.526316866951909</v>
      </c>
      <c r="H13" s="164">
        <f>'41benpresaad'!P13</f>
        <v>712</v>
      </c>
      <c r="I13" s="165">
        <f t="shared" si="1"/>
        <v>1.457612545294491</v>
      </c>
      <c r="J13" s="164">
        <f>'41benpresaad'!R13</f>
        <v>21989</v>
      </c>
      <c r="K13" s="165">
        <f t="shared" si="2"/>
        <v>45.016070587753596</v>
      </c>
      <c r="L13" s="164">
        <f>'41benpresaad'!T13</f>
        <v>0</v>
      </c>
      <c r="M13" s="165">
        <f t="shared" si="3"/>
        <v>0</v>
      </c>
      <c r="N13" s="164">
        <f t="shared" si="5"/>
        <v>48847</v>
      </c>
      <c r="O13" s="165">
        <f t="shared" si="6"/>
        <v>100</v>
      </c>
      <c r="P13" s="166"/>
      <c r="Q13" s="166">
        <f t="shared" si="4"/>
        <v>1.6661663881024662</v>
      </c>
      <c r="R13" s="162"/>
      <c r="S13" s="162"/>
      <c r="T13" s="162"/>
      <c r="U13" s="162"/>
      <c r="V13" s="162"/>
      <c r="W13" s="162"/>
    </row>
    <row r="14" spans="2:25" s="191" customFormat="1" ht="18" customHeight="1" x14ac:dyDescent="0.2">
      <c r="B14" s="146" t="s">
        <v>6</v>
      </c>
      <c r="C14" s="159"/>
      <c r="D14" s="163">
        <f>'41benpresaad'!D14</f>
        <v>41030</v>
      </c>
      <c r="E14" s="162"/>
      <c r="F14" s="164">
        <f>'41benpresaad'!F14+'41benpresaad'!H14+'41benpresaad'!J14+'41benpresaad'!L14+'41benpresaad'!N14</f>
        <v>15165</v>
      </c>
      <c r="G14" s="165">
        <f t="shared" si="0"/>
        <v>32.580672882739655</v>
      </c>
      <c r="H14" s="164">
        <f>'41benpresaad'!P14</f>
        <v>13901</v>
      </c>
      <c r="I14" s="165">
        <f t="shared" si="1"/>
        <v>29.865079706097195</v>
      </c>
      <c r="J14" s="164">
        <f>'41benpresaad'!R14</f>
        <v>17480</v>
      </c>
      <c r="K14" s="165">
        <f t="shared" si="2"/>
        <v>37.554247411163153</v>
      </c>
      <c r="L14" s="164">
        <f>'41benpresaad'!T14</f>
        <v>0</v>
      </c>
      <c r="M14" s="165">
        <f t="shared" si="3"/>
        <v>0</v>
      </c>
      <c r="N14" s="164">
        <f t="shared" si="5"/>
        <v>46546</v>
      </c>
      <c r="O14" s="165">
        <f t="shared" si="6"/>
        <v>100</v>
      </c>
      <c r="P14" s="166"/>
      <c r="Q14" s="166">
        <f t="shared" si="4"/>
        <v>1.1344382159395565</v>
      </c>
      <c r="R14" s="162"/>
      <c r="S14" s="162"/>
      <c r="T14" s="162"/>
      <c r="U14" s="162"/>
      <c r="V14" s="162"/>
      <c r="W14" s="162"/>
    </row>
    <row r="15" spans="2:25" s="191" customFormat="1" ht="18" customHeight="1" x14ac:dyDescent="0.2">
      <c r="B15" s="146" t="s">
        <v>5</v>
      </c>
      <c r="C15" s="159"/>
      <c r="D15" s="163">
        <f>'41benpresaad'!D15</f>
        <v>17396</v>
      </c>
      <c r="E15" s="162"/>
      <c r="F15" s="163">
        <f>'41benpresaad'!F15+'41benpresaad'!H15+'41benpresaad'!J15+'41benpresaad'!L15+'41benpresaad'!N15</f>
        <v>18142</v>
      </c>
      <c r="G15" s="165">
        <f t="shared" si="0"/>
        <v>66.398272517659109</v>
      </c>
      <c r="H15" s="164">
        <f>'41benpresaad'!P15</f>
        <v>156</v>
      </c>
      <c r="I15" s="165">
        <f t="shared" si="1"/>
        <v>0.57094755334333713</v>
      </c>
      <c r="J15" s="164">
        <f>'41benpresaad'!R15</f>
        <v>9025</v>
      </c>
      <c r="K15" s="165">
        <f t="shared" si="2"/>
        <v>33.030779928997546</v>
      </c>
      <c r="L15" s="164">
        <f>'41benpresaad'!T15</f>
        <v>0</v>
      </c>
      <c r="M15" s="165">
        <f t="shared" si="3"/>
        <v>0</v>
      </c>
      <c r="N15" s="164">
        <f t="shared" si="5"/>
        <v>27323</v>
      </c>
      <c r="O15" s="165">
        <f t="shared" si="6"/>
        <v>99.999999999999986</v>
      </c>
      <c r="P15" s="166"/>
      <c r="Q15" s="166">
        <f t="shared" si="4"/>
        <v>1.5706484249252701</v>
      </c>
      <c r="R15" s="162"/>
      <c r="S15" s="162"/>
      <c r="T15" s="162"/>
      <c r="U15" s="162"/>
      <c r="V15" s="162"/>
      <c r="W15" s="162"/>
    </row>
    <row r="16" spans="2:25" s="191" customFormat="1" ht="18" customHeight="1" x14ac:dyDescent="0.2">
      <c r="B16" s="146" t="s">
        <v>4</v>
      </c>
      <c r="C16" s="159"/>
      <c r="D16" s="163">
        <f>'41benpresaad'!D16</f>
        <v>124219</v>
      </c>
      <c r="E16" s="162"/>
      <c r="F16" s="164">
        <f>'41benpresaad'!F16+'41benpresaad'!H16+'41benpresaad'!J16+'41benpresaad'!L16+'41benpresaad'!N16</f>
        <v>79859</v>
      </c>
      <c r="G16" s="165">
        <f t="shared" si="0"/>
        <v>46.759687562212356</v>
      </c>
      <c r="H16" s="164">
        <f>'41benpresaad'!P16</f>
        <v>54560</v>
      </c>
      <c r="I16" s="165">
        <f t="shared" si="1"/>
        <v>31.946412469406159</v>
      </c>
      <c r="J16" s="164">
        <f>'41benpresaad'!R16</f>
        <v>33966</v>
      </c>
      <c r="K16" s="165">
        <f t="shared" si="2"/>
        <v>19.888047029616011</v>
      </c>
      <c r="L16" s="164">
        <f>'41benpresaad'!T16</f>
        <v>2401</v>
      </c>
      <c r="M16" s="165">
        <f t="shared" si="3"/>
        <v>1.4058529387654726</v>
      </c>
      <c r="N16" s="164">
        <f t="shared" si="5"/>
        <v>170786</v>
      </c>
      <c r="O16" s="165">
        <f t="shared" si="6"/>
        <v>100.00000000000001</v>
      </c>
      <c r="P16" s="166"/>
      <c r="Q16" s="166">
        <f t="shared" si="4"/>
        <v>1.3748782392387637</v>
      </c>
      <c r="R16" s="162"/>
      <c r="S16" s="162"/>
      <c r="T16" s="162"/>
      <c r="U16" s="162"/>
      <c r="V16" s="162"/>
      <c r="W16" s="162"/>
    </row>
    <row r="17" spans="2:25" s="191" customFormat="1" ht="18" customHeight="1" x14ac:dyDescent="0.2">
      <c r="B17" s="146" t="s">
        <v>40</v>
      </c>
      <c r="C17" s="159"/>
      <c r="D17" s="163">
        <f>'41benpresaad'!D17</f>
        <v>72434</v>
      </c>
      <c r="E17" s="162"/>
      <c r="F17" s="164">
        <f>'41benpresaad'!F17+'41benpresaad'!H17+'41benpresaad'!J17+'41benpresaad'!L17+'41benpresaad'!N17</f>
        <v>69461</v>
      </c>
      <c r="G17" s="165">
        <f t="shared" si="0"/>
        <v>71.083844162223571</v>
      </c>
      <c r="H17" s="164">
        <f>'41benpresaad'!P17</f>
        <v>10574</v>
      </c>
      <c r="I17" s="165">
        <f t="shared" si="1"/>
        <v>10.821044444671859</v>
      </c>
      <c r="J17" s="164">
        <f>'41benpresaad'!R17</f>
        <v>17662</v>
      </c>
      <c r="K17" s="165">
        <f t="shared" si="2"/>
        <v>18.074644125382481</v>
      </c>
      <c r="L17" s="164">
        <f>'41benpresaad'!T17</f>
        <v>20</v>
      </c>
      <c r="M17" s="165">
        <f t="shared" si="3"/>
        <v>2.046726772209544E-2</v>
      </c>
      <c r="N17" s="164">
        <f t="shared" si="5"/>
        <v>97717</v>
      </c>
      <c r="O17" s="165">
        <f t="shared" si="6"/>
        <v>100</v>
      </c>
      <c r="P17" s="166"/>
      <c r="Q17" s="166">
        <f t="shared" si="4"/>
        <v>1.3490487892426208</v>
      </c>
      <c r="R17" s="162"/>
      <c r="S17" s="162"/>
      <c r="T17" s="162"/>
      <c r="U17" s="162"/>
      <c r="V17" s="162"/>
      <c r="W17" s="162"/>
    </row>
    <row r="18" spans="2:25" s="191" customFormat="1" ht="18" customHeight="1" x14ac:dyDescent="0.2">
      <c r="B18" s="146" t="s">
        <v>41</v>
      </c>
      <c r="C18" s="159"/>
      <c r="D18" s="163">
        <f>'41benpresaad'!D18</f>
        <v>208349</v>
      </c>
      <c r="E18" s="162"/>
      <c r="F18" s="164">
        <f>'41benpresaad'!F18+'41benpresaad'!H18+'41benpresaad'!J18+'41benpresaad'!L18+'41benpresaad'!N18</f>
        <v>115031</v>
      </c>
      <c r="G18" s="165">
        <f t="shared" si="0"/>
        <v>45.2265435787752</v>
      </c>
      <c r="H18" s="164">
        <f>'41benpresaad'!P18</f>
        <v>23580</v>
      </c>
      <c r="I18" s="165">
        <f t="shared" si="1"/>
        <v>9.2709086905922682</v>
      </c>
      <c r="J18" s="164">
        <f>'41benpresaad'!R18</f>
        <v>115636</v>
      </c>
      <c r="K18" s="165">
        <f t="shared" si="2"/>
        <v>45.464410404806088</v>
      </c>
      <c r="L18" s="164">
        <f>'41benpresaad'!T18</f>
        <v>97</v>
      </c>
      <c r="M18" s="165">
        <f t="shared" si="3"/>
        <v>3.8137325826439784E-2</v>
      </c>
      <c r="N18" s="164">
        <f t="shared" si="5"/>
        <v>254344</v>
      </c>
      <c r="O18" s="165">
        <f t="shared" si="6"/>
        <v>100</v>
      </c>
      <c r="P18" s="166"/>
      <c r="Q18" s="166">
        <f t="shared" si="4"/>
        <v>1.2207593988932033</v>
      </c>
      <c r="R18" s="162"/>
      <c r="S18" s="162"/>
      <c r="T18" s="162"/>
      <c r="U18" s="162"/>
      <c r="V18" s="162"/>
      <c r="W18" s="162"/>
    </row>
    <row r="19" spans="2:25" s="191" customFormat="1" ht="18" customHeight="1" x14ac:dyDescent="0.2">
      <c r="B19" s="146" t="s">
        <v>3</v>
      </c>
      <c r="C19" s="159"/>
      <c r="D19" s="163">
        <f>'41benpresaad'!D19</f>
        <v>152556</v>
      </c>
      <c r="E19" s="162"/>
      <c r="F19" s="164">
        <f>'41benpresaad'!F19+'41benpresaad'!H19+'41benpresaad'!J19+'41benpresaad'!L19+'41benpresaad'!N19</f>
        <v>112866</v>
      </c>
      <c r="G19" s="165">
        <f t="shared" si="0"/>
        <v>47.971743824274469</v>
      </c>
      <c r="H19" s="164">
        <f>'41benpresaad'!P19</f>
        <v>22984</v>
      </c>
      <c r="I19" s="165">
        <f>H19*100/$N19</f>
        <v>9.7689522093201173</v>
      </c>
      <c r="J19" s="164">
        <f>'41benpresaad'!R19</f>
        <v>98810</v>
      </c>
      <c r="K19" s="165">
        <f>J19*100/$N19</f>
        <v>41.997483806253079</v>
      </c>
      <c r="L19" s="164">
        <f>'41benpresaad'!T19</f>
        <v>616</v>
      </c>
      <c r="M19" s="165">
        <f t="shared" si="3"/>
        <v>0.26182016015233173</v>
      </c>
      <c r="N19" s="164">
        <f t="shared" si="5"/>
        <v>235276</v>
      </c>
      <c r="O19" s="165">
        <f t="shared" si="6"/>
        <v>100</v>
      </c>
      <c r="P19" s="166"/>
      <c r="Q19" s="166">
        <f t="shared" si="4"/>
        <v>1.542227116599806</v>
      </c>
      <c r="R19" s="162"/>
      <c r="S19" s="162"/>
      <c r="T19" s="162"/>
      <c r="U19" s="162"/>
      <c r="V19" s="162"/>
      <c r="W19" s="162"/>
    </row>
    <row r="20" spans="2:25" s="191" customFormat="1" ht="18" customHeight="1" x14ac:dyDescent="0.2">
      <c r="B20" s="146" t="s">
        <v>2</v>
      </c>
      <c r="C20" s="159"/>
      <c r="D20" s="163">
        <f>'41benpresaad'!D20</f>
        <v>35415</v>
      </c>
      <c r="E20" s="162"/>
      <c r="F20" s="164">
        <f>'41benpresaad'!F20+'41benpresaad'!H20+'41benpresaad'!J20+'41benpresaad'!L20+'41benpresaad'!N20</f>
        <v>16470</v>
      </c>
      <c r="G20" s="165">
        <f t="shared" si="0"/>
        <v>39.332282561971631</v>
      </c>
      <c r="H20" s="164">
        <f>'41benpresaad'!P20</f>
        <v>18922</v>
      </c>
      <c r="I20" s="165">
        <f>H20*100/$N20</f>
        <v>45.187944786741177</v>
      </c>
      <c r="J20" s="164">
        <f>'41benpresaad'!R20</f>
        <v>6482</v>
      </c>
      <c r="K20" s="165">
        <f>J20*100/$N20</f>
        <v>15.479772651287195</v>
      </c>
      <c r="L20" s="164">
        <f>'41benpresaad'!T20</f>
        <v>0</v>
      </c>
      <c r="M20" s="165">
        <f t="shared" si="3"/>
        <v>0</v>
      </c>
      <c r="N20" s="164">
        <f t="shared" si="5"/>
        <v>41874</v>
      </c>
      <c r="O20" s="165">
        <f t="shared" si="6"/>
        <v>100</v>
      </c>
      <c r="P20" s="166"/>
      <c r="Q20" s="166">
        <f t="shared" si="4"/>
        <v>1.1823803473104617</v>
      </c>
      <c r="R20" s="162"/>
      <c r="S20" s="162"/>
      <c r="T20" s="162"/>
      <c r="U20" s="162"/>
      <c r="V20" s="162"/>
      <c r="W20" s="162"/>
    </row>
    <row r="21" spans="2:25" s="191" customFormat="1" ht="18" customHeight="1" x14ac:dyDescent="0.2">
      <c r="B21" s="146" t="s">
        <v>35</v>
      </c>
      <c r="C21" s="159"/>
      <c r="D21" s="163">
        <f>'41benpresaad'!D21</f>
        <v>74248</v>
      </c>
      <c r="E21" s="162"/>
      <c r="F21" s="164">
        <f>'41benpresaad'!F21+'41benpresaad'!H21+'41benpresaad'!J21+'41benpresaad'!L21+'41benpresaad'!N21</f>
        <v>58926</v>
      </c>
      <c r="G21" s="165">
        <f t="shared" si="0"/>
        <v>63.77548811636867</v>
      </c>
      <c r="H21" s="164">
        <f>'41benpresaad'!P21</f>
        <v>15460</v>
      </c>
      <c r="I21" s="165">
        <f>H21*100/$N21</f>
        <v>16.732326074721851</v>
      </c>
      <c r="J21" s="164">
        <f>'41benpresaad'!R21</f>
        <v>17875</v>
      </c>
      <c r="K21" s="165">
        <f>J21*100/$N21</f>
        <v>19.346075587687778</v>
      </c>
      <c r="L21" s="164">
        <f>'41benpresaad'!T21</f>
        <v>135</v>
      </c>
      <c r="M21" s="165">
        <f t="shared" si="3"/>
        <v>0.14611022122169792</v>
      </c>
      <c r="N21" s="164">
        <f t="shared" si="5"/>
        <v>92396</v>
      </c>
      <c r="O21" s="165">
        <f t="shared" si="6"/>
        <v>100</v>
      </c>
      <c r="P21" s="166"/>
      <c r="Q21" s="166">
        <f t="shared" si="4"/>
        <v>1.2444240922314407</v>
      </c>
      <c r="R21" s="162"/>
      <c r="S21" s="162"/>
      <c r="T21" s="162"/>
      <c r="U21" s="162"/>
      <c r="V21" s="162"/>
      <c r="W21" s="162"/>
    </row>
    <row r="22" spans="2:25" s="191" customFormat="1" ht="21" customHeight="1" x14ac:dyDescent="0.2">
      <c r="B22" s="146" t="s">
        <v>42</v>
      </c>
      <c r="C22" s="159"/>
      <c r="D22" s="163">
        <f>'41benpresaad'!D22</f>
        <v>181408</v>
      </c>
      <c r="E22" s="162"/>
      <c r="F22" s="164">
        <f>'41benpresaad'!F22+'41benpresaad'!H22+'41benpresaad'!J22+'41benpresaad'!L22+'41benpresaad'!N22</f>
        <v>175136</v>
      </c>
      <c r="G22" s="165">
        <f t="shared" si="0"/>
        <v>70.034790258727554</v>
      </c>
      <c r="H22" s="164">
        <f>'41benpresaad'!P22</f>
        <v>27490</v>
      </c>
      <c r="I22" s="165">
        <f>H22*100/$N22</f>
        <v>10.992921981845083</v>
      </c>
      <c r="J22" s="164">
        <f>'41benpresaad'!R22</f>
        <v>47362</v>
      </c>
      <c r="K22" s="165">
        <f>J22*100/$N22</f>
        <v>18.939496940856561</v>
      </c>
      <c r="L22" s="164">
        <f>'41benpresaad'!T22</f>
        <v>82</v>
      </c>
      <c r="M22" s="165">
        <f t="shared" si="3"/>
        <v>3.2790818570800177E-2</v>
      </c>
      <c r="N22" s="164">
        <f t="shared" si="5"/>
        <v>250070</v>
      </c>
      <c r="O22" s="165">
        <f t="shared" si="6"/>
        <v>100</v>
      </c>
      <c r="P22" s="166"/>
      <c r="Q22" s="166">
        <f t="shared" si="4"/>
        <v>1.3784948844593403</v>
      </c>
      <c r="R22" s="162"/>
      <c r="S22" s="162"/>
      <c r="T22" s="162"/>
      <c r="U22" s="162"/>
      <c r="V22" s="162"/>
      <c r="W22" s="162"/>
    </row>
    <row r="23" spans="2:25" s="191" customFormat="1" ht="18" customHeight="1" x14ac:dyDescent="0.2">
      <c r="B23" s="146" t="s">
        <v>43</v>
      </c>
      <c r="C23" s="159"/>
      <c r="D23" s="163">
        <f>'41benpresaad'!D23</f>
        <v>42280</v>
      </c>
      <c r="E23" s="162"/>
      <c r="F23" s="164">
        <f>'41benpresaad'!F23+'41benpresaad'!H23+'41benpresaad'!J23+'41benpresaad'!L23+'41benpresaad'!N23</f>
        <v>27243</v>
      </c>
      <c r="G23" s="165">
        <f t="shared" si="0"/>
        <v>50.610265841832472</v>
      </c>
      <c r="H23" s="164">
        <f>'41benpresaad'!P23</f>
        <v>1465</v>
      </c>
      <c r="I23" s="165">
        <f>H23*100/$N23</f>
        <v>2.7215813037581973</v>
      </c>
      <c r="J23" s="164">
        <f>'41benpresaad'!R23</f>
        <v>25118</v>
      </c>
      <c r="K23" s="165">
        <f>J23*100/$N23</f>
        <v>46.662579650374333</v>
      </c>
      <c r="L23" s="164">
        <f>'41benpresaad'!T23</f>
        <v>3</v>
      </c>
      <c r="M23" s="165">
        <f t="shared" si="3"/>
        <v>5.573204034999721E-3</v>
      </c>
      <c r="N23" s="164">
        <f t="shared" si="5"/>
        <v>53829</v>
      </c>
      <c r="O23" s="165">
        <f t="shared" si="6"/>
        <v>100.00000000000001</v>
      </c>
      <c r="P23" s="166"/>
      <c r="Q23" s="166">
        <f t="shared" si="4"/>
        <v>1.2731551561021759</v>
      </c>
      <c r="R23" s="162"/>
      <c r="S23" s="162"/>
      <c r="T23" s="162"/>
      <c r="U23" s="162"/>
      <c r="V23" s="162"/>
      <c r="W23" s="162"/>
    </row>
    <row r="24" spans="2:25" s="191" customFormat="1" ht="22.5" customHeight="1" x14ac:dyDescent="0.2">
      <c r="B24" s="146" t="s">
        <v>44</v>
      </c>
      <c r="C24" s="159"/>
      <c r="D24" s="163">
        <f>'41benpresaad'!D24</f>
        <v>16304</v>
      </c>
      <c r="E24" s="162"/>
      <c r="F24" s="163">
        <f>'41benpresaad'!F24+'41benpresaad'!H24+'41benpresaad'!J24+'41benpresaad'!L24+'41benpresaad'!N24</f>
        <v>9896</v>
      </c>
      <c r="G24" s="167">
        <f t="shared" si="0"/>
        <v>43.68323474883023</v>
      </c>
      <c r="H24" s="164">
        <f>'41benpresaad'!P24</f>
        <v>2814</v>
      </c>
      <c r="I24" s="165">
        <f t="shared" si="1"/>
        <v>12.421647391189193</v>
      </c>
      <c r="J24" s="164">
        <f>'41benpresaad'!R24</f>
        <v>9907</v>
      </c>
      <c r="K24" s="165">
        <f t="shared" si="2"/>
        <v>43.731791295135515</v>
      </c>
      <c r="L24" s="164">
        <f>'41benpresaad'!T24</f>
        <v>37</v>
      </c>
      <c r="M24" s="165">
        <f t="shared" si="3"/>
        <v>0.16332656484506047</v>
      </c>
      <c r="N24" s="163">
        <f t="shared" si="5"/>
        <v>22654</v>
      </c>
      <c r="O24" s="165">
        <f t="shared" si="6"/>
        <v>100.00000000000001</v>
      </c>
      <c r="P24" s="166"/>
      <c r="Q24" s="166">
        <f t="shared" si="4"/>
        <v>1.3894749754661433</v>
      </c>
      <c r="R24" s="162"/>
      <c r="S24" s="162"/>
      <c r="T24" s="162"/>
      <c r="U24" s="162"/>
      <c r="V24" s="162"/>
      <c r="W24" s="162"/>
    </row>
    <row r="25" spans="2:25" s="191" customFormat="1" ht="18" customHeight="1" x14ac:dyDescent="0.2">
      <c r="B25" s="146" t="s">
        <v>45</v>
      </c>
      <c r="C25" s="159"/>
      <c r="D25" s="163">
        <f>'41benpresaad'!D25</f>
        <v>68480</v>
      </c>
      <c r="E25" s="162"/>
      <c r="F25" s="163">
        <f>'41benpresaad'!F25+'41benpresaad'!H25+'41benpresaad'!J25+'41benpresaad'!L25+'41benpresaad'!N25</f>
        <v>52477</v>
      </c>
      <c r="G25" s="167">
        <f t="shared" si="0"/>
        <v>54.538557472458947</v>
      </c>
      <c r="H25" s="164">
        <f>'41benpresaad'!P25</f>
        <v>1339</v>
      </c>
      <c r="I25" s="165">
        <f t="shared" si="1"/>
        <v>1.3916025774267304</v>
      </c>
      <c r="J25" s="164">
        <f>'41benpresaad'!R25</f>
        <v>35495</v>
      </c>
      <c r="K25" s="165">
        <f t="shared" si="2"/>
        <v>36.889420078985658</v>
      </c>
      <c r="L25" s="164">
        <f>'41benpresaad'!T25</f>
        <v>6909</v>
      </c>
      <c r="M25" s="165">
        <f t="shared" si="3"/>
        <v>7.1804198711286631</v>
      </c>
      <c r="N25" s="163">
        <f t="shared" si="5"/>
        <v>96220</v>
      </c>
      <c r="O25" s="165">
        <f t="shared" si="6"/>
        <v>100</v>
      </c>
      <c r="P25" s="166"/>
      <c r="Q25" s="166">
        <f t="shared" si="4"/>
        <v>1.4050817757009346</v>
      </c>
      <c r="R25" s="162"/>
      <c r="S25" s="162"/>
      <c r="T25" s="162"/>
      <c r="U25" s="162"/>
      <c r="V25" s="162"/>
      <c r="W25" s="162"/>
    </row>
    <row r="26" spans="2:25" s="191" customFormat="1" ht="18" customHeight="1" x14ac:dyDescent="0.2">
      <c r="B26" s="146" t="s">
        <v>46</v>
      </c>
      <c r="C26" s="159"/>
      <c r="D26" s="163">
        <f>'41benpresaad'!D26</f>
        <v>9221</v>
      </c>
      <c r="E26" s="162"/>
      <c r="F26" s="163">
        <f>'41benpresaad'!F26+'41benpresaad'!H26+'41benpresaad'!J26+'41benpresaad'!L26+'41benpresaad'!N26</f>
        <v>11838</v>
      </c>
      <c r="G26" s="167">
        <f t="shared" si="0"/>
        <v>84.418455394708687</v>
      </c>
      <c r="H26" s="164">
        <f>'41benpresaad'!P26</f>
        <v>968</v>
      </c>
      <c r="I26" s="165">
        <f t="shared" si="1"/>
        <v>6.9029451615203596</v>
      </c>
      <c r="J26" s="164">
        <f>'41benpresaad'!R26</f>
        <v>1217</v>
      </c>
      <c r="K26" s="165">
        <f t="shared" si="2"/>
        <v>8.6785994437709473</v>
      </c>
      <c r="L26" s="164">
        <f>'41benpresaad'!T26</f>
        <v>0</v>
      </c>
      <c r="M26" s="165">
        <f t="shared" si="3"/>
        <v>0</v>
      </c>
      <c r="N26" s="163">
        <f t="shared" si="5"/>
        <v>14023</v>
      </c>
      <c r="O26" s="165">
        <f t="shared" si="6"/>
        <v>100</v>
      </c>
      <c r="P26" s="166"/>
      <c r="Q26" s="166">
        <f t="shared" si="4"/>
        <v>1.5207678126016702</v>
      </c>
      <c r="R26" s="162"/>
      <c r="S26" s="162"/>
      <c r="T26" s="162"/>
      <c r="U26" s="162"/>
      <c r="V26" s="162"/>
      <c r="W26" s="162"/>
    </row>
    <row r="27" spans="2:25" s="191" customFormat="1" ht="18" customHeight="1" x14ac:dyDescent="0.2">
      <c r="B27" s="146" t="s">
        <v>1</v>
      </c>
      <c r="C27" s="159"/>
      <c r="D27" s="163">
        <f>'41benpresaad'!D27</f>
        <v>3493</v>
      </c>
      <c r="E27" s="162"/>
      <c r="F27" s="163">
        <f>'41benpresaad'!F27+'41benpresaad'!H27+'41benpresaad'!J27+'41benpresaad'!L27+'41benpresaad'!N27</f>
        <v>2846</v>
      </c>
      <c r="G27" s="167">
        <f t="shared" si="0"/>
        <v>61.204301075268816</v>
      </c>
      <c r="H27" s="164">
        <f>'41benpresaad'!P27</f>
        <v>3</v>
      </c>
      <c r="I27" s="165">
        <f t="shared" si="1"/>
        <v>6.4516129032258063E-2</v>
      </c>
      <c r="J27" s="164">
        <f>'41benpresaad'!R27</f>
        <v>1801</v>
      </c>
      <c r="K27" s="165">
        <f t="shared" si="2"/>
        <v>38.731182795698928</v>
      </c>
      <c r="L27" s="164">
        <f>'41benpresaad'!T27</f>
        <v>0</v>
      </c>
      <c r="M27" s="165">
        <f t="shared" si="3"/>
        <v>0</v>
      </c>
      <c r="N27" s="164">
        <f t="shared" si="5"/>
        <v>4650</v>
      </c>
      <c r="O27" s="165">
        <f t="shared" si="6"/>
        <v>100</v>
      </c>
      <c r="P27" s="166"/>
      <c r="Q27" s="166">
        <f t="shared" si="4"/>
        <v>1.3312338963641568</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1435172</v>
      </c>
      <c r="E30" s="174"/>
      <c r="F30" s="147">
        <f>SUM(F10:F27)</f>
        <v>1172854</v>
      </c>
      <c r="G30" s="175">
        <f>F30*100/$N30</f>
        <v>59.491162966224287</v>
      </c>
      <c r="H30" s="147">
        <f>SUM(H10:H27)</f>
        <v>213032</v>
      </c>
      <c r="I30" s="175">
        <f>H30*100/$N30</f>
        <v>10.805711051009498</v>
      </c>
      <c r="J30" s="147">
        <f>SUM(J10:J27)</f>
        <v>575257</v>
      </c>
      <c r="K30" s="175">
        <f>J30*100/$N30</f>
        <v>29.179000910992578</v>
      </c>
      <c r="L30" s="147">
        <f>SUM(L10:L28)</f>
        <v>10333</v>
      </c>
      <c r="M30" s="175">
        <f>L30*100/$N30</f>
        <v>0.52412507177363554</v>
      </c>
      <c r="N30" s="147">
        <f>F30+H30+J30+L30</f>
        <v>1971476</v>
      </c>
      <c r="O30" s="175">
        <f>G30+I30+K30+M30</f>
        <v>100.00000000000001</v>
      </c>
      <c r="P30" s="176"/>
      <c r="Q30" s="176">
        <f>(N30/D30)</f>
        <v>1.3736862201882423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topLeftCell="A7"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32</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9" t="s">
        <v>415</v>
      </c>
      <c r="C3" s="1479"/>
      <c r="D3" s="1479"/>
      <c r="E3" s="1479"/>
      <c r="F3" s="1479"/>
      <c r="G3" s="1479"/>
      <c r="H3" s="1479"/>
      <c r="I3" s="1479"/>
      <c r="J3" s="1479"/>
      <c r="K3" s="1479"/>
      <c r="L3" s="1479"/>
      <c r="M3" s="1479"/>
      <c r="N3" s="1479"/>
      <c r="O3" s="1479"/>
      <c r="P3" s="1479"/>
      <c r="Q3" s="1479"/>
      <c r="R3" s="1479"/>
      <c r="S3" s="1479"/>
      <c r="T3" s="1479"/>
      <c r="U3" s="1479"/>
      <c r="V3" s="1479"/>
      <c r="W3" s="1479"/>
      <c r="X3" s="1479"/>
      <c r="Y3" s="824"/>
    </row>
    <row r="4" spans="2:30" s="622"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1" t="s">
        <v>52</v>
      </c>
      <c r="G6" s="1532"/>
      <c r="H6" s="1532"/>
      <c r="I6" s="1532"/>
      <c r="J6" s="1532"/>
      <c r="K6" s="1532"/>
      <c r="L6" s="1532"/>
      <c r="M6" s="1532"/>
      <c r="N6" s="1532"/>
      <c r="O6" s="1532"/>
      <c r="P6" s="1532"/>
      <c r="Q6" s="1532"/>
      <c r="R6" s="1532"/>
      <c r="S6" s="1532"/>
      <c r="T6" s="1532"/>
      <c r="U6" s="1532"/>
      <c r="V6" s="1532"/>
      <c r="W6" s="1533"/>
      <c r="X6" s="828"/>
      <c r="Y6" s="829"/>
    </row>
    <row r="7" spans="2:30" s="622" customFormat="1" ht="64.5" customHeight="1" x14ac:dyDescent="0.2">
      <c r="B7" s="1493" t="s">
        <v>12</v>
      </c>
      <c r="C7" s="626"/>
      <c r="D7" s="874" t="s">
        <v>246</v>
      </c>
      <c r="E7" s="626"/>
      <c r="F7" s="1534" t="s">
        <v>54</v>
      </c>
      <c r="G7" s="1535"/>
      <c r="H7" s="1536" t="s">
        <v>55</v>
      </c>
      <c r="I7" s="1537"/>
      <c r="J7" s="1538" t="s">
        <v>56</v>
      </c>
      <c r="K7" s="1539"/>
      <c r="L7" s="1538" t="s">
        <v>57</v>
      </c>
      <c r="M7" s="1540"/>
      <c r="N7" s="1539" t="s">
        <v>58</v>
      </c>
      <c r="O7" s="1539"/>
      <c r="P7" s="1538" t="s">
        <v>59</v>
      </c>
      <c r="Q7" s="1540"/>
      <c r="R7" s="1536" t="s">
        <v>60</v>
      </c>
      <c r="S7" s="1537"/>
      <c r="T7" s="1538" t="s">
        <v>61</v>
      </c>
      <c r="U7" s="1540"/>
      <c r="V7" s="1538" t="s">
        <v>0</v>
      </c>
      <c r="W7" s="1541"/>
      <c r="X7" s="628"/>
      <c r="Y7" s="858" t="s">
        <v>247</v>
      </c>
      <c r="AD7" s="830"/>
    </row>
    <row r="8" spans="2:30" s="627" customFormat="1" ht="20.25" customHeight="1" x14ac:dyDescent="0.2">
      <c r="B8" s="1494"/>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76839</v>
      </c>
      <c r="E10" s="634"/>
      <c r="F10" s="676">
        <v>12</v>
      </c>
      <c r="G10" s="677">
        <v>4.1448354287779113E-2</v>
      </c>
      <c r="H10" s="676">
        <v>27518</v>
      </c>
      <c r="I10" s="677">
        <v>22.496891373428415</v>
      </c>
      <c r="J10" s="676">
        <v>32296</v>
      </c>
      <c r="K10" s="677">
        <v>25.898844759971517</v>
      </c>
      <c r="L10" s="676">
        <v>6069</v>
      </c>
      <c r="M10" s="677">
        <v>6.7656467537436367</v>
      </c>
      <c r="N10" s="676">
        <v>12656</v>
      </c>
      <c r="O10" s="677">
        <v>12.528030778060005</v>
      </c>
      <c r="P10" s="676">
        <v>2662</v>
      </c>
      <c r="Q10" s="677">
        <v>2.7451563878290628</v>
      </c>
      <c r="R10" s="676">
        <v>26612</v>
      </c>
      <c r="S10" s="677">
        <v>29.514416587843943</v>
      </c>
      <c r="T10" s="676">
        <v>8</v>
      </c>
      <c r="U10" s="677">
        <v>9.5650048356413341E-3</v>
      </c>
      <c r="V10" s="834">
        <f>F10+H10+J10+L10+N10+P10+R10+T10</f>
        <v>107833</v>
      </c>
      <c r="W10" s="677">
        <f t="shared" ref="V10:W27" si="0">G10+I10+K10+M10+O10+Q10+S10+U10</f>
        <v>100</v>
      </c>
      <c r="X10" s="679"/>
      <c r="Y10" s="835">
        <f t="shared" ref="Y10:Y27" si="1">V10/D10</f>
        <v>1.4033628756230561</v>
      </c>
    </row>
    <row r="11" spans="2:30" s="634" customFormat="1" ht="18" customHeight="1" x14ac:dyDescent="0.2">
      <c r="B11" s="683" t="s">
        <v>7</v>
      </c>
      <c r="D11" s="836">
        <v>11996</v>
      </c>
      <c r="F11" s="684">
        <v>1890</v>
      </c>
      <c r="G11" s="685">
        <v>14.391281630215721</v>
      </c>
      <c r="H11" s="684">
        <v>1034</v>
      </c>
      <c r="I11" s="685">
        <v>3.2171381652608795</v>
      </c>
      <c r="J11" s="684">
        <v>661</v>
      </c>
      <c r="K11" s="685">
        <v>5.0160483690378443</v>
      </c>
      <c r="L11" s="684">
        <v>477</v>
      </c>
      <c r="M11" s="685">
        <v>3.4634619690975592</v>
      </c>
      <c r="N11" s="684">
        <v>2782</v>
      </c>
      <c r="O11" s="685">
        <v>20.243338060759871</v>
      </c>
      <c r="P11" s="684">
        <v>3528</v>
      </c>
      <c r="Q11" s="685">
        <v>22.057176979920879</v>
      </c>
      <c r="R11" s="684">
        <v>4546</v>
      </c>
      <c r="S11" s="685">
        <v>31.611554825707248</v>
      </c>
      <c r="T11" s="684">
        <v>0</v>
      </c>
      <c r="U11" s="685">
        <v>0</v>
      </c>
      <c r="V11" s="837">
        <f t="shared" si="0"/>
        <v>14918</v>
      </c>
      <c r="W11" s="685">
        <f t="shared" si="0"/>
        <v>100</v>
      </c>
      <c r="X11" s="679"/>
      <c r="Y11" s="838">
        <f t="shared" si="1"/>
        <v>1.2435811937312438</v>
      </c>
    </row>
    <row r="12" spans="2:30" s="634" customFormat="1" ht="22.5" customHeight="1" x14ac:dyDescent="0.2">
      <c r="B12" s="683" t="s">
        <v>37</v>
      </c>
      <c r="D12" s="836">
        <v>7776</v>
      </c>
      <c r="F12" s="686">
        <v>2295</v>
      </c>
      <c r="G12" s="685">
        <v>26.047201285061163</v>
      </c>
      <c r="H12" s="686">
        <v>402</v>
      </c>
      <c r="I12" s="685">
        <v>1.4456938094649698</v>
      </c>
      <c r="J12" s="686">
        <v>970</v>
      </c>
      <c r="K12" s="685">
        <v>7.7350796985048804</v>
      </c>
      <c r="L12" s="686">
        <v>580</v>
      </c>
      <c r="M12" s="685">
        <v>6.5735821079945636</v>
      </c>
      <c r="N12" s="686">
        <v>1757</v>
      </c>
      <c r="O12" s="685">
        <v>20.560978623501793</v>
      </c>
      <c r="P12" s="686">
        <v>1675</v>
      </c>
      <c r="Q12" s="685">
        <v>11.083652539231435</v>
      </c>
      <c r="R12" s="686">
        <v>2776</v>
      </c>
      <c r="S12" s="685">
        <v>26.553811936241196</v>
      </c>
      <c r="T12" s="686">
        <v>9</v>
      </c>
      <c r="U12" s="685">
        <v>0</v>
      </c>
      <c r="V12" s="837">
        <f t="shared" si="0"/>
        <v>10464</v>
      </c>
      <c r="W12" s="685">
        <f t="shared" si="0"/>
        <v>100</v>
      </c>
      <c r="X12" s="679"/>
      <c r="Y12" s="838">
        <f t="shared" si="1"/>
        <v>1.345679012345679</v>
      </c>
    </row>
    <row r="13" spans="2:30" s="634" customFormat="1" ht="18" customHeight="1" x14ac:dyDescent="0.2">
      <c r="B13" s="683" t="s">
        <v>38</v>
      </c>
      <c r="D13" s="836">
        <v>7663</v>
      </c>
      <c r="F13" s="684">
        <v>358</v>
      </c>
      <c r="G13" s="685">
        <v>2.2477064220183487</v>
      </c>
      <c r="H13" s="684">
        <v>2402</v>
      </c>
      <c r="I13" s="685">
        <v>9.8776758409785934</v>
      </c>
      <c r="J13" s="684">
        <v>541</v>
      </c>
      <c r="K13" s="685">
        <v>2.6758409785932722</v>
      </c>
      <c r="L13" s="684">
        <v>580</v>
      </c>
      <c r="M13" s="685">
        <v>7.477064220183486</v>
      </c>
      <c r="N13" s="684">
        <v>2109</v>
      </c>
      <c r="O13" s="685">
        <v>19.602446483180429</v>
      </c>
      <c r="P13" s="684">
        <v>341</v>
      </c>
      <c r="Q13" s="685">
        <v>6.666666666666667</v>
      </c>
      <c r="R13" s="684">
        <v>4421</v>
      </c>
      <c r="S13" s="685">
        <v>51.452599388379205</v>
      </c>
      <c r="T13" s="684">
        <v>0</v>
      </c>
      <c r="U13" s="685">
        <v>0</v>
      </c>
      <c r="V13" s="837">
        <f t="shared" si="0"/>
        <v>10752</v>
      </c>
      <c r="W13" s="685">
        <f t="shared" si="0"/>
        <v>100</v>
      </c>
      <c r="X13" s="679"/>
      <c r="Y13" s="838">
        <f t="shared" si="1"/>
        <v>1.4031058332245856</v>
      </c>
    </row>
    <row r="14" spans="2:30" s="634" customFormat="1" ht="18" customHeight="1" x14ac:dyDescent="0.2">
      <c r="B14" s="683" t="s">
        <v>6</v>
      </c>
      <c r="D14" s="836">
        <v>13512</v>
      </c>
      <c r="F14" s="684">
        <v>524</v>
      </c>
      <c r="G14" s="685">
        <v>0.16137708445400753</v>
      </c>
      <c r="H14" s="684">
        <v>582</v>
      </c>
      <c r="I14" s="685">
        <v>3.0984400215169448</v>
      </c>
      <c r="J14" s="684">
        <v>266</v>
      </c>
      <c r="K14" s="685">
        <v>0</v>
      </c>
      <c r="L14" s="684">
        <v>1400</v>
      </c>
      <c r="M14" s="685">
        <v>14.922001075847231</v>
      </c>
      <c r="N14" s="684">
        <v>2794</v>
      </c>
      <c r="O14" s="685">
        <v>24.314147391070467</v>
      </c>
      <c r="P14" s="684">
        <v>3824</v>
      </c>
      <c r="Q14" s="685">
        <v>21.79666487358795</v>
      </c>
      <c r="R14" s="684">
        <v>5838</v>
      </c>
      <c r="S14" s="685">
        <v>35.707369553523399</v>
      </c>
      <c r="T14" s="684">
        <v>0</v>
      </c>
      <c r="U14" s="685">
        <v>0</v>
      </c>
      <c r="V14" s="837">
        <f t="shared" si="0"/>
        <v>15228</v>
      </c>
      <c r="W14" s="685">
        <f t="shared" si="0"/>
        <v>100</v>
      </c>
      <c r="X14" s="679"/>
      <c r="Y14" s="838">
        <f t="shared" si="1"/>
        <v>1.1269982238010656</v>
      </c>
    </row>
    <row r="15" spans="2:30" s="634" customFormat="1" ht="18" customHeight="1" x14ac:dyDescent="0.2">
      <c r="B15" s="683" t="s">
        <v>5</v>
      </c>
      <c r="D15" s="836">
        <v>5145</v>
      </c>
      <c r="F15" s="686">
        <v>2548</v>
      </c>
      <c r="G15" s="685">
        <v>0</v>
      </c>
      <c r="H15" s="686">
        <v>520</v>
      </c>
      <c r="I15" s="685">
        <v>5.5706304868316039</v>
      </c>
      <c r="J15" s="686">
        <v>460</v>
      </c>
      <c r="K15" s="685">
        <v>8.0925778132482051</v>
      </c>
      <c r="L15" s="686">
        <v>755</v>
      </c>
      <c r="M15" s="685">
        <v>12.721468475658419</v>
      </c>
      <c r="N15" s="686">
        <v>1931</v>
      </c>
      <c r="O15" s="685">
        <v>33.998403830806069</v>
      </c>
      <c r="P15" s="686">
        <v>79</v>
      </c>
      <c r="Q15" s="685">
        <v>0</v>
      </c>
      <c r="R15" s="686">
        <v>2215</v>
      </c>
      <c r="S15" s="685">
        <v>39.616919393455703</v>
      </c>
      <c r="T15" s="686">
        <v>0</v>
      </c>
      <c r="U15" s="685">
        <v>0</v>
      </c>
      <c r="V15" s="837">
        <f t="shared" si="0"/>
        <v>8508</v>
      </c>
      <c r="W15" s="685">
        <f t="shared" si="0"/>
        <v>100</v>
      </c>
      <c r="X15" s="679"/>
      <c r="Y15" s="838">
        <f t="shared" si="1"/>
        <v>1.6536443148688047</v>
      </c>
    </row>
    <row r="16" spans="2:30" s="745" customFormat="1" ht="18" customHeight="1" x14ac:dyDescent="0.2">
      <c r="B16" s="839" t="s">
        <v>4</v>
      </c>
      <c r="D16" s="840">
        <v>34712</v>
      </c>
      <c r="E16" s="823"/>
      <c r="F16" s="841">
        <v>5564</v>
      </c>
      <c r="G16" s="842">
        <v>14.10823965697068</v>
      </c>
      <c r="H16" s="841">
        <v>3838</v>
      </c>
      <c r="I16" s="842">
        <v>4.2299223548499247</v>
      </c>
      <c r="J16" s="841">
        <v>3510</v>
      </c>
      <c r="K16" s="842">
        <v>9.7183914706223202</v>
      </c>
      <c r="L16" s="841">
        <v>2074</v>
      </c>
      <c r="M16" s="842">
        <v>5.5742264457063389</v>
      </c>
      <c r="N16" s="841">
        <v>5222</v>
      </c>
      <c r="O16" s="842">
        <v>12.858963958743772</v>
      </c>
      <c r="P16" s="841">
        <v>16790</v>
      </c>
      <c r="Q16" s="842">
        <v>32.65036504809364</v>
      </c>
      <c r="R16" s="841">
        <v>9247</v>
      </c>
      <c r="S16" s="842">
        <v>20.020859891065012</v>
      </c>
      <c r="T16" s="841">
        <v>588</v>
      </c>
      <c r="U16" s="842">
        <v>0.83903117394831384</v>
      </c>
      <c r="V16" s="843">
        <f t="shared" si="0"/>
        <v>46833</v>
      </c>
      <c r="W16" s="842">
        <f t="shared" si="0"/>
        <v>100</v>
      </c>
      <c r="X16" s="844"/>
      <c r="Y16" s="838">
        <f t="shared" si="1"/>
        <v>1.3491876008296844</v>
      </c>
    </row>
    <row r="17" spans="2:25" s="745" customFormat="1" ht="18" customHeight="1" x14ac:dyDescent="0.2">
      <c r="B17" s="839" t="s">
        <v>40</v>
      </c>
      <c r="D17" s="840">
        <v>22036</v>
      </c>
      <c r="E17" s="823"/>
      <c r="F17" s="841">
        <v>2787</v>
      </c>
      <c r="G17" s="842">
        <v>6.9774527726995732</v>
      </c>
      <c r="H17" s="841">
        <v>5000</v>
      </c>
      <c r="I17" s="842">
        <v>8.4573866109515112</v>
      </c>
      <c r="J17" s="841">
        <v>2839</v>
      </c>
      <c r="K17" s="842">
        <v>12.122399233916601</v>
      </c>
      <c r="L17" s="841">
        <v>1212</v>
      </c>
      <c r="M17" s="842">
        <v>4.8359014538173586</v>
      </c>
      <c r="N17" s="841">
        <v>6793</v>
      </c>
      <c r="O17" s="842">
        <v>28.332027509358404</v>
      </c>
      <c r="P17" s="841">
        <v>3673</v>
      </c>
      <c r="Q17" s="842">
        <v>12.823191433794724</v>
      </c>
      <c r="R17" s="841">
        <v>7713</v>
      </c>
      <c r="S17" s="842">
        <v>26.412466266213983</v>
      </c>
      <c r="T17" s="841">
        <v>13</v>
      </c>
      <c r="U17" s="842">
        <v>3.9174719247845394E-2</v>
      </c>
      <c r="V17" s="843">
        <f t="shared" si="0"/>
        <v>30030</v>
      </c>
      <c r="W17" s="842">
        <f t="shared" si="0"/>
        <v>99.999999999999986</v>
      </c>
      <c r="X17" s="844"/>
      <c r="Y17" s="838">
        <f t="shared" si="1"/>
        <v>1.3627700127064803</v>
      </c>
    </row>
    <row r="18" spans="2:25" s="745" customFormat="1" ht="18" customHeight="1" x14ac:dyDescent="0.2">
      <c r="B18" s="839" t="s">
        <v>41</v>
      </c>
      <c r="D18" s="840">
        <v>44448</v>
      </c>
      <c r="E18" s="823"/>
      <c r="F18" s="841">
        <v>11</v>
      </c>
      <c r="G18" s="842">
        <v>0.38917682645664642</v>
      </c>
      <c r="H18" s="841">
        <v>3770</v>
      </c>
      <c r="I18" s="842">
        <v>5.0131877455410665</v>
      </c>
      <c r="J18" s="841">
        <v>5854</v>
      </c>
      <c r="K18" s="842">
        <v>10.515152074072708</v>
      </c>
      <c r="L18" s="841">
        <v>3496</v>
      </c>
      <c r="M18" s="842">
        <v>6.5237840529723146</v>
      </c>
      <c r="N18" s="841">
        <v>15085</v>
      </c>
      <c r="O18" s="842">
        <v>32.416031871922094</v>
      </c>
      <c r="P18" s="841">
        <v>6105</v>
      </c>
      <c r="Q18" s="842">
        <v>11.359905564675286</v>
      </c>
      <c r="R18" s="841">
        <v>20188</v>
      </c>
      <c r="S18" s="842">
        <v>33.677628788018517</v>
      </c>
      <c r="T18" s="841">
        <v>69</v>
      </c>
      <c r="U18" s="842">
        <v>0.10513307634136894</v>
      </c>
      <c r="V18" s="843">
        <f t="shared" si="0"/>
        <v>54578</v>
      </c>
      <c r="W18" s="842">
        <f t="shared" si="0"/>
        <v>100.00000000000001</v>
      </c>
      <c r="X18" s="844"/>
      <c r="Y18" s="838">
        <f t="shared" si="1"/>
        <v>1.2279067674586033</v>
      </c>
    </row>
    <row r="19" spans="2:25" s="745" customFormat="1" ht="18" customHeight="1" x14ac:dyDescent="0.2">
      <c r="B19" s="839" t="s">
        <v>3</v>
      </c>
      <c r="D19" s="840">
        <v>44958</v>
      </c>
      <c r="E19" s="823"/>
      <c r="F19" s="841">
        <v>15</v>
      </c>
      <c r="G19" s="842">
        <v>7.0628950806935764E-3</v>
      </c>
      <c r="H19" s="841">
        <v>21367</v>
      </c>
      <c r="I19" s="842">
        <v>5.0323127449941731</v>
      </c>
      <c r="J19" s="841">
        <v>941</v>
      </c>
      <c r="K19" s="842">
        <v>8.1223293427976129E-2</v>
      </c>
      <c r="L19" s="841">
        <v>2939</v>
      </c>
      <c r="M19" s="842">
        <v>7.5113889183176186</v>
      </c>
      <c r="N19" s="841">
        <v>6543</v>
      </c>
      <c r="O19" s="842">
        <v>19.811420701345483</v>
      </c>
      <c r="P19" s="841">
        <v>7579</v>
      </c>
      <c r="Q19" s="842">
        <v>16.121058021683087</v>
      </c>
      <c r="R19" s="841">
        <v>28743</v>
      </c>
      <c r="S19" s="842">
        <v>51.403750397287851</v>
      </c>
      <c r="T19" s="841">
        <v>227</v>
      </c>
      <c r="U19" s="842">
        <v>3.1783027863121094E-2</v>
      </c>
      <c r="V19" s="843">
        <f t="shared" si="0"/>
        <v>68354</v>
      </c>
      <c r="W19" s="842">
        <f t="shared" si="0"/>
        <v>100.00000000000001</v>
      </c>
      <c r="X19" s="844"/>
      <c r="Y19" s="838">
        <f t="shared" si="1"/>
        <v>1.5203968148049289</v>
      </c>
    </row>
    <row r="20" spans="2:25" s="634" customFormat="1" ht="18" customHeight="1" x14ac:dyDescent="0.2">
      <c r="B20" s="839" t="s">
        <v>2</v>
      </c>
      <c r="D20" s="836">
        <v>12087</v>
      </c>
      <c r="F20" s="684">
        <v>301</v>
      </c>
      <c r="G20" s="685">
        <v>2.6190698107931776</v>
      </c>
      <c r="H20" s="684">
        <v>966</v>
      </c>
      <c r="I20" s="685">
        <v>3.3647124615528008</v>
      </c>
      <c r="J20" s="684">
        <v>185</v>
      </c>
      <c r="K20" s="685">
        <v>1.8175039612265822</v>
      </c>
      <c r="L20" s="684">
        <v>734</v>
      </c>
      <c r="M20" s="685">
        <v>6.0117438717494638</v>
      </c>
      <c r="N20" s="684">
        <v>3392</v>
      </c>
      <c r="O20" s="685">
        <v>28.250535930655232</v>
      </c>
      <c r="P20" s="684">
        <v>5884</v>
      </c>
      <c r="Q20" s="685">
        <v>37.794761860378415</v>
      </c>
      <c r="R20" s="684">
        <v>1941</v>
      </c>
      <c r="S20" s="685">
        <v>20.141672103644328</v>
      </c>
      <c r="T20" s="684">
        <v>0</v>
      </c>
      <c r="U20" s="685">
        <v>0</v>
      </c>
      <c r="V20" s="837">
        <f t="shared" si="0"/>
        <v>13403</v>
      </c>
      <c r="W20" s="685">
        <f t="shared" si="0"/>
        <v>100</v>
      </c>
      <c r="X20" s="679"/>
      <c r="Y20" s="838">
        <f t="shared" si="1"/>
        <v>1.1088773061967403</v>
      </c>
    </row>
    <row r="21" spans="2:25" s="634" customFormat="1" ht="18" customHeight="1" x14ac:dyDescent="0.2">
      <c r="B21" s="683" t="s">
        <v>35</v>
      </c>
      <c r="D21" s="836">
        <v>25963</v>
      </c>
      <c r="F21" s="684">
        <v>1583</v>
      </c>
      <c r="G21" s="685">
        <v>5.3052431721922009</v>
      </c>
      <c r="H21" s="684">
        <v>2674</v>
      </c>
      <c r="I21" s="685">
        <v>3.6950489265371695</v>
      </c>
      <c r="J21" s="684">
        <v>9052</v>
      </c>
      <c r="K21" s="685">
        <v>30.798159778004965</v>
      </c>
      <c r="L21" s="684">
        <v>2012</v>
      </c>
      <c r="M21" s="685">
        <v>7.5471009201109975</v>
      </c>
      <c r="N21" s="684">
        <v>4177</v>
      </c>
      <c r="O21" s="685">
        <v>17.328757119906527</v>
      </c>
      <c r="P21" s="684">
        <v>5955</v>
      </c>
      <c r="Q21" s="685">
        <v>16.445158463560684</v>
      </c>
      <c r="R21" s="684">
        <v>5099</v>
      </c>
      <c r="S21" s="685">
        <v>18.613991529136847</v>
      </c>
      <c r="T21" s="684">
        <v>85</v>
      </c>
      <c r="U21" s="685">
        <v>0.26654009055060612</v>
      </c>
      <c r="V21" s="837">
        <f t="shared" si="0"/>
        <v>30637</v>
      </c>
      <c r="W21" s="685">
        <f t="shared" si="0"/>
        <v>100.00000000000001</v>
      </c>
      <c r="X21" s="679"/>
      <c r="Y21" s="838">
        <f t="shared" si="1"/>
        <v>1.1800254207911258</v>
      </c>
    </row>
    <row r="22" spans="2:25" s="634" customFormat="1" ht="21" customHeight="1" x14ac:dyDescent="0.2">
      <c r="B22" s="683" t="s">
        <v>42</v>
      </c>
      <c r="D22" s="836">
        <v>61401</v>
      </c>
      <c r="F22" s="684">
        <v>2144</v>
      </c>
      <c r="G22" s="685">
        <v>2.2532814395789673</v>
      </c>
      <c r="H22" s="684">
        <v>16077</v>
      </c>
      <c r="I22" s="685">
        <v>13.798591305169941</v>
      </c>
      <c r="J22" s="684">
        <v>14066</v>
      </c>
      <c r="K22" s="685">
        <v>14.416274049446134</v>
      </c>
      <c r="L22" s="684">
        <v>6733</v>
      </c>
      <c r="M22" s="685">
        <v>8.5530151426815628</v>
      </c>
      <c r="N22" s="684">
        <v>15196</v>
      </c>
      <c r="O22" s="685">
        <v>24.417377054346627</v>
      </c>
      <c r="P22" s="684">
        <v>13290</v>
      </c>
      <c r="Q22" s="685">
        <v>16.926398058711374</v>
      </c>
      <c r="R22" s="684">
        <v>15500</v>
      </c>
      <c r="S22" s="685">
        <v>19.521611017443234</v>
      </c>
      <c r="T22" s="684">
        <v>66</v>
      </c>
      <c r="U22" s="685">
        <v>0.11345193262215779</v>
      </c>
      <c r="V22" s="837">
        <f t="shared" si="0"/>
        <v>83072</v>
      </c>
      <c r="W22" s="685">
        <f t="shared" si="0"/>
        <v>100</v>
      </c>
      <c r="X22" s="679"/>
      <c r="Y22" s="838">
        <f t="shared" si="1"/>
        <v>1.3529421344929236</v>
      </c>
    </row>
    <row r="23" spans="2:25" s="634" customFormat="1" ht="18" customHeight="1" x14ac:dyDescent="0.2">
      <c r="B23" s="683" t="s">
        <v>43</v>
      </c>
      <c r="D23" s="836">
        <v>13264</v>
      </c>
      <c r="F23" s="684">
        <v>1367</v>
      </c>
      <c r="G23" s="685">
        <v>8.3258093641171165</v>
      </c>
      <c r="H23" s="684">
        <v>1944</v>
      </c>
      <c r="I23" s="685">
        <v>9.538243260673287</v>
      </c>
      <c r="J23" s="684">
        <v>494</v>
      </c>
      <c r="K23" s="685">
        <v>0.88352895653295493</v>
      </c>
      <c r="L23" s="684">
        <v>1424</v>
      </c>
      <c r="M23" s="685">
        <v>8.2742164323487675</v>
      </c>
      <c r="N23" s="684">
        <v>2743</v>
      </c>
      <c r="O23" s="685">
        <v>15.62620920933832</v>
      </c>
      <c r="P23" s="684">
        <v>755</v>
      </c>
      <c r="Q23" s="685">
        <v>3.5147684767186895</v>
      </c>
      <c r="R23" s="684">
        <v>7541</v>
      </c>
      <c r="S23" s="685">
        <v>53.81787695085773</v>
      </c>
      <c r="T23" s="684">
        <v>2</v>
      </c>
      <c r="U23" s="685">
        <v>1.9347349413130401E-2</v>
      </c>
      <c r="V23" s="837">
        <f>F23+H23+J23+L23+N23+P23+R23+T23</f>
        <v>16270</v>
      </c>
      <c r="W23" s="685">
        <f t="shared" si="0"/>
        <v>100</v>
      </c>
      <c r="X23" s="679"/>
      <c r="Y23" s="838">
        <f t="shared" si="1"/>
        <v>1.2266284680337756</v>
      </c>
    </row>
    <row r="24" spans="2:25" s="634" customFormat="1" ht="22.5" customHeight="1" x14ac:dyDescent="0.2">
      <c r="B24" s="683" t="s">
        <v>44</v>
      </c>
      <c r="D24" s="836">
        <v>3360</v>
      </c>
      <c r="F24" s="686">
        <v>303</v>
      </c>
      <c r="G24" s="687">
        <v>3.2579185520361991</v>
      </c>
      <c r="H24" s="686">
        <v>370</v>
      </c>
      <c r="I24" s="685">
        <v>6.4253393665158374</v>
      </c>
      <c r="J24" s="686">
        <v>175</v>
      </c>
      <c r="K24" s="685">
        <v>5.2187028657616894</v>
      </c>
      <c r="L24" s="686">
        <v>185</v>
      </c>
      <c r="M24" s="685">
        <v>3.4690799396681751</v>
      </c>
      <c r="N24" s="686">
        <v>982</v>
      </c>
      <c r="O24" s="685">
        <v>17.134238310708898</v>
      </c>
      <c r="P24" s="686">
        <v>730</v>
      </c>
      <c r="Q24" s="685">
        <v>12.428355957767723</v>
      </c>
      <c r="R24" s="686">
        <v>1475</v>
      </c>
      <c r="S24" s="685">
        <v>51.945701357466064</v>
      </c>
      <c r="T24" s="686">
        <v>11</v>
      </c>
      <c r="U24" s="685">
        <v>0.12066365007541478</v>
      </c>
      <c r="V24" s="845">
        <f t="shared" si="0"/>
        <v>4231</v>
      </c>
      <c r="W24" s="685">
        <f t="shared" si="0"/>
        <v>100</v>
      </c>
      <c r="X24" s="679"/>
      <c r="Y24" s="838">
        <f t="shared" si="1"/>
        <v>1.2592261904761906</v>
      </c>
    </row>
    <row r="25" spans="2:25" s="634" customFormat="1" ht="18" customHeight="1" x14ac:dyDescent="0.2">
      <c r="B25" s="683" t="s">
        <v>45</v>
      </c>
      <c r="D25" s="836">
        <v>17112</v>
      </c>
      <c r="F25" s="686">
        <v>254</v>
      </c>
      <c r="G25" s="687">
        <v>0.41635124905374715</v>
      </c>
      <c r="H25" s="686">
        <v>4256</v>
      </c>
      <c r="I25" s="685">
        <v>12.162503154176129</v>
      </c>
      <c r="J25" s="686">
        <v>1344</v>
      </c>
      <c r="K25" s="685">
        <v>6.594330894103793</v>
      </c>
      <c r="L25" s="686">
        <v>1913</v>
      </c>
      <c r="M25" s="685">
        <v>8.2555303221465213</v>
      </c>
      <c r="N25" s="686">
        <v>6038</v>
      </c>
      <c r="O25" s="685">
        <v>27.294137437967869</v>
      </c>
      <c r="P25" s="686">
        <v>680</v>
      </c>
      <c r="Q25" s="685">
        <v>2.5864244259399447</v>
      </c>
      <c r="R25" s="686">
        <v>7290</v>
      </c>
      <c r="S25" s="685">
        <v>35.057616283959966</v>
      </c>
      <c r="T25" s="686">
        <v>2061</v>
      </c>
      <c r="U25" s="685">
        <v>7.6331062326520316</v>
      </c>
      <c r="V25" s="845">
        <f t="shared" si="0"/>
        <v>23836</v>
      </c>
      <c r="W25" s="685">
        <f t="shared" si="0"/>
        <v>99.999999999999986</v>
      </c>
      <c r="X25" s="679"/>
      <c r="Y25" s="838">
        <f t="shared" si="1"/>
        <v>1.3929406264609632</v>
      </c>
    </row>
    <row r="26" spans="2:25" s="634" customFormat="1" ht="18" customHeight="1" x14ac:dyDescent="0.2">
      <c r="B26" s="683" t="s">
        <v>46</v>
      </c>
      <c r="D26" s="836">
        <v>2367</v>
      </c>
      <c r="F26" s="686">
        <v>379</v>
      </c>
      <c r="G26" s="687">
        <v>8.1975827640567527</v>
      </c>
      <c r="H26" s="686">
        <v>498</v>
      </c>
      <c r="I26" s="685">
        <v>11.008933263268524</v>
      </c>
      <c r="J26" s="686">
        <v>702</v>
      </c>
      <c r="K26" s="685">
        <v>20.546505517603784</v>
      </c>
      <c r="L26" s="686">
        <v>429</v>
      </c>
      <c r="M26" s="685">
        <v>9.1697320021019451</v>
      </c>
      <c r="N26" s="686">
        <v>705</v>
      </c>
      <c r="O26" s="685">
        <v>17.892800840777721</v>
      </c>
      <c r="P26" s="686">
        <v>486</v>
      </c>
      <c r="Q26" s="685">
        <v>13.110877561744614</v>
      </c>
      <c r="R26" s="686">
        <v>502</v>
      </c>
      <c r="S26" s="685">
        <v>20.073568050446664</v>
      </c>
      <c r="T26" s="686">
        <v>0</v>
      </c>
      <c r="U26" s="685">
        <v>0</v>
      </c>
      <c r="V26" s="845">
        <f t="shared" si="0"/>
        <v>3701</v>
      </c>
      <c r="W26" s="685">
        <f t="shared" si="0"/>
        <v>100.00000000000001</v>
      </c>
      <c r="X26" s="679"/>
      <c r="Y26" s="838">
        <f t="shared" si="1"/>
        <v>1.563582594000845</v>
      </c>
    </row>
    <row r="27" spans="2:25" s="634" customFormat="1" ht="18" customHeight="1" x14ac:dyDescent="0.2">
      <c r="B27" s="683" t="s">
        <v>1</v>
      </c>
      <c r="D27" s="836">
        <v>1176</v>
      </c>
      <c r="F27" s="686">
        <v>175</v>
      </c>
      <c r="G27" s="687">
        <v>9.2670598146588041</v>
      </c>
      <c r="H27" s="686">
        <v>199</v>
      </c>
      <c r="I27" s="685">
        <v>12.973883740522325</v>
      </c>
      <c r="J27" s="686">
        <v>356</v>
      </c>
      <c r="K27" s="685">
        <v>20.387531592249367</v>
      </c>
      <c r="L27" s="686">
        <v>21</v>
      </c>
      <c r="M27" s="685">
        <v>1.5164279696714407</v>
      </c>
      <c r="N27" s="686">
        <v>96</v>
      </c>
      <c r="O27" s="685">
        <v>7.5821398483572029</v>
      </c>
      <c r="P27" s="686">
        <v>1</v>
      </c>
      <c r="Q27" s="685">
        <v>0.42122999157540014</v>
      </c>
      <c r="R27" s="686">
        <v>674</v>
      </c>
      <c r="S27" s="685">
        <v>47.851727042965457</v>
      </c>
      <c r="T27" s="686">
        <v>0</v>
      </c>
      <c r="U27" s="685">
        <v>0</v>
      </c>
      <c r="V27" s="837">
        <f t="shared" si="0"/>
        <v>1522</v>
      </c>
      <c r="W27" s="685">
        <f t="shared" si="0"/>
        <v>100</v>
      </c>
      <c r="X27" s="679"/>
      <c r="Y27" s="838">
        <f t="shared" si="1"/>
        <v>1.2942176870748299</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1" customFormat="1" ht="20.25" customHeight="1" x14ac:dyDescent="0.2">
      <c r="B30" s="1257" t="s">
        <v>0</v>
      </c>
      <c r="C30" s="1233"/>
      <c r="D30" s="1274">
        <f>SUM(D10:D29)</f>
        <v>405815</v>
      </c>
      <c r="E30" s="1233"/>
      <c r="F30" s="1258">
        <f>SUM(F10:F27)</f>
        <v>22510</v>
      </c>
      <c r="G30" s="1259">
        <f>F30*100/$V30</f>
        <v>4.1365749673815166</v>
      </c>
      <c r="H30" s="1258">
        <f>SUM(H10:H27)</f>
        <v>93417</v>
      </c>
      <c r="I30" s="1259">
        <f>H30*100/$V30</f>
        <v>17.166877997684548</v>
      </c>
      <c r="J30" s="1258">
        <f>SUM(J10:J27)</f>
        <v>74712</v>
      </c>
      <c r="K30" s="1259">
        <f>J30*100/$V30</f>
        <v>13.729533050333535</v>
      </c>
      <c r="L30" s="1258">
        <f>SUM(L10:L27)</f>
        <v>33033</v>
      </c>
      <c r="M30" s="1259">
        <f>L30*100/$V30</f>
        <v>6.0703456640388112</v>
      </c>
      <c r="N30" s="1258">
        <f>SUM(N10:N27)</f>
        <v>91001</v>
      </c>
      <c r="O30" s="1259">
        <f>N30*100/$V30</f>
        <v>16.722899094033114</v>
      </c>
      <c r="P30" s="1258">
        <f>SUM(P10:P27)</f>
        <v>74037</v>
      </c>
      <c r="Q30" s="1259">
        <f>P30*100/$V30</f>
        <v>13.605490931142841</v>
      </c>
      <c r="R30" s="1258">
        <f>SUM(R10:R27)</f>
        <v>152321</v>
      </c>
      <c r="S30" s="1259">
        <f>R30*100/$V30</f>
        <v>27.99143649962328</v>
      </c>
      <c r="T30" s="1258">
        <f>SUM(T10:T28)</f>
        <v>3139</v>
      </c>
      <c r="U30" s="1259">
        <f>T30*100/$V30</f>
        <v>0.57684179576235373</v>
      </c>
      <c r="V30" s="1258">
        <f>SUM(V10:V27)</f>
        <v>544170</v>
      </c>
      <c r="W30" s="1259">
        <f>G30+I30+K30+M30+O30+Q30+S30+U30</f>
        <v>99.999999999999986</v>
      </c>
      <c r="X30" s="1275"/>
      <c r="Y30" s="1276">
        <f>(V30/D30)</f>
        <v>1.3409312124983059</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55" customFormat="1" x14ac:dyDescent="0.2">
      <c r="T37" s="698"/>
      <c r="U37" s="698"/>
    </row>
    <row r="38" spans="2:25" s="855" customFormat="1" x14ac:dyDescent="0.2">
      <c r="T38" s="698"/>
      <c r="U38" s="698"/>
    </row>
    <row r="39" spans="2:25" s="823" customFormat="1" x14ac:dyDescent="0.2">
      <c r="T39" s="921"/>
      <c r="U39" s="921"/>
    </row>
    <row r="40" spans="2:25" s="823" customFormat="1" x14ac:dyDescent="0.2">
      <c r="T40" s="921"/>
      <c r="U40" s="921"/>
    </row>
    <row r="41" spans="2:25" s="823" customFormat="1" x14ac:dyDescent="0.2">
      <c r="T41" s="921"/>
      <c r="U41" s="921"/>
    </row>
    <row r="42" spans="2:25" s="823" customFormat="1" x14ac:dyDescent="0.2">
      <c r="T42" s="921"/>
      <c r="U42" s="921"/>
    </row>
    <row r="43" spans="2:25" s="823" customFormat="1" x14ac:dyDescent="0.2">
      <c r="T43" s="921"/>
      <c r="U43" s="921"/>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5" t="s">
        <v>420</v>
      </c>
      <c r="C3" s="1495"/>
      <c r="D3" s="1495"/>
      <c r="E3" s="1495"/>
      <c r="F3" s="1495"/>
      <c r="G3" s="1495"/>
      <c r="H3" s="1495"/>
      <c r="I3" s="1495"/>
      <c r="J3" s="1495"/>
      <c r="K3" s="1495"/>
      <c r="L3" s="1495"/>
      <c r="M3" s="1495"/>
      <c r="N3" s="1495"/>
      <c r="O3" s="1495"/>
      <c r="P3" s="1495"/>
      <c r="Q3" s="1495"/>
      <c r="R3" s="1495"/>
      <c r="S3" s="1495"/>
      <c r="T3" s="1495"/>
      <c r="U3" s="1495"/>
      <c r="V3" s="1495"/>
      <c r="W3" s="1495"/>
      <c r="X3" s="1495"/>
      <c r="Y3" s="7"/>
    </row>
    <row r="4" spans="2:25" s="4"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8" t="s">
        <v>52</v>
      </c>
      <c r="G6" s="1498"/>
      <c r="H6" s="1498"/>
      <c r="I6" s="1498"/>
      <c r="J6" s="1498"/>
      <c r="K6" s="1498"/>
      <c r="L6" s="1498"/>
      <c r="M6" s="1498"/>
      <c r="N6" s="1498"/>
      <c r="O6" s="1498"/>
      <c r="P6" s="1498"/>
      <c r="Q6" s="1498"/>
      <c r="R6" s="1498"/>
      <c r="S6" s="1498"/>
      <c r="T6" s="1498"/>
      <c r="U6" s="1498"/>
      <c r="V6" s="1498"/>
      <c r="W6" s="1498"/>
      <c r="X6" s="154"/>
      <c r="Y6" s="154"/>
    </row>
    <row r="7" spans="2:25" s="133" customFormat="1" ht="64.5" customHeight="1" x14ac:dyDescent="0.2">
      <c r="B7" s="1499" t="s">
        <v>12</v>
      </c>
      <c r="C7" s="155"/>
      <c r="D7" s="156" t="s">
        <v>53</v>
      </c>
      <c r="E7" s="155"/>
      <c r="F7" s="1500" t="s">
        <v>168</v>
      </c>
      <c r="G7" s="1500"/>
      <c r="H7" s="1500" t="s">
        <v>59</v>
      </c>
      <c r="I7" s="1500"/>
      <c r="J7" s="1500" t="s">
        <v>60</v>
      </c>
      <c r="K7" s="1500"/>
      <c r="L7" s="1500" t="s">
        <v>152</v>
      </c>
      <c r="M7" s="1500"/>
      <c r="N7" s="1500" t="s">
        <v>0</v>
      </c>
      <c r="O7" s="1500"/>
      <c r="P7" s="156"/>
      <c r="Q7" s="156" t="s">
        <v>62</v>
      </c>
    </row>
    <row r="8" spans="2:25" s="155" customFormat="1" ht="20.25" customHeight="1" x14ac:dyDescent="0.2">
      <c r="B8" s="149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76839</v>
      </c>
      <c r="F10" s="164">
        <f>'41abenpreGIII'!F10+'41abenpreGIII'!H10+'41abenpreGIII'!J10+'41abenpreGIII'!L10+'41abenpreGIII'!N10</f>
        <v>78551</v>
      </c>
      <c r="G10" s="165">
        <f t="shared" ref="G10:G27" si="0">F10*100/$N10</f>
        <v>72.845047434458834</v>
      </c>
      <c r="H10" s="164">
        <f>'41abenpreGIII'!P10</f>
        <v>2662</v>
      </c>
      <c r="I10" s="165">
        <f t="shared" ref="I10:I27" si="1">H10*100/$N10</f>
        <v>2.4686320514128326</v>
      </c>
      <c r="J10" s="164">
        <f>'41abenpreGIII'!R10</f>
        <v>26612</v>
      </c>
      <c r="K10" s="165">
        <f t="shared" ref="K10:K27" si="2">J10*100/$N10</f>
        <v>24.678901634935503</v>
      </c>
      <c r="L10" s="164">
        <f>'41abenpreGIII'!T10</f>
        <v>8</v>
      </c>
      <c r="M10" s="165">
        <f t="shared" ref="M10:M27" si="3">L10*100/$N10</f>
        <v>7.4188791928259442E-3</v>
      </c>
      <c r="N10" s="164">
        <f>F10+H10+J10+L10</f>
        <v>107833</v>
      </c>
      <c r="O10" s="165">
        <f>G10+I10+K10+M10</f>
        <v>99.999999999999986</v>
      </c>
      <c r="P10" s="166"/>
      <c r="Q10" s="166">
        <f t="shared" ref="Q10:Q27" si="4">N10/D10</f>
        <v>1.4033628756230561</v>
      </c>
    </row>
    <row r="11" spans="2:25" s="162" customFormat="1" ht="18" customHeight="1" x14ac:dyDescent="0.2">
      <c r="B11" s="146" t="s">
        <v>7</v>
      </c>
      <c r="C11" s="159"/>
      <c r="D11" s="163">
        <f>'41abenpreGIII'!D11</f>
        <v>11996</v>
      </c>
      <c r="F11" s="164">
        <f>'41abenpreGIII'!F11+'41abenpreGIII'!H11+'41abenpreGIII'!J11+'41abenpreGIII'!L11+'41abenpreGIII'!N11</f>
        <v>6844</v>
      </c>
      <c r="G11" s="165">
        <f t="shared" si="0"/>
        <v>45.877463466952676</v>
      </c>
      <c r="H11" s="164">
        <f>'41abenpreGIII'!P11</f>
        <v>3528</v>
      </c>
      <c r="I11" s="165">
        <f t="shared" si="1"/>
        <v>23.649282745676363</v>
      </c>
      <c r="J11" s="164">
        <f>'41abenpreGIII'!R11</f>
        <v>4546</v>
      </c>
      <c r="K11" s="165">
        <f t="shared" si="2"/>
        <v>30.473253787370961</v>
      </c>
      <c r="L11" s="164">
        <f>'41abenpreGIII'!T11</f>
        <v>0</v>
      </c>
      <c r="M11" s="165">
        <f t="shared" si="3"/>
        <v>0</v>
      </c>
      <c r="N11" s="164">
        <f t="shared" ref="N11:O27" si="5">F11+H11+J11+L11</f>
        <v>14918</v>
      </c>
      <c r="O11" s="165">
        <f t="shared" si="5"/>
        <v>100</v>
      </c>
      <c r="P11" s="166"/>
      <c r="Q11" s="166">
        <f t="shared" si="4"/>
        <v>1.2435811937312438</v>
      </c>
    </row>
    <row r="12" spans="2:25" s="162" customFormat="1" ht="22.5" customHeight="1" x14ac:dyDescent="0.2">
      <c r="B12" s="146" t="s">
        <v>37</v>
      </c>
      <c r="C12" s="159"/>
      <c r="D12" s="163">
        <f>'41abenpreGIII'!D12</f>
        <v>7776</v>
      </c>
      <c r="F12" s="164">
        <f>'41abenpreGIII'!F12+'41abenpreGIII'!H12+'41abenpreGIII'!J12+'41abenpreGIII'!L12+'41abenpreGIII'!N12</f>
        <v>6004</v>
      </c>
      <c r="G12" s="165">
        <f t="shared" si="0"/>
        <v>57.37767584097859</v>
      </c>
      <c r="H12" s="163">
        <f>'41abenpreGIII'!P12</f>
        <v>1675</v>
      </c>
      <c r="I12" s="165">
        <f t="shared" si="1"/>
        <v>16.007262996941897</v>
      </c>
      <c r="J12" s="164">
        <f>'41abenpreGIII'!R12</f>
        <v>2776</v>
      </c>
      <c r="K12" s="165">
        <f t="shared" si="2"/>
        <v>26.529051987767584</v>
      </c>
      <c r="L12" s="164">
        <f>'41abenpreGIII'!T12</f>
        <v>9</v>
      </c>
      <c r="M12" s="165">
        <f t="shared" si="3"/>
        <v>8.6009174311926603E-2</v>
      </c>
      <c r="N12" s="164">
        <f t="shared" si="5"/>
        <v>10464</v>
      </c>
      <c r="O12" s="165">
        <f t="shared" si="5"/>
        <v>100</v>
      </c>
      <c r="P12" s="166"/>
      <c r="Q12" s="166">
        <f t="shared" si="4"/>
        <v>1.345679012345679</v>
      </c>
    </row>
    <row r="13" spans="2:25" s="162" customFormat="1" ht="18" customHeight="1" x14ac:dyDescent="0.2">
      <c r="B13" s="146" t="s">
        <v>38</v>
      </c>
      <c r="C13" s="159"/>
      <c r="D13" s="163">
        <f>'41abenpreGIII'!D13</f>
        <v>7663</v>
      </c>
      <c r="F13" s="164">
        <f>'41abenpreGIII'!F13+'41abenpreGIII'!H13+'41abenpreGIII'!J13+'41abenpreGIII'!L13+'41abenpreGIII'!N13</f>
        <v>5990</v>
      </c>
      <c r="G13" s="165">
        <f t="shared" si="0"/>
        <v>55.710565476190474</v>
      </c>
      <c r="H13" s="164">
        <f>'41abenpreGIII'!P13</f>
        <v>341</v>
      </c>
      <c r="I13" s="165">
        <f t="shared" si="1"/>
        <v>3.1715029761904763</v>
      </c>
      <c r="J13" s="164">
        <f>'41abenpreGIII'!R13</f>
        <v>4421</v>
      </c>
      <c r="K13" s="165">
        <f t="shared" si="2"/>
        <v>41.117931547619051</v>
      </c>
      <c r="L13" s="164">
        <f>'41abenpreGIII'!T13</f>
        <v>0</v>
      </c>
      <c r="M13" s="165">
        <f t="shared" si="3"/>
        <v>0</v>
      </c>
      <c r="N13" s="164">
        <f t="shared" si="5"/>
        <v>10752</v>
      </c>
      <c r="O13" s="165">
        <f t="shared" si="5"/>
        <v>100</v>
      </c>
      <c r="P13" s="166"/>
      <c r="Q13" s="166">
        <f t="shared" si="4"/>
        <v>1.4031058332245856</v>
      </c>
    </row>
    <row r="14" spans="2:25" s="162" customFormat="1" ht="18" customHeight="1" x14ac:dyDescent="0.2">
      <c r="B14" s="146" t="s">
        <v>6</v>
      </c>
      <c r="C14" s="159"/>
      <c r="D14" s="163">
        <f>'41abenpreGIII'!D14</f>
        <v>13512</v>
      </c>
      <c r="F14" s="164">
        <f>'41abenpreGIII'!F14+'41abenpreGIII'!H14+'41abenpreGIII'!J14+'41abenpreGIII'!L14+'41abenpreGIII'!N14</f>
        <v>5566</v>
      </c>
      <c r="G14" s="165">
        <f t="shared" si="0"/>
        <v>36.551090097189388</v>
      </c>
      <c r="H14" s="164">
        <f>'41abenpreGIII'!P14</f>
        <v>3824</v>
      </c>
      <c r="I14" s="165">
        <f t="shared" si="1"/>
        <v>25.111636459154191</v>
      </c>
      <c r="J14" s="164">
        <f>'41abenpreGIII'!R14</f>
        <v>5838</v>
      </c>
      <c r="K14" s="165">
        <f t="shared" si="2"/>
        <v>38.337273443656422</v>
      </c>
      <c r="L14" s="164">
        <f>'41abenpreGIII'!T14</f>
        <v>0</v>
      </c>
      <c r="M14" s="165">
        <f t="shared" si="3"/>
        <v>0</v>
      </c>
      <c r="N14" s="164">
        <f t="shared" si="5"/>
        <v>15228</v>
      </c>
      <c r="O14" s="165">
        <f t="shared" si="5"/>
        <v>100</v>
      </c>
      <c r="P14" s="166"/>
      <c r="Q14" s="166">
        <f t="shared" si="4"/>
        <v>1.1269982238010656</v>
      </c>
    </row>
    <row r="15" spans="2:25" s="162" customFormat="1" ht="18" customHeight="1" x14ac:dyDescent="0.2">
      <c r="B15" s="146" t="s">
        <v>5</v>
      </c>
      <c r="C15" s="159"/>
      <c r="D15" s="163">
        <f>'41abenpreGIII'!D15</f>
        <v>5145</v>
      </c>
      <c r="F15" s="164">
        <f>'41abenpreGIII'!F15+'41abenpreGIII'!H15+'41abenpreGIII'!J15+'41abenpreGIII'!L15+'41abenpreGIII'!N15</f>
        <v>6214</v>
      </c>
      <c r="G15" s="165">
        <f t="shared" si="0"/>
        <v>73.037141513869301</v>
      </c>
      <c r="H15" s="163">
        <f>'41abenpreGIII'!P15</f>
        <v>79</v>
      </c>
      <c r="I15" s="165">
        <f t="shared" si="1"/>
        <v>0.92853784673248707</v>
      </c>
      <c r="J15" s="164">
        <f>'41abenpreGIII'!R15</f>
        <v>2215</v>
      </c>
      <c r="K15" s="165">
        <f t="shared" si="2"/>
        <v>26.034320639398214</v>
      </c>
      <c r="L15" s="164">
        <f>'41abenpreGIII'!T15</f>
        <v>0</v>
      </c>
      <c r="M15" s="165">
        <f t="shared" si="3"/>
        <v>0</v>
      </c>
      <c r="N15" s="164">
        <f t="shared" si="5"/>
        <v>8508</v>
      </c>
      <c r="O15" s="165">
        <f t="shared" si="5"/>
        <v>100</v>
      </c>
      <c r="P15" s="166"/>
      <c r="Q15" s="166">
        <f t="shared" si="4"/>
        <v>1.6536443148688047</v>
      </c>
    </row>
    <row r="16" spans="2:25" s="162" customFormat="1" ht="18" customHeight="1" x14ac:dyDescent="0.2">
      <c r="B16" s="146" t="s">
        <v>4</v>
      </c>
      <c r="C16" s="159"/>
      <c r="D16" s="163">
        <f>'41abenpreGIII'!D16</f>
        <v>34712</v>
      </c>
      <c r="F16" s="164">
        <f>'41abenpreGIII'!F16+'41abenpreGIII'!H16+'41abenpreGIII'!J16+'41abenpreGIII'!L16+'41abenpreGIII'!N16</f>
        <v>20208</v>
      </c>
      <c r="G16" s="165">
        <f t="shared" si="0"/>
        <v>43.149061559157005</v>
      </c>
      <c r="H16" s="164">
        <f>'41abenpreGIII'!P16</f>
        <v>16790</v>
      </c>
      <c r="I16" s="165">
        <f t="shared" si="1"/>
        <v>35.850788973587001</v>
      </c>
      <c r="J16" s="164">
        <f>'41abenpreGIII'!R16</f>
        <v>9247</v>
      </c>
      <c r="K16" s="165">
        <f t="shared" si="2"/>
        <v>19.744624516900476</v>
      </c>
      <c r="L16" s="164">
        <f>'41abenpreGIII'!T16</f>
        <v>588</v>
      </c>
      <c r="M16" s="165">
        <f t="shared" si="3"/>
        <v>1.2555249503555186</v>
      </c>
      <c r="N16" s="164">
        <f t="shared" si="5"/>
        <v>46833</v>
      </c>
      <c r="O16" s="165">
        <f t="shared" si="5"/>
        <v>100</v>
      </c>
      <c r="P16" s="166"/>
      <c r="Q16" s="166">
        <f t="shared" si="4"/>
        <v>1.3491876008296844</v>
      </c>
    </row>
    <row r="17" spans="2:25" s="162" customFormat="1" ht="18" customHeight="1" x14ac:dyDescent="0.2">
      <c r="B17" s="146" t="s">
        <v>40</v>
      </c>
      <c r="C17" s="159"/>
      <c r="D17" s="163">
        <f>'41abenpreGIII'!D17</f>
        <v>22036</v>
      </c>
      <c r="F17" s="164">
        <f>'41abenpreGIII'!F17+'41abenpreGIII'!H17+'41abenpreGIII'!J17+'41abenpreGIII'!L17+'41abenpreGIII'!N17</f>
        <v>18631</v>
      </c>
      <c r="G17" s="165">
        <f t="shared" si="0"/>
        <v>62.041292041292039</v>
      </c>
      <c r="H17" s="164">
        <f>'41abenpreGIII'!P17</f>
        <v>3673</v>
      </c>
      <c r="I17" s="165">
        <f t="shared" si="1"/>
        <v>12.231102231102231</v>
      </c>
      <c r="J17" s="164">
        <f>'41abenpreGIII'!R17</f>
        <v>7713</v>
      </c>
      <c r="K17" s="165">
        <f t="shared" si="2"/>
        <v>25.684315684315685</v>
      </c>
      <c r="L17" s="164">
        <f>'41abenpreGIII'!T17</f>
        <v>13</v>
      </c>
      <c r="M17" s="165">
        <f t="shared" si="3"/>
        <v>4.3290043290043288E-2</v>
      </c>
      <c r="N17" s="164">
        <f t="shared" si="5"/>
        <v>30030</v>
      </c>
      <c r="O17" s="165">
        <f t="shared" si="5"/>
        <v>99.999999999999986</v>
      </c>
      <c r="P17" s="166"/>
      <c r="Q17" s="166">
        <f t="shared" si="4"/>
        <v>1.3627700127064803</v>
      </c>
    </row>
    <row r="18" spans="2:25" s="162" customFormat="1" ht="18" customHeight="1" x14ac:dyDescent="0.2">
      <c r="B18" s="146" t="s">
        <v>41</v>
      </c>
      <c r="C18" s="159"/>
      <c r="D18" s="163">
        <f>'41abenpreGIII'!D18</f>
        <v>44448</v>
      </c>
      <c r="F18" s="164">
        <f>'41abenpreGIII'!F18+'41abenpreGIII'!H18+'41abenpreGIII'!J18+'41abenpreGIII'!L18+'41abenpreGIII'!N18</f>
        <v>28216</v>
      </c>
      <c r="G18" s="165">
        <f t="shared" si="0"/>
        <v>51.698486569680092</v>
      </c>
      <c r="H18" s="164">
        <f>'41abenpreGIII'!P18</f>
        <v>6105</v>
      </c>
      <c r="I18" s="165">
        <f t="shared" si="1"/>
        <v>11.185825790611602</v>
      </c>
      <c r="J18" s="164">
        <f>'41abenpreGIII'!R18</f>
        <v>20188</v>
      </c>
      <c r="K18" s="165">
        <f t="shared" si="2"/>
        <v>36.989263073033094</v>
      </c>
      <c r="L18" s="164">
        <f>'41abenpreGIII'!T18</f>
        <v>69</v>
      </c>
      <c r="M18" s="165">
        <f t="shared" si="3"/>
        <v>0.12642456667521712</v>
      </c>
      <c r="N18" s="164">
        <f t="shared" si="5"/>
        <v>54578</v>
      </c>
      <c r="O18" s="165">
        <f t="shared" si="5"/>
        <v>100</v>
      </c>
      <c r="P18" s="166"/>
      <c r="Q18" s="166">
        <f t="shared" si="4"/>
        <v>1.2279067674586033</v>
      </c>
    </row>
    <row r="19" spans="2:25" s="162" customFormat="1" ht="18" customHeight="1" x14ac:dyDescent="0.2">
      <c r="B19" s="146" t="s">
        <v>3</v>
      </c>
      <c r="C19" s="159"/>
      <c r="D19" s="163">
        <f>'41abenpreGIII'!D19</f>
        <v>44958</v>
      </c>
      <c r="F19" s="164">
        <f>'41abenpreGIII'!F19+'41abenpreGIII'!H19+'41abenpreGIII'!J19+'41abenpreGIII'!L19+'41abenpreGIII'!N19</f>
        <v>31805</v>
      </c>
      <c r="G19" s="165">
        <f t="shared" si="0"/>
        <v>46.529830002633346</v>
      </c>
      <c r="H19" s="164">
        <f>'41abenpreGIII'!P19</f>
        <v>7579</v>
      </c>
      <c r="I19" s="165">
        <f>H19*100/$N19</f>
        <v>11.087866108786612</v>
      </c>
      <c r="J19" s="164">
        <f>'41abenpreGIII'!R19</f>
        <v>28743</v>
      </c>
      <c r="K19" s="165">
        <f>J19*100/$N19</f>
        <v>42.05020920502092</v>
      </c>
      <c r="L19" s="164">
        <f>'41abenpreGIII'!T19</f>
        <v>227</v>
      </c>
      <c r="M19" s="165">
        <f t="shared" si="3"/>
        <v>0.3320946835591187</v>
      </c>
      <c r="N19" s="164">
        <f t="shared" si="5"/>
        <v>68354</v>
      </c>
      <c r="O19" s="165">
        <f t="shared" si="5"/>
        <v>100</v>
      </c>
      <c r="P19" s="166"/>
      <c r="Q19" s="166">
        <f t="shared" si="4"/>
        <v>1.5203968148049289</v>
      </c>
    </row>
    <row r="20" spans="2:25" s="162" customFormat="1" ht="18" customHeight="1" x14ac:dyDescent="0.2">
      <c r="B20" s="146" t="s">
        <v>2</v>
      </c>
      <c r="C20" s="159"/>
      <c r="D20" s="163">
        <f>'41abenpreGIII'!D20</f>
        <v>12087</v>
      </c>
      <c r="F20" s="164">
        <f>'41abenpreGIII'!F20+'41abenpreGIII'!H20+'41abenpreGIII'!J20+'41abenpreGIII'!L20+'41abenpreGIII'!N20</f>
        <v>5578</v>
      </c>
      <c r="G20" s="165">
        <f t="shared" si="0"/>
        <v>41.617548310079833</v>
      </c>
      <c r="H20" s="164">
        <f>'41abenpreGIII'!P20</f>
        <v>5884</v>
      </c>
      <c r="I20" s="165">
        <f>H20*100/$N20</f>
        <v>43.900619264343803</v>
      </c>
      <c r="J20" s="164">
        <f>'41abenpreGIII'!R20</f>
        <v>1941</v>
      </c>
      <c r="K20" s="165">
        <f>J20*100/$N20</f>
        <v>14.481832425576364</v>
      </c>
      <c r="L20" s="164">
        <f>'41abenpreGIII'!T20</f>
        <v>0</v>
      </c>
      <c r="M20" s="165">
        <f t="shared" si="3"/>
        <v>0</v>
      </c>
      <c r="N20" s="164">
        <f t="shared" si="5"/>
        <v>13403</v>
      </c>
      <c r="O20" s="165">
        <f t="shared" si="5"/>
        <v>100</v>
      </c>
      <c r="P20" s="166"/>
      <c r="Q20" s="166">
        <f t="shared" si="4"/>
        <v>1.1088773061967403</v>
      </c>
    </row>
    <row r="21" spans="2:25" s="162" customFormat="1" ht="18" customHeight="1" x14ac:dyDescent="0.2">
      <c r="B21" s="146" t="s">
        <v>35</v>
      </c>
      <c r="C21" s="159"/>
      <c r="D21" s="163">
        <f>'41abenpreGIII'!D21</f>
        <v>25963</v>
      </c>
      <c r="F21" s="164">
        <f>'41abenpreGIII'!F21+'41abenpreGIII'!H21+'41abenpreGIII'!J21+'41abenpreGIII'!L21+'41abenpreGIII'!N21</f>
        <v>19498</v>
      </c>
      <c r="G21" s="165">
        <f t="shared" si="0"/>
        <v>63.642001501452491</v>
      </c>
      <c r="H21" s="164">
        <f>'41abenpreGIII'!P21</f>
        <v>5955</v>
      </c>
      <c r="I21" s="165">
        <f>H21*100/$N21</f>
        <v>19.437281718183897</v>
      </c>
      <c r="J21" s="164">
        <f>'41abenpreGIII'!R21</f>
        <v>5099</v>
      </c>
      <c r="K21" s="165">
        <f>J21*100/$N21</f>
        <v>16.643274472043608</v>
      </c>
      <c r="L21" s="164">
        <f>'41abenpreGIII'!T21</f>
        <v>85</v>
      </c>
      <c r="M21" s="165">
        <f t="shared" si="3"/>
        <v>0.27744230832000522</v>
      </c>
      <c r="N21" s="164">
        <f t="shared" si="5"/>
        <v>30637</v>
      </c>
      <c r="O21" s="165">
        <f t="shared" si="5"/>
        <v>99.999999999999986</v>
      </c>
      <c r="P21" s="166"/>
      <c r="Q21" s="166">
        <f t="shared" si="4"/>
        <v>1.1800254207911258</v>
      </c>
    </row>
    <row r="22" spans="2:25" s="162" customFormat="1" ht="21" customHeight="1" x14ac:dyDescent="0.2">
      <c r="B22" s="146" t="s">
        <v>42</v>
      </c>
      <c r="C22" s="159"/>
      <c r="D22" s="163">
        <f>'41abenpreGIII'!D22</f>
        <v>61401</v>
      </c>
      <c r="F22" s="164">
        <f>'41abenpreGIII'!F22+'41abenpreGIII'!H22+'41abenpreGIII'!J22+'41abenpreGIII'!L22+'41abenpreGIII'!N22</f>
        <v>54216</v>
      </c>
      <c r="G22" s="165">
        <f t="shared" si="0"/>
        <v>65.263867488443765</v>
      </c>
      <c r="H22" s="164">
        <f>'41abenpreGIII'!P22</f>
        <v>13290</v>
      </c>
      <c r="I22" s="165">
        <f>H22*100/$N22</f>
        <v>15.998170261941448</v>
      </c>
      <c r="J22" s="164">
        <f>'41abenpreGIII'!R22</f>
        <v>15500</v>
      </c>
      <c r="K22" s="165">
        <f>J22*100/$N22</f>
        <v>18.658513097072419</v>
      </c>
      <c r="L22" s="164">
        <f>'41abenpreGIII'!T22</f>
        <v>66</v>
      </c>
      <c r="M22" s="165">
        <f t="shared" si="3"/>
        <v>7.9449152542372878E-2</v>
      </c>
      <c r="N22" s="164">
        <f t="shared" si="5"/>
        <v>83072</v>
      </c>
      <c r="O22" s="165">
        <f t="shared" si="5"/>
        <v>100</v>
      </c>
      <c r="P22" s="166"/>
      <c r="Q22" s="166">
        <f t="shared" si="4"/>
        <v>1.3529421344929236</v>
      </c>
    </row>
    <row r="23" spans="2:25" s="162" customFormat="1" ht="18" customHeight="1" x14ac:dyDescent="0.2">
      <c r="B23" s="146" t="s">
        <v>43</v>
      </c>
      <c r="C23" s="159"/>
      <c r="D23" s="163">
        <f>'41abenpreGIII'!D23</f>
        <v>13264</v>
      </c>
      <c r="F23" s="164">
        <f>'41abenpreGIII'!F23+'41abenpreGIII'!H23+'41abenpreGIII'!J23+'41abenpreGIII'!L23+'41abenpreGIII'!N23</f>
        <v>7972</v>
      </c>
      <c r="G23" s="165">
        <f t="shared" si="0"/>
        <v>48.998156115550096</v>
      </c>
      <c r="H23" s="164">
        <f>'41abenpreGIII'!P23</f>
        <v>755</v>
      </c>
      <c r="I23" s="165">
        <f>H23*100/$N23</f>
        <v>4.6404425322679783</v>
      </c>
      <c r="J23" s="164">
        <f>'41abenpreGIII'!R23</f>
        <v>7541</v>
      </c>
      <c r="K23" s="165">
        <f>J23*100/$N23</f>
        <v>46.349108789182544</v>
      </c>
      <c r="L23" s="164">
        <f>'41abenpreGIII'!T23</f>
        <v>2</v>
      </c>
      <c r="M23" s="165">
        <f t="shared" si="3"/>
        <v>1.2292562999385371E-2</v>
      </c>
      <c r="N23" s="164">
        <f t="shared" si="5"/>
        <v>16270</v>
      </c>
      <c r="O23" s="165">
        <f t="shared" si="5"/>
        <v>100</v>
      </c>
      <c r="P23" s="166"/>
      <c r="Q23" s="166">
        <f t="shared" si="4"/>
        <v>1.2266284680337756</v>
      </c>
    </row>
    <row r="24" spans="2:25" s="162" customFormat="1" ht="22.5" customHeight="1" x14ac:dyDescent="0.2">
      <c r="B24" s="146" t="s">
        <v>44</v>
      </c>
      <c r="C24" s="159"/>
      <c r="D24" s="163">
        <f>'41abenpreGIII'!D24</f>
        <v>3360</v>
      </c>
      <c r="F24" s="164">
        <f>'41abenpreGIII'!F24+'41abenpreGIII'!H24+'41abenpreGIII'!J24+'41abenpreGIII'!L24+'41abenpreGIII'!N24</f>
        <v>2015</v>
      </c>
      <c r="G24" s="167">
        <f t="shared" si="0"/>
        <v>47.624675017726304</v>
      </c>
      <c r="H24" s="163">
        <f>'41abenpreGIII'!P24</f>
        <v>730</v>
      </c>
      <c r="I24" s="165">
        <f t="shared" si="1"/>
        <v>17.253604348853699</v>
      </c>
      <c r="J24" s="164">
        <f>'41abenpreGIII'!R24</f>
        <v>1475</v>
      </c>
      <c r="K24" s="165">
        <f t="shared" si="2"/>
        <v>34.861734814464668</v>
      </c>
      <c r="L24" s="164">
        <f>'41abenpreGIII'!T24</f>
        <v>11</v>
      </c>
      <c r="M24" s="165">
        <f t="shared" si="3"/>
        <v>0.25998581895532968</v>
      </c>
      <c r="N24" s="163">
        <f t="shared" si="5"/>
        <v>4231</v>
      </c>
      <c r="O24" s="165">
        <f t="shared" si="5"/>
        <v>100</v>
      </c>
      <c r="P24" s="166"/>
      <c r="Q24" s="166">
        <f t="shared" si="4"/>
        <v>1.2592261904761906</v>
      </c>
    </row>
    <row r="25" spans="2:25" s="162" customFormat="1" ht="18" customHeight="1" x14ac:dyDescent="0.2">
      <c r="B25" s="146" t="s">
        <v>45</v>
      </c>
      <c r="C25" s="159"/>
      <c r="D25" s="163">
        <f>'41abenpreGIII'!D25</f>
        <v>17112</v>
      </c>
      <c r="F25" s="164">
        <f>'41abenpreGIII'!F25+'41abenpreGIII'!H25+'41abenpreGIII'!J25+'41abenpreGIII'!L25+'41abenpreGIII'!N25</f>
        <v>13805</v>
      </c>
      <c r="G25" s="167">
        <f t="shared" si="0"/>
        <v>57.916596744420204</v>
      </c>
      <c r="H25" s="163">
        <f>'41abenpreGIII'!P25</f>
        <v>680</v>
      </c>
      <c r="I25" s="165">
        <f t="shared" si="1"/>
        <v>2.8528276556469208</v>
      </c>
      <c r="J25" s="164">
        <f>'41abenpreGIII'!R25</f>
        <v>7290</v>
      </c>
      <c r="K25" s="165">
        <f t="shared" si="2"/>
        <v>30.583990602450076</v>
      </c>
      <c r="L25" s="164">
        <f>'41abenpreGIII'!T25</f>
        <v>2061</v>
      </c>
      <c r="M25" s="165">
        <f t="shared" si="3"/>
        <v>8.6465849974827993</v>
      </c>
      <c r="N25" s="163">
        <f t="shared" si="5"/>
        <v>23836</v>
      </c>
      <c r="O25" s="165">
        <f t="shared" si="5"/>
        <v>100</v>
      </c>
      <c r="P25" s="166"/>
      <c r="Q25" s="166">
        <f t="shared" si="4"/>
        <v>1.3929406264609632</v>
      </c>
    </row>
    <row r="26" spans="2:25" s="162" customFormat="1" ht="18" customHeight="1" x14ac:dyDescent="0.2">
      <c r="B26" s="146" t="s">
        <v>46</v>
      </c>
      <c r="C26" s="159"/>
      <c r="D26" s="163">
        <f>'41abenpreGIII'!D26</f>
        <v>2367</v>
      </c>
      <c r="F26" s="164">
        <f>'41abenpreGIII'!F26+'41abenpreGIII'!H26+'41abenpreGIII'!J26+'41abenpreGIII'!L26+'41abenpreGIII'!N26</f>
        <v>2713</v>
      </c>
      <c r="G26" s="167">
        <f t="shared" si="0"/>
        <v>73.304512293974597</v>
      </c>
      <c r="H26" s="163">
        <f>'41abenpreGIII'!P26</f>
        <v>486</v>
      </c>
      <c r="I26" s="165">
        <f t="shared" si="1"/>
        <v>13.13158605782221</v>
      </c>
      <c r="J26" s="164">
        <f>'41abenpreGIII'!R26</f>
        <v>502</v>
      </c>
      <c r="K26" s="165">
        <f t="shared" si="2"/>
        <v>13.563901648203188</v>
      </c>
      <c r="L26" s="164">
        <f>'41abenpreGIII'!T26</f>
        <v>0</v>
      </c>
      <c r="M26" s="165">
        <f t="shared" si="3"/>
        <v>0</v>
      </c>
      <c r="N26" s="163">
        <f t="shared" si="5"/>
        <v>3701</v>
      </c>
      <c r="O26" s="165">
        <f t="shared" si="5"/>
        <v>99.999999999999986</v>
      </c>
      <c r="P26" s="166"/>
      <c r="Q26" s="166">
        <f t="shared" si="4"/>
        <v>1.563582594000845</v>
      </c>
    </row>
    <row r="27" spans="2:25" s="162" customFormat="1" ht="18" customHeight="1" x14ac:dyDescent="0.2">
      <c r="B27" s="146" t="s">
        <v>1</v>
      </c>
      <c r="C27" s="159"/>
      <c r="D27" s="163">
        <f>'41abenpreGIII'!D27</f>
        <v>1176</v>
      </c>
      <c r="F27" s="164">
        <f>'41abenpreGIII'!F27+'41abenpreGIII'!H27+'41abenpreGIII'!J27+'41abenpreGIII'!L27+'41abenpreGIII'!N27</f>
        <v>847</v>
      </c>
      <c r="G27" s="167">
        <f t="shared" si="0"/>
        <v>55.650459921156376</v>
      </c>
      <c r="H27" s="163">
        <f>'41abenpreGIII'!P27</f>
        <v>1</v>
      </c>
      <c r="I27" s="165">
        <f t="shared" si="1"/>
        <v>6.5703022339027597E-2</v>
      </c>
      <c r="J27" s="164">
        <f>'41abenpreGIII'!R27</f>
        <v>674</v>
      </c>
      <c r="K27" s="165">
        <f t="shared" si="2"/>
        <v>44.283837056504602</v>
      </c>
      <c r="L27" s="164">
        <f>'41abenpreGIII'!T27</f>
        <v>0</v>
      </c>
      <c r="M27" s="165">
        <f t="shared" si="3"/>
        <v>0</v>
      </c>
      <c r="N27" s="164">
        <f t="shared" si="5"/>
        <v>1522</v>
      </c>
      <c r="O27" s="165">
        <f t="shared" si="5"/>
        <v>100</v>
      </c>
      <c r="P27" s="166"/>
      <c r="Q27" s="166">
        <f t="shared" si="4"/>
        <v>1.2942176870748299</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405815</v>
      </c>
      <c r="E30" s="174"/>
      <c r="F30" s="147">
        <f>SUM(F10:F27)</f>
        <v>314673</v>
      </c>
      <c r="G30" s="175">
        <f>F30*100/$N30</f>
        <v>57.826230773471522</v>
      </c>
      <c r="H30" s="147">
        <f>SUM(H10:H27)</f>
        <v>74037</v>
      </c>
      <c r="I30" s="175">
        <f>H30*100/$N30</f>
        <v>13.605490931142841</v>
      </c>
      <c r="J30" s="147">
        <f>SUM(J10:J27)</f>
        <v>152321</v>
      </c>
      <c r="K30" s="175">
        <f>J30*100/$N30</f>
        <v>27.99143649962328</v>
      </c>
      <c r="L30" s="147">
        <f>SUM(L10:L28)</f>
        <v>3139</v>
      </c>
      <c r="M30" s="175">
        <f>L30*100/$N30</f>
        <v>0.57684179576235373</v>
      </c>
      <c r="N30" s="147">
        <f>F30+H30+J30+L30</f>
        <v>544170</v>
      </c>
      <c r="O30" s="175">
        <f>G30+I30+K30+M30</f>
        <v>99.999999999999986</v>
      </c>
      <c r="P30" s="176"/>
      <c r="Q30" s="176">
        <f>(N30/D30)</f>
        <v>1.3409312124983059</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zoomScaleNormal="100" workbookViewId="0">
      <selection activeCell="J9" sqref="J9"/>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4" x14ac:dyDescent="0.25">
      <c r="A1" s="219"/>
      <c r="B1" s="219"/>
      <c r="C1" s="219"/>
      <c r="J1" s="221"/>
      <c r="K1" s="221"/>
    </row>
    <row r="2" spans="1:24" ht="48.75" customHeight="1" x14ac:dyDescent="0.25">
      <c r="A2" s="219"/>
      <c r="B2" s="219"/>
      <c r="C2" s="219"/>
      <c r="J2" s="221"/>
      <c r="K2" s="221"/>
    </row>
    <row r="3" spans="1:24" ht="24" customHeight="1" x14ac:dyDescent="0.25">
      <c r="A3" s="219"/>
      <c r="B3" s="1363" t="s">
        <v>338</v>
      </c>
      <c r="C3" s="1363"/>
      <c r="D3" s="1363"/>
      <c r="E3" s="1363"/>
      <c r="F3" s="1363"/>
      <c r="G3" s="1363"/>
      <c r="H3" s="1363"/>
      <c r="I3" s="1363"/>
      <c r="J3" s="1363"/>
      <c r="K3" s="1363"/>
      <c r="L3" s="1363"/>
      <c r="M3" s="1363"/>
      <c r="N3" s="1363"/>
      <c r="O3" s="1363"/>
      <c r="P3" s="1363"/>
      <c r="Q3" s="1363"/>
      <c r="R3" s="1363"/>
      <c r="S3" s="1363"/>
      <c r="T3" s="1363"/>
      <c r="U3" s="1363"/>
      <c r="V3" s="1363"/>
      <c r="W3" s="1363"/>
    </row>
    <row r="4" spans="1:24" ht="13.5" customHeight="1" x14ac:dyDescent="0.25">
      <c r="A4" s="219"/>
      <c r="B4" s="219"/>
      <c r="C4" s="219"/>
      <c r="J4" s="221"/>
      <c r="K4" s="221"/>
    </row>
    <row r="5" spans="1:24" x14ac:dyDescent="0.25">
      <c r="A5" s="219"/>
      <c r="B5" s="219"/>
      <c r="C5" s="219"/>
      <c r="D5" s="1364" t="s">
        <v>339</v>
      </c>
      <c r="E5" s="1364"/>
      <c r="F5" s="1364"/>
      <c r="G5" s="1364"/>
      <c r="H5" s="1364"/>
      <c r="I5" s="1364"/>
      <c r="J5" s="1364"/>
      <c r="K5" s="1364"/>
      <c r="L5" s="219"/>
      <c r="M5" s="1365" t="s">
        <v>340</v>
      </c>
      <c r="N5" s="1365"/>
      <c r="O5" s="1365"/>
      <c r="P5" s="1365"/>
      <c r="Q5" s="1365"/>
      <c r="R5" s="1365"/>
      <c r="S5" s="1365"/>
      <c r="T5" s="1365"/>
      <c r="U5" s="1365"/>
      <c r="V5" s="1365"/>
      <c r="W5" s="1365"/>
      <c r="X5" s="1365"/>
    </row>
    <row r="6" spans="1:24" ht="25.5" customHeight="1" x14ac:dyDescent="0.25">
      <c r="A6" s="219"/>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v>45412</v>
      </c>
      <c r="X6" s="1371"/>
    </row>
    <row r="7" spans="1:24" x14ac:dyDescent="0.25">
      <c r="B7" s="225"/>
      <c r="C7" s="219"/>
      <c r="D7" s="226">
        <v>43465</v>
      </c>
      <c r="E7" s="227">
        <v>43830</v>
      </c>
      <c r="F7" s="228">
        <v>44196</v>
      </c>
      <c r="G7" s="228">
        <v>44561</v>
      </c>
      <c r="H7" s="228">
        <v>44926</v>
      </c>
      <c r="I7" s="228">
        <v>45291</v>
      </c>
      <c r="J7" s="228">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2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25">
      <c r="B9" s="235" t="s">
        <v>29</v>
      </c>
      <c r="C9" s="219"/>
      <c r="D9" s="236">
        <v>1767186</v>
      </c>
      <c r="E9" s="237">
        <v>1894744</v>
      </c>
      <c r="F9" s="237">
        <v>1850950</v>
      </c>
      <c r="G9" s="237">
        <v>1892604</v>
      </c>
      <c r="H9" s="237">
        <v>1982018</v>
      </c>
      <c r="I9" s="237">
        <v>2061372</v>
      </c>
      <c r="J9" s="238">
        <v>2091178</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3.472029798991394E-2</v>
      </c>
      <c r="X9" s="243">
        <v>70170</v>
      </c>
    </row>
    <row r="10" spans="1:24" x14ac:dyDescent="0.25">
      <c r="B10" s="244" t="s">
        <v>244</v>
      </c>
      <c r="C10" s="219"/>
      <c r="D10" s="245">
        <v>1638618</v>
      </c>
      <c r="E10" s="246">
        <v>1735551</v>
      </c>
      <c r="F10" s="246">
        <v>1709394</v>
      </c>
      <c r="G10" s="246">
        <v>1768008</v>
      </c>
      <c r="H10" s="246">
        <v>1850208</v>
      </c>
      <c r="I10" s="246">
        <v>1944185</v>
      </c>
      <c r="J10" s="247">
        <v>1960461</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4.1237655471745072E-2</v>
      </c>
      <c r="X10" s="250">
        <v>77643</v>
      </c>
    </row>
    <row r="11" spans="1:24" x14ac:dyDescent="0.25">
      <c r="B11" s="252" t="s">
        <v>342</v>
      </c>
      <c r="C11" s="219"/>
      <c r="D11" s="253">
        <v>334306</v>
      </c>
      <c r="E11" s="254">
        <v>350514</v>
      </c>
      <c r="F11" s="254">
        <v>352921</v>
      </c>
      <c r="G11" s="254">
        <v>352430</v>
      </c>
      <c r="H11" s="254">
        <v>359348</v>
      </c>
      <c r="I11" s="254">
        <v>377078</v>
      </c>
      <c r="J11" s="255">
        <v>380706</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5.2825743078063203E-2</v>
      </c>
      <c r="X11" s="257">
        <v>19102</v>
      </c>
    </row>
    <row r="12" spans="1:24" x14ac:dyDescent="0.25">
      <c r="B12" s="303" t="s">
        <v>343</v>
      </c>
      <c r="C12" s="219"/>
      <c r="D12" s="1208">
        <v>1304312</v>
      </c>
      <c r="E12" s="1209">
        <v>1385037</v>
      </c>
      <c r="F12" s="1211">
        <v>1356473</v>
      </c>
      <c r="G12" s="1211">
        <v>1415578</v>
      </c>
      <c r="H12" s="1209">
        <v>1490860</v>
      </c>
      <c r="I12" s="1209">
        <v>1567107</v>
      </c>
      <c r="J12" s="1212">
        <v>1579755</v>
      </c>
      <c r="K12" s="1213"/>
      <c r="L12" s="219"/>
      <c r="M12" s="1215">
        <v>6.1890866602469341E-2</v>
      </c>
      <c r="N12" s="1214">
        <v>80725</v>
      </c>
      <c r="O12" s="1217">
        <v>-2.0623275768084204E-2</v>
      </c>
      <c r="P12" s="1219">
        <v>-28564</v>
      </c>
      <c r="Q12" s="1221">
        <f t="shared" si="1"/>
        <v>4.3572559129448241E-2</v>
      </c>
      <c r="R12" s="1219">
        <f t="shared" si="0"/>
        <v>59105</v>
      </c>
      <c r="S12" s="1217">
        <f t="shared" si="2"/>
        <v>5.3181103407936581E-2</v>
      </c>
      <c r="T12" s="1219">
        <f t="shared" si="3"/>
        <v>75282</v>
      </c>
      <c r="U12" s="1217">
        <f t="shared" si="4"/>
        <v>5.1142964463464002E-2</v>
      </c>
      <c r="V12" s="1219">
        <f t="shared" si="5"/>
        <v>76247</v>
      </c>
      <c r="W12" s="1221">
        <v>3.8483079961136202E-2</v>
      </c>
      <c r="X12" s="1219">
        <v>58541</v>
      </c>
    </row>
    <row r="13" spans="1:24" x14ac:dyDescent="0.25">
      <c r="B13" s="1207" t="s">
        <v>344</v>
      </c>
      <c r="C13" s="219"/>
      <c r="D13" s="253">
        <v>429437</v>
      </c>
      <c r="E13" s="1210">
        <v>467298</v>
      </c>
      <c r="F13" s="254">
        <v>473559</v>
      </c>
      <c r="G13" s="254">
        <v>487549</v>
      </c>
      <c r="H13" s="1210">
        <v>515590</v>
      </c>
      <c r="I13" s="1210">
        <v>543298</v>
      </c>
      <c r="J13" s="255">
        <v>556088</v>
      </c>
      <c r="K13" s="269"/>
      <c r="L13" s="219"/>
      <c r="M13" s="1216">
        <v>8.8164270894217411E-2</v>
      </c>
      <c r="N13" s="257">
        <v>37861</v>
      </c>
      <c r="O13" s="1218">
        <v>1.3398302582078303E-2</v>
      </c>
      <c r="P13" s="1220">
        <v>6261</v>
      </c>
      <c r="Q13" s="258">
        <f t="shared" si="1"/>
        <v>2.9542253446772193E-2</v>
      </c>
      <c r="R13" s="1220">
        <f t="shared" si="0"/>
        <v>13990</v>
      </c>
      <c r="S13" s="1218">
        <f t="shared" si="2"/>
        <v>5.7514219083620421E-2</v>
      </c>
      <c r="T13" s="1220">
        <f t="shared" si="3"/>
        <v>28041</v>
      </c>
      <c r="U13" s="1218">
        <f t="shared" si="4"/>
        <v>5.374037510424956E-2</v>
      </c>
      <c r="V13" s="1220">
        <f t="shared" si="5"/>
        <v>27708</v>
      </c>
      <c r="W13" s="258">
        <v>5.2381772452777975E-2</v>
      </c>
      <c r="X13" s="1220">
        <v>27679</v>
      </c>
    </row>
    <row r="14" spans="1:24" x14ac:dyDescent="0.25">
      <c r="B14" s="252" t="s">
        <v>345</v>
      </c>
      <c r="C14" s="219"/>
      <c r="D14" s="253">
        <v>490680</v>
      </c>
      <c r="E14" s="254">
        <v>515590</v>
      </c>
      <c r="F14" s="254">
        <v>506355</v>
      </c>
      <c r="G14" s="254">
        <v>529632</v>
      </c>
      <c r="H14" s="254">
        <v>560619</v>
      </c>
      <c r="I14" s="254">
        <v>592130</v>
      </c>
      <c r="J14" s="255">
        <v>595542</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4.0233498920539068E-2</v>
      </c>
      <c r="X14" s="257">
        <v>23034</v>
      </c>
    </row>
    <row r="15" spans="1:24" x14ac:dyDescent="0.25">
      <c r="B15" s="259" t="s">
        <v>346</v>
      </c>
      <c r="C15" s="219"/>
      <c r="D15" s="260">
        <v>384195</v>
      </c>
      <c r="E15" s="261">
        <v>402149</v>
      </c>
      <c r="F15" s="261">
        <v>376559</v>
      </c>
      <c r="G15" s="261">
        <v>398397</v>
      </c>
      <c r="H15" s="261">
        <v>414651</v>
      </c>
      <c r="I15" s="261">
        <v>431679</v>
      </c>
      <c r="J15" s="262">
        <v>428125</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1.8624924755589412E-2</v>
      </c>
      <c r="X15" s="265">
        <v>7828</v>
      </c>
    </row>
    <row r="16" spans="1:24" x14ac:dyDescent="0.25">
      <c r="B16" s="244" t="s">
        <v>347</v>
      </c>
      <c r="C16" s="219"/>
      <c r="D16" s="245">
        <v>1054275</v>
      </c>
      <c r="E16" s="246">
        <v>1115183</v>
      </c>
      <c r="F16" s="246">
        <v>1124230</v>
      </c>
      <c r="G16" s="246">
        <v>1222142</v>
      </c>
      <c r="H16" s="246">
        <v>1313437</v>
      </c>
      <c r="I16" s="246">
        <v>1411866</v>
      </c>
      <c r="J16" s="247">
        <v>1435172</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7.0072793509649234E-2</v>
      </c>
      <c r="X16" s="250">
        <v>93981</v>
      </c>
    </row>
    <row r="17" spans="2:24" x14ac:dyDescent="0.25">
      <c r="B17" s="252" t="s">
        <v>344</v>
      </c>
      <c r="C17" s="219"/>
      <c r="D17" s="253">
        <v>277636</v>
      </c>
      <c r="E17" s="254">
        <v>310719</v>
      </c>
      <c r="F17" s="254">
        <v>337667</v>
      </c>
      <c r="G17" s="254">
        <v>378893</v>
      </c>
      <c r="H17" s="254">
        <v>419029</v>
      </c>
      <c r="I17" s="254">
        <v>459833</v>
      </c>
      <c r="J17" s="255">
        <v>477587</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0.1076510247674356</v>
      </c>
      <c r="X17" s="257">
        <v>46416</v>
      </c>
    </row>
    <row r="18" spans="2:24" x14ac:dyDescent="0.25">
      <c r="B18" s="252" t="s">
        <v>345</v>
      </c>
      <c r="C18" s="219"/>
      <c r="D18" s="253">
        <v>427294</v>
      </c>
      <c r="E18" s="254">
        <v>442658</v>
      </c>
      <c r="F18" s="254">
        <v>443395</v>
      </c>
      <c r="G18" s="254">
        <v>474372</v>
      </c>
      <c r="H18" s="254">
        <v>508082</v>
      </c>
      <c r="I18" s="254">
        <v>544804</v>
      </c>
      <c r="J18" s="255">
        <v>551770</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6.5059403742773636E-2</v>
      </c>
      <c r="X18" s="257">
        <v>33705</v>
      </c>
    </row>
    <row r="19" spans="2:24" x14ac:dyDescent="0.25">
      <c r="B19" s="259" t="s">
        <v>346</v>
      </c>
      <c r="C19" s="219"/>
      <c r="D19" s="260">
        <v>349345</v>
      </c>
      <c r="E19" s="261">
        <v>361806</v>
      </c>
      <c r="F19" s="261">
        <v>343168</v>
      </c>
      <c r="G19" s="261">
        <v>368877</v>
      </c>
      <c r="H19" s="261">
        <v>386326</v>
      </c>
      <c r="I19" s="261">
        <v>407229</v>
      </c>
      <c r="J19" s="262">
        <v>405815</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3.5361202178821438E-2</v>
      </c>
      <c r="X19" s="265">
        <v>13860</v>
      </c>
    </row>
    <row r="20" spans="2:24" ht="15" customHeight="1" x14ac:dyDescent="0.25">
      <c r="B20" s="244" t="s">
        <v>348</v>
      </c>
      <c r="C20" s="219"/>
      <c r="D20" s="245">
        <v>250037</v>
      </c>
      <c r="E20" s="246">
        <v>269854</v>
      </c>
      <c r="F20" s="246">
        <v>232243</v>
      </c>
      <c r="G20" s="246">
        <v>193436</v>
      </c>
      <c r="H20" s="246">
        <v>177423</v>
      </c>
      <c r="I20" s="246">
        <v>155241</v>
      </c>
      <c r="J20" s="247">
        <v>144583</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-0.19686373407842328</v>
      </c>
      <c r="X20" s="250">
        <v>-35440</v>
      </c>
    </row>
    <row r="21" spans="2:24" x14ac:dyDescent="0.25">
      <c r="B21" s="252" t="s">
        <v>344</v>
      </c>
      <c r="C21" s="219"/>
      <c r="D21" s="253">
        <v>151801</v>
      </c>
      <c r="E21" s="254">
        <v>156579</v>
      </c>
      <c r="F21" s="254">
        <v>135892</v>
      </c>
      <c r="G21" s="254">
        <v>108656</v>
      </c>
      <c r="H21" s="254">
        <v>96561</v>
      </c>
      <c r="I21" s="254">
        <v>83465</v>
      </c>
      <c r="J21" s="255">
        <v>78501</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-0.19269215738702972</v>
      </c>
      <c r="X21" s="257">
        <v>-18737</v>
      </c>
    </row>
    <row r="22" spans="2:24" x14ac:dyDescent="0.25">
      <c r="B22" s="252" t="s">
        <v>345</v>
      </c>
      <c r="C22" s="219"/>
      <c r="D22" s="253">
        <v>63386</v>
      </c>
      <c r="E22" s="254">
        <v>72932</v>
      </c>
      <c r="F22" s="254">
        <v>62960</v>
      </c>
      <c r="G22" s="254">
        <v>55260</v>
      </c>
      <c r="H22" s="254">
        <v>52537</v>
      </c>
      <c r="I22" s="254">
        <v>47326</v>
      </c>
      <c r="J22" s="255">
        <v>43772</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-0.19600315926749079</v>
      </c>
      <c r="X22" s="257">
        <v>-10671</v>
      </c>
    </row>
    <row r="23" spans="2:24" x14ac:dyDescent="0.25">
      <c r="B23" s="259" t="s">
        <v>346</v>
      </c>
      <c r="C23" s="219"/>
      <c r="D23" s="260">
        <v>34850</v>
      </c>
      <c r="E23" s="261">
        <v>40343</v>
      </c>
      <c r="F23" s="261">
        <v>33391</v>
      </c>
      <c r="G23" s="261">
        <v>29520</v>
      </c>
      <c r="H23" s="261">
        <v>28325</v>
      </c>
      <c r="I23" s="261">
        <v>24450</v>
      </c>
      <c r="J23" s="262">
        <v>22310</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-0.21282901700656265</v>
      </c>
      <c r="X23" s="265">
        <v>-6032</v>
      </c>
    </row>
    <row r="24" spans="2:24" x14ac:dyDescent="0.25">
      <c r="L24" s="219"/>
    </row>
    <row r="25" spans="2:24" x14ac:dyDescent="0.25">
      <c r="B25" s="219"/>
      <c r="C25" s="219"/>
      <c r="D25" s="1364" t="s">
        <v>339</v>
      </c>
      <c r="E25" s="1364"/>
      <c r="F25" s="1364"/>
      <c r="G25" s="1364"/>
      <c r="H25" s="1364"/>
      <c r="I25" s="1364"/>
      <c r="J25" s="1364"/>
      <c r="K25" s="1364"/>
      <c r="L25" s="219"/>
      <c r="M25" s="1365" t="s">
        <v>340</v>
      </c>
      <c r="N25" s="1365"/>
      <c r="O25" s="1365"/>
      <c r="P25" s="1365"/>
      <c r="Q25" s="1365"/>
      <c r="R25" s="1365"/>
      <c r="S25" s="1365"/>
      <c r="T25" s="1365"/>
      <c r="U25" s="1365"/>
      <c r="V25" s="1365"/>
      <c r="W25" s="1365"/>
      <c r="X25" s="1365"/>
    </row>
    <row r="26" spans="2:24" ht="24" customHeight="1" x14ac:dyDescent="0.25">
      <c r="B26" s="219"/>
      <c r="C26" s="219"/>
      <c r="D26" s="1365"/>
      <c r="E26" s="1365"/>
      <c r="F26" s="1365"/>
      <c r="G26" s="1365"/>
      <c r="H26" s="1365"/>
      <c r="I26" s="1365"/>
      <c r="J26" s="1365"/>
      <c r="K26" s="1365"/>
      <c r="L26" s="219"/>
      <c r="M26" s="1366">
        <v>43830</v>
      </c>
      <c r="N26" s="1367"/>
      <c r="O26" s="1368">
        <v>44196</v>
      </c>
      <c r="P26" s="1369"/>
      <c r="Q26" s="1368">
        <v>44561</v>
      </c>
      <c r="R26" s="1369"/>
      <c r="S26" s="1372">
        <v>44926</v>
      </c>
      <c r="T26" s="1373"/>
      <c r="U26" s="1370">
        <v>44926</v>
      </c>
      <c r="V26" s="1374"/>
      <c r="W26" s="1370">
        <f>W6</f>
        <v>45412</v>
      </c>
      <c r="X26" s="1371"/>
    </row>
    <row r="27" spans="2:24" x14ac:dyDescent="0.25">
      <c r="B27" s="225"/>
      <c r="C27" s="225"/>
      <c r="D27" s="226">
        <v>43465</v>
      </c>
      <c r="E27" s="227">
        <v>43830</v>
      </c>
      <c r="F27" s="228">
        <v>44196</v>
      </c>
      <c r="G27" s="228">
        <v>44561</v>
      </c>
      <c r="H27" s="228">
        <v>44926</v>
      </c>
      <c r="I27" s="228">
        <v>45291</v>
      </c>
      <c r="J27" s="228">
        <v>45412</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25">
      <c r="B28" s="235" t="s">
        <v>69</v>
      </c>
      <c r="C28" s="219"/>
      <c r="D28" s="236">
        <v>1320659</v>
      </c>
      <c r="E28" s="237">
        <v>1411021</v>
      </c>
      <c r="F28" s="237">
        <v>1427207</v>
      </c>
      <c r="G28" s="237">
        <v>1569205</v>
      </c>
      <c r="H28" s="237">
        <v>1727429</v>
      </c>
      <c r="I28" s="237">
        <v>1906051</v>
      </c>
      <c r="J28" s="238">
        <v>1971476</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0.10255046543687318</v>
      </c>
      <c r="X28" s="243">
        <v>183371</v>
      </c>
    </row>
    <row r="29" spans="2:24" ht="15" customHeight="1" x14ac:dyDescent="0.25">
      <c r="B29" s="274" t="s">
        <v>349</v>
      </c>
      <c r="C29" s="219"/>
      <c r="D29" s="275">
        <v>52274</v>
      </c>
      <c r="E29" s="276">
        <v>60438</v>
      </c>
      <c r="F29" s="276">
        <v>61411</v>
      </c>
      <c r="G29" s="276">
        <v>62214</v>
      </c>
      <c r="H29" s="276">
        <v>65642</v>
      </c>
      <c r="I29" s="276">
        <v>69697</v>
      </c>
      <c r="J29" s="277">
        <v>71023</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6.2073812657016392E-2</v>
      </c>
      <c r="X29" s="279">
        <v>4151</v>
      </c>
    </row>
    <row r="30" spans="2:24" x14ac:dyDescent="0.25">
      <c r="B30" s="252" t="s">
        <v>350</v>
      </c>
      <c r="C30" s="219"/>
      <c r="D30" s="253">
        <v>224714</v>
      </c>
      <c r="E30" s="254">
        <v>246617</v>
      </c>
      <c r="F30" s="254">
        <v>254644</v>
      </c>
      <c r="G30" s="254">
        <v>292469</v>
      </c>
      <c r="H30" s="254">
        <v>351993</v>
      </c>
      <c r="I30" s="254">
        <v>427677</v>
      </c>
      <c r="J30" s="255">
        <v>470469</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0.23384876030023438</v>
      </c>
      <c r="X30" s="257">
        <v>89167</v>
      </c>
    </row>
    <row r="31" spans="2:24" x14ac:dyDescent="0.25">
      <c r="B31" s="252" t="s">
        <v>351</v>
      </c>
      <c r="C31" s="219"/>
      <c r="D31" s="253">
        <v>235924</v>
      </c>
      <c r="E31" s="254">
        <v>250318</v>
      </c>
      <c r="F31" s="254">
        <v>253202</v>
      </c>
      <c r="G31" s="254">
        <v>291129</v>
      </c>
      <c r="H31" s="254">
        <v>322595</v>
      </c>
      <c r="I31" s="254">
        <v>343152</v>
      </c>
      <c r="J31" s="255">
        <v>343953</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4.8659575051906545E-2</v>
      </c>
      <c r="X31" s="257">
        <v>15960</v>
      </c>
    </row>
    <row r="32" spans="2:24" x14ac:dyDescent="0.25">
      <c r="B32" s="252" t="s">
        <v>352</v>
      </c>
      <c r="C32" s="219"/>
      <c r="D32" s="253">
        <v>94802</v>
      </c>
      <c r="E32" s="254">
        <v>96748</v>
      </c>
      <c r="F32" s="254">
        <v>88465</v>
      </c>
      <c r="G32" s="254">
        <v>91795</v>
      </c>
      <c r="H32" s="254">
        <v>97929</v>
      </c>
      <c r="I32" s="254">
        <v>104917</v>
      </c>
      <c r="J32" s="255">
        <v>105913</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6.2402198772218531E-2</v>
      </c>
      <c r="X32" s="257">
        <v>6221</v>
      </c>
    </row>
    <row r="33" spans="2:28" x14ac:dyDescent="0.25">
      <c r="B33" s="252" t="s">
        <v>353</v>
      </c>
      <c r="C33" s="219"/>
      <c r="D33" s="253">
        <v>166579</v>
      </c>
      <c r="E33" s="254">
        <v>170785</v>
      </c>
      <c r="F33" s="254">
        <v>156437</v>
      </c>
      <c r="G33" s="254">
        <v>169990</v>
      </c>
      <c r="H33" s="254">
        <v>175956</v>
      </c>
      <c r="I33" s="254">
        <v>181817</v>
      </c>
      <c r="J33" s="255">
        <v>181496</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1.7017914478955953E-2</v>
      </c>
      <c r="X33" s="257">
        <v>3037</v>
      </c>
      <c r="Z33" s="224"/>
    </row>
    <row r="34" spans="2:28" x14ac:dyDescent="0.25">
      <c r="B34" s="252" t="s">
        <v>354</v>
      </c>
      <c r="C34" s="219"/>
      <c r="D34" s="253">
        <v>132491</v>
      </c>
      <c r="E34" s="254">
        <v>151340</v>
      </c>
      <c r="F34" s="254">
        <v>154547</v>
      </c>
      <c r="G34" s="254">
        <v>170517</v>
      </c>
      <c r="H34" s="254">
        <v>187214</v>
      </c>
      <c r="I34" s="254">
        <v>210403</v>
      </c>
      <c r="J34" s="255">
        <v>213032</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0.10059929737549078</v>
      </c>
      <c r="X34" s="257">
        <v>19472</v>
      </c>
    </row>
    <row r="35" spans="2:28" x14ac:dyDescent="0.25">
      <c r="B35" s="252" t="s">
        <v>355</v>
      </c>
      <c r="C35" s="219"/>
      <c r="D35" s="253">
        <v>7022</v>
      </c>
      <c r="E35" s="254">
        <v>9202</v>
      </c>
      <c r="F35" s="254">
        <v>11820</v>
      </c>
      <c r="G35" s="254">
        <v>15678</v>
      </c>
      <c r="H35" s="254">
        <v>19892</v>
      </c>
      <c r="I35" s="254">
        <v>22322</v>
      </c>
      <c r="J35" s="255">
        <v>22751</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0.11448025864602718</v>
      </c>
      <c r="X35" s="257">
        <v>2337</v>
      </c>
    </row>
    <row r="36" spans="2:28" x14ac:dyDescent="0.25">
      <c r="B36" s="252" t="s">
        <v>356</v>
      </c>
      <c r="C36" s="219"/>
      <c r="D36" s="253">
        <v>171</v>
      </c>
      <c r="E36" s="254">
        <v>236</v>
      </c>
      <c r="F36" s="254">
        <v>293</v>
      </c>
      <c r="G36" s="254">
        <v>388</v>
      </c>
      <c r="H36" s="254">
        <v>233</v>
      </c>
      <c r="I36" s="254">
        <v>197</v>
      </c>
      <c r="J36" s="255">
        <v>224</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8.737864077669899E-2</v>
      </c>
      <c r="X36" s="257">
        <v>18</v>
      </c>
    </row>
    <row r="37" spans="2:28" x14ac:dyDescent="0.25">
      <c r="B37" s="252" t="s">
        <v>357</v>
      </c>
      <c r="C37" s="219"/>
      <c r="D37" s="253">
        <v>29845</v>
      </c>
      <c r="E37" s="254">
        <v>37073</v>
      </c>
      <c r="F37" s="254">
        <v>46805</v>
      </c>
      <c r="G37" s="254">
        <v>56289</v>
      </c>
      <c r="H37" s="254">
        <v>61732</v>
      </c>
      <c r="I37" s="254">
        <v>67194</v>
      </c>
      <c r="J37" s="255">
        <v>68414</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7.5302956478003225E-2</v>
      </c>
      <c r="X37" s="257">
        <v>4791</v>
      </c>
    </row>
    <row r="38" spans="2:28" x14ac:dyDescent="0.25">
      <c r="B38" s="252" t="s">
        <v>358</v>
      </c>
      <c r="C38" s="219"/>
      <c r="D38" s="253">
        <v>21423</v>
      </c>
      <c r="E38" s="254">
        <v>24365</v>
      </c>
      <c r="F38" s="254">
        <v>24374</v>
      </c>
      <c r="G38" s="254">
        <v>23330</v>
      </c>
      <c r="H38" s="254">
        <v>22270</v>
      </c>
      <c r="I38" s="254">
        <v>27295</v>
      </c>
      <c r="J38" s="255">
        <v>28362</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0.22207859358841775</v>
      </c>
      <c r="X38" s="257">
        <v>5154</v>
      </c>
    </row>
    <row r="39" spans="2:28" x14ac:dyDescent="0.25">
      <c r="B39" s="252" t="s">
        <v>359</v>
      </c>
      <c r="C39" s="219"/>
      <c r="D39" s="253">
        <v>73552</v>
      </c>
      <c r="E39" s="254">
        <v>80417</v>
      </c>
      <c r="F39" s="254">
        <v>71239</v>
      </c>
      <c r="G39" s="254">
        <v>74832</v>
      </c>
      <c r="H39" s="254">
        <v>83087</v>
      </c>
      <c r="I39" s="254">
        <v>93395</v>
      </c>
      <c r="J39" s="255">
        <v>93281</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8.3289783878572443E-2</v>
      </c>
      <c r="X39" s="257">
        <v>7172</v>
      </c>
    </row>
    <row r="40" spans="2:28" x14ac:dyDescent="0.2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25">
      <c r="B41" s="252" t="s">
        <v>361</v>
      </c>
      <c r="C41" s="219"/>
      <c r="D41" s="253">
        <v>406849</v>
      </c>
      <c r="E41" s="254">
        <v>426938</v>
      </c>
      <c r="F41" s="254">
        <v>450517</v>
      </c>
      <c r="G41" s="254">
        <v>482545</v>
      </c>
      <c r="H41" s="254">
        <v>517053</v>
      </c>
      <c r="I41" s="254">
        <v>558234</v>
      </c>
      <c r="J41" s="255">
        <v>575257</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8.3967092271281407E-2</v>
      </c>
      <c r="X41" s="257">
        <v>44561</v>
      </c>
    </row>
    <row r="42" spans="2:28" x14ac:dyDescent="0.25">
      <c r="B42" s="259" t="s">
        <v>362</v>
      </c>
      <c r="C42" s="219"/>
      <c r="D42" s="260">
        <v>7026</v>
      </c>
      <c r="E42" s="261">
        <v>7837</v>
      </c>
      <c r="F42" s="254">
        <v>7984</v>
      </c>
      <c r="G42" s="261">
        <v>8546</v>
      </c>
      <c r="H42" s="261">
        <v>9047</v>
      </c>
      <c r="I42" s="261">
        <v>10154</v>
      </c>
      <c r="J42" s="262">
        <v>10333</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8.4146469415591119E-2</v>
      </c>
      <c r="X42" s="265">
        <v>802</v>
      </c>
      <c r="Z42" s="224"/>
      <c r="AA42" s="224"/>
      <c r="AB42" s="286"/>
    </row>
    <row r="43" spans="2:28" x14ac:dyDescent="0.25">
      <c r="B43" s="287" t="s">
        <v>363</v>
      </c>
      <c r="C43" s="219"/>
      <c r="D43" s="288">
        <v>1.2526703184652961</v>
      </c>
      <c r="E43" s="288">
        <v>1.2652820209777229</v>
      </c>
      <c r="F43" s="289">
        <v>1.2694973448493636</v>
      </c>
      <c r="G43" s="288">
        <v>1.2839792757306434</v>
      </c>
      <c r="H43" s="288">
        <v>1.31519745522625</v>
      </c>
      <c r="I43" s="288">
        <v>1.3500225942121986</v>
      </c>
      <c r="J43" s="288">
        <v>1.3736862201882423</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3.2794444707925807E-2</v>
      </c>
    </row>
  </sheetData>
  <mergeCells count="17">
    <mergeCell ref="D25:K26"/>
    <mergeCell ref="M25:X25"/>
    <mergeCell ref="M26:N26"/>
    <mergeCell ref="O26:P26"/>
    <mergeCell ref="W26:X26"/>
    <mergeCell ref="Q26:R26"/>
    <mergeCell ref="S26:T26"/>
    <mergeCell ref="U26:V26"/>
    <mergeCell ref="B3:W3"/>
    <mergeCell ref="D5:K6"/>
    <mergeCell ref="M5:X5"/>
    <mergeCell ref="M6:N6"/>
    <mergeCell ref="O6:P6"/>
    <mergeCell ref="W6:X6"/>
    <mergeCell ref="Q6:R6"/>
    <mergeCell ref="S6:T6"/>
    <mergeCell ref="U6:V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topLeftCell="A4"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33</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9" t="s">
        <v>419</v>
      </c>
      <c r="C3" s="1479"/>
      <c r="D3" s="1479"/>
      <c r="E3" s="1479"/>
      <c r="F3" s="1479"/>
      <c r="G3" s="1479"/>
      <c r="H3" s="1479"/>
      <c r="I3" s="1479"/>
      <c r="J3" s="1479"/>
      <c r="K3" s="1479"/>
      <c r="L3" s="1479"/>
      <c r="M3" s="1479"/>
      <c r="N3" s="1479"/>
      <c r="O3" s="1479"/>
      <c r="P3" s="1479"/>
      <c r="Q3" s="1479"/>
      <c r="R3" s="1479"/>
      <c r="S3" s="1479"/>
      <c r="T3" s="1479"/>
      <c r="U3" s="1479"/>
      <c r="V3" s="1479"/>
      <c r="W3" s="1479"/>
      <c r="X3" s="1479"/>
      <c r="Y3" s="824"/>
    </row>
    <row r="4" spans="2:30" s="622"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1" t="s">
        <v>52</v>
      </c>
      <c r="G6" s="1532"/>
      <c r="H6" s="1532"/>
      <c r="I6" s="1532"/>
      <c r="J6" s="1532"/>
      <c r="K6" s="1532"/>
      <c r="L6" s="1532"/>
      <c r="M6" s="1532"/>
      <c r="N6" s="1532"/>
      <c r="O6" s="1532"/>
      <c r="P6" s="1532"/>
      <c r="Q6" s="1532"/>
      <c r="R6" s="1532"/>
      <c r="S6" s="1532"/>
      <c r="T6" s="1532"/>
      <c r="U6" s="1532"/>
      <c r="V6" s="1532"/>
      <c r="W6" s="1533"/>
      <c r="X6" s="828"/>
      <c r="Y6" s="829"/>
    </row>
    <row r="7" spans="2:30" s="622" customFormat="1" ht="64.5" customHeight="1" x14ac:dyDescent="0.2">
      <c r="B7" s="1493" t="s">
        <v>12</v>
      </c>
      <c r="C7" s="626"/>
      <c r="D7" s="874" t="s">
        <v>248</v>
      </c>
      <c r="E7" s="626"/>
      <c r="F7" s="1534" t="s">
        <v>54</v>
      </c>
      <c r="G7" s="1535"/>
      <c r="H7" s="1536" t="s">
        <v>55</v>
      </c>
      <c r="I7" s="1537"/>
      <c r="J7" s="1538" t="s">
        <v>56</v>
      </c>
      <c r="K7" s="1539"/>
      <c r="L7" s="1538" t="s">
        <v>57</v>
      </c>
      <c r="M7" s="1540"/>
      <c r="N7" s="1539" t="s">
        <v>58</v>
      </c>
      <c r="O7" s="1539"/>
      <c r="P7" s="1538" t="s">
        <v>59</v>
      </c>
      <c r="Q7" s="1540"/>
      <c r="R7" s="1536" t="s">
        <v>60</v>
      </c>
      <c r="S7" s="1537"/>
      <c r="T7" s="1538" t="s">
        <v>61</v>
      </c>
      <c r="U7" s="1540"/>
      <c r="V7" s="1538" t="s">
        <v>0</v>
      </c>
      <c r="W7" s="1541"/>
      <c r="X7" s="628"/>
      <c r="Y7" s="858" t="s">
        <v>249</v>
      </c>
      <c r="AD7" s="830"/>
    </row>
    <row r="8" spans="2:30" s="627" customFormat="1" ht="20.25" customHeight="1" x14ac:dyDescent="0.2">
      <c r="B8" s="1494"/>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131290</v>
      </c>
      <c r="E10" s="634"/>
      <c r="F10" s="676">
        <v>28</v>
      </c>
      <c r="G10" s="677">
        <v>0.10980645769756742</v>
      </c>
      <c r="H10" s="676">
        <v>59084</v>
      </c>
      <c r="I10" s="677">
        <v>28.272131390500057</v>
      </c>
      <c r="J10" s="676">
        <v>69848</v>
      </c>
      <c r="K10" s="677">
        <v>32.258846830096402</v>
      </c>
      <c r="L10" s="676">
        <v>8206</v>
      </c>
      <c r="M10" s="677">
        <v>4.8732510121730224</v>
      </c>
      <c r="N10" s="676">
        <v>15990</v>
      </c>
      <c r="O10" s="677">
        <v>8.4901275236959641</v>
      </c>
      <c r="P10" s="676">
        <v>2100</v>
      </c>
      <c r="Q10" s="677">
        <v>1.0178991262639532</v>
      </c>
      <c r="R10" s="676">
        <v>38823</v>
      </c>
      <c r="S10" s="677">
        <v>24.976590341073678</v>
      </c>
      <c r="T10" s="676">
        <v>4</v>
      </c>
      <c r="U10" s="677">
        <v>1.3473184993566553E-3</v>
      </c>
      <c r="V10" s="834">
        <f>F10+H10+J10+L10+N10+P10+R10+T10</f>
        <v>194083</v>
      </c>
      <c r="W10" s="677">
        <f t="shared" ref="V10:W27" si="0">G10+I10+K10+M10+O10+Q10+S10+U10</f>
        <v>100</v>
      </c>
      <c r="X10" s="679"/>
      <c r="Y10" s="835">
        <f t="shared" ref="Y10:Y27" si="1">V10/D10</f>
        <v>1.4782770965039227</v>
      </c>
    </row>
    <row r="11" spans="2:30" s="634" customFormat="1" ht="18" customHeight="1" x14ac:dyDescent="0.2">
      <c r="B11" s="683" t="s">
        <v>7</v>
      </c>
      <c r="D11" s="836">
        <v>14660</v>
      </c>
      <c r="F11" s="684">
        <v>1182</v>
      </c>
      <c r="G11" s="685">
        <v>6.7192847663616684</v>
      </c>
      <c r="H11" s="684">
        <v>2083</v>
      </c>
      <c r="I11" s="685">
        <v>7.4806174477893412</v>
      </c>
      <c r="J11" s="684">
        <v>1561</v>
      </c>
      <c r="K11" s="685">
        <v>9.4083956136062028</v>
      </c>
      <c r="L11" s="684">
        <v>669</v>
      </c>
      <c r="M11" s="685">
        <v>4.4632255360759938</v>
      </c>
      <c r="N11" s="684">
        <v>1217</v>
      </c>
      <c r="O11" s="685">
        <v>7.9346231752462106</v>
      </c>
      <c r="P11" s="684">
        <v>3654</v>
      </c>
      <c r="Q11" s="685">
        <v>21.121743381993433</v>
      </c>
      <c r="R11" s="684">
        <v>7525</v>
      </c>
      <c r="S11" s="685">
        <v>42.87211007892715</v>
      </c>
      <c r="T11" s="684">
        <v>0</v>
      </c>
      <c r="U11" s="685">
        <v>0</v>
      </c>
      <c r="V11" s="837">
        <f t="shared" si="0"/>
        <v>17891</v>
      </c>
      <c r="W11" s="685">
        <f t="shared" si="0"/>
        <v>100</v>
      </c>
      <c r="X11" s="679"/>
      <c r="Y11" s="838">
        <f t="shared" si="1"/>
        <v>1.2203956343792632</v>
      </c>
    </row>
    <row r="12" spans="2:30" s="634" customFormat="1" ht="22.5" customHeight="1" x14ac:dyDescent="0.2">
      <c r="B12" s="683" t="s">
        <v>37</v>
      </c>
      <c r="D12" s="836">
        <v>10628</v>
      </c>
      <c r="F12" s="686">
        <v>2775</v>
      </c>
      <c r="G12" s="685">
        <v>23.348325837081461</v>
      </c>
      <c r="H12" s="686">
        <v>1170</v>
      </c>
      <c r="I12" s="685">
        <v>3.2783608195902048</v>
      </c>
      <c r="J12" s="686">
        <v>1939</v>
      </c>
      <c r="K12" s="685">
        <v>9.9050474762618688</v>
      </c>
      <c r="L12" s="686">
        <v>894</v>
      </c>
      <c r="M12" s="685">
        <v>9.3253373313343335</v>
      </c>
      <c r="N12" s="686">
        <v>1934</v>
      </c>
      <c r="O12" s="685">
        <v>15.282358820589705</v>
      </c>
      <c r="P12" s="686">
        <v>1667</v>
      </c>
      <c r="Q12" s="685">
        <v>7.6761619190404797</v>
      </c>
      <c r="R12" s="686">
        <v>4160</v>
      </c>
      <c r="S12" s="685">
        <v>31.174412793603199</v>
      </c>
      <c r="T12" s="686">
        <v>4</v>
      </c>
      <c r="U12" s="685">
        <v>9.9950024987506252E-3</v>
      </c>
      <c r="V12" s="837">
        <f t="shared" si="0"/>
        <v>14543</v>
      </c>
      <c r="W12" s="685">
        <f t="shared" si="0"/>
        <v>100</v>
      </c>
      <c r="X12" s="679"/>
      <c r="Y12" s="838">
        <f t="shared" si="1"/>
        <v>1.3683665788483252</v>
      </c>
    </row>
    <row r="13" spans="2:30" s="634" customFormat="1" ht="18" customHeight="1" x14ac:dyDescent="0.2">
      <c r="B13" s="683" t="s">
        <v>38</v>
      </c>
      <c r="D13" s="836">
        <v>9929</v>
      </c>
      <c r="F13" s="684">
        <v>1002</v>
      </c>
      <c r="G13" s="685">
        <v>4.3208578637510513</v>
      </c>
      <c r="H13" s="684">
        <v>4909</v>
      </c>
      <c r="I13" s="685">
        <v>17.29394449116905</v>
      </c>
      <c r="J13" s="684">
        <v>767</v>
      </c>
      <c r="K13" s="685">
        <v>2.6913372582001682</v>
      </c>
      <c r="L13" s="684">
        <v>919</v>
      </c>
      <c r="M13" s="685">
        <v>5.1198486122792266</v>
      </c>
      <c r="N13" s="684">
        <v>833</v>
      </c>
      <c r="O13" s="685">
        <v>9.8927670311185878</v>
      </c>
      <c r="P13" s="684">
        <v>337</v>
      </c>
      <c r="Q13" s="685">
        <v>3.4798149705634986</v>
      </c>
      <c r="R13" s="684">
        <v>7592</v>
      </c>
      <c r="S13" s="685">
        <v>57.201429772918416</v>
      </c>
      <c r="T13" s="684">
        <v>0</v>
      </c>
      <c r="U13" s="685">
        <v>0</v>
      </c>
      <c r="V13" s="837">
        <f t="shared" si="0"/>
        <v>16359</v>
      </c>
      <c r="W13" s="685">
        <f t="shared" si="0"/>
        <v>100</v>
      </c>
      <c r="X13" s="679"/>
      <c r="Y13" s="838">
        <f t="shared" si="1"/>
        <v>1.6475979454124283</v>
      </c>
    </row>
    <row r="14" spans="2:30" s="634" customFormat="1" ht="18" customHeight="1" x14ac:dyDescent="0.2">
      <c r="B14" s="683" t="s">
        <v>6</v>
      </c>
      <c r="D14" s="836">
        <v>14556</v>
      </c>
      <c r="F14" s="684">
        <v>496</v>
      </c>
      <c r="G14" s="685">
        <v>0.42908762420957541</v>
      </c>
      <c r="H14" s="684">
        <v>894</v>
      </c>
      <c r="I14" s="685">
        <v>4.9683830171635046</v>
      </c>
      <c r="J14" s="684">
        <v>223</v>
      </c>
      <c r="K14" s="685">
        <v>4.5167118337850046E-2</v>
      </c>
      <c r="L14" s="684">
        <v>1930</v>
      </c>
      <c r="M14" s="685">
        <v>21.081752484191508</v>
      </c>
      <c r="N14" s="684">
        <v>1891</v>
      </c>
      <c r="O14" s="685">
        <v>16.700542005420054</v>
      </c>
      <c r="P14" s="684">
        <v>4510</v>
      </c>
      <c r="Q14" s="685">
        <v>17.626467931345982</v>
      </c>
      <c r="R14" s="684">
        <v>6580</v>
      </c>
      <c r="S14" s="685">
        <v>39.14859981933153</v>
      </c>
      <c r="T14" s="684">
        <v>0</v>
      </c>
      <c r="U14" s="685">
        <v>0</v>
      </c>
      <c r="V14" s="837">
        <f t="shared" si="0"/>
        <v>16524</v>
      </c>
      <c r="W14" s="685">
        <f t="shared" si="0"/>
        <v>100</v>
      </c>
      <c r="X14" s="679"/>
      <c r="Y14" s="838">
        <f t="shared" si="1"/>
        <v>1.1352019785655401</v>
      </c>
    </row>
    <row r="15" spans="2:30" s="634" customFormat="1" ht="18" customHeight="1" x14ac:dyDescent="0.2">
      <c r="B15" s="683" t="s">
        <v>5</v>
      </c>
      <c r="D15" s="836">
        <v>7509</v>
      </c>
      <c r="F15" s="686">
        <v>3268</v>
      </c>
      <c r="G15" s="685">
        <v>0</v>
      </c>
      <c r="H15" s="686">
        <v>1355</v>
      </c>
      <c r="I15" s="685">
        <v>11.413246850442809</v>
      </c>
      <c r="J15" s="686">
        <v>556</v>
      </c>
      <c r="K15" s="685">
        <v>6.1619059498565552</v>
      </c>
      <c r="L15" s="686">
        <v>794</v>
      </c>
      <c r="M15" s="685">
        <v>9.0931769988773858</v>
      </c>
      <c r="N15" s="686">
        <v>2644</v>
      </c>
      <c r="O15" s="685">
        <v>28.888611700137208</v>
      </c>
      <c r="P15" s="686">
        <v>77</v>
      </c>
      <c r="Q15" s="685">
        <v>0</v>
      </c>
      <c r="R15" s="686">
        <v>3525</v>
      </c>
      <c r="S15" s="685">
        <v>44.443058500686043</v>
      </c>
      <c r="T15" s="686">
        <v>0</v>
      </c>
      <c r="U15" s="685">
        <v>0</v>
      </c>
      <c r="V15" s="837">
        <f t="shared" si="0"/>
        <v>12219</v>
      </c>
      <c r="W15" s="685">
        <f t="shared" si="0"/>
        <v>100</v>
      </c>
      <c r="X15" s="679"/>
      <c r="Y15" s="838">
        <f t="shared" si="1"/>
        <v>1.6272473032361168</v>
      </c>
    </row>
    <row r="16" spans="2:30" s="745" customFormat="1" ht="18" customHeight="1" x14ac:dyDescent="0.2">
      <c r="B16" s="839" t="s">
        <v>4</v>
      </c>
      <c r="D16" s="840">
        <v>40750</v>
      </c>
      <c r="E16" s="823"/>
      <c r="F16" s="841">
        <v>4477</v>
      </c>
      <c r="G16" s="842">
        <v>10.020679338261175</v>
      </c>
      <c r="H16" s="841">
        <v>8625</v>
      </c>
      <c r="I16" s="842">
        <v>9.329901443153819</v>
      </c>
      <c r="J16" s="841">
        <v>7009</v>
      </c>
      <c r="K16" s="842">
        <v>17.52243928194298</v>
      </c>
      <c r="L16" s="841">
        <v>2432</v>
      </c>
      <c r="M16" s="842">
        <v>6.0366068285814851</v>
      </c>
      <c r="N16" s="841">
        <v>3192</v>
      </c>
      <c r="O16" s="842">
        <v>6.7053854276663145</v>
      </c>
      <c r="P16" s="841">
        <v>17202</v>
      </c>
      <c r="Q16" s="842">
        <v>27.28132699753608</v>
      </c>
      <c r="R16" s="841">
        <v>12507</v>
      </c>
      <c r="S16" s="842">
        <v>22.32268567405843</v>
      </c>
      <c r="T16" s="841">
        <v>800</v>
      </c>
      <c r="U16" s="842">
        <v>0.78097500879971837</v>
      </c>
      <c r="V16" s="843">
        <f t="shared" si="0"/>
        <v>56244</v>
      </c>
      <c r="W16" s="842">
        <f t="shared" si="0"/>
        <v>100</v>
      </c>
      <c r="X16" s="844"/>
      <c r="Y16" s="838">
        <f t="shared" si="1"/>
        <v>1.3802208588957054</v>
      </c>
    </row>
    <row r="17" spans="2:25" s="745" customFormat="1" ht="18" customHeight="1" x14ac:dyDescent="0.2">
      <c r="B17" s="839" t="s">
        <v>40</v>
      </c>
      <c r="D17" s="840">
        <v>23781</v>
      </c>
      <c r="E17" s="823"/>
      <c r="F17" s="841">
        <v>2339</v>
      </c>
      <c r="G17" s="842">
        <v>6.2973598149477548</v>
      </c>
      <c r="H17" s="841">
        <v>8595</v>
      </c>
      <c r="I17" s="842">
        <v>14.552923346893197</v>
      </c>
      <c r="J17" s="841">
        <v>4492</v>
      </c>
      <c r="K17" s="842">
        <v>18.975831538645608</v>
      </c>
      <c r="L17" s="841">
        <v>1438</v>
      </c>
      <c r="M17" s="842">
        <v>5.4997208263539923</v>
      </c>
      <c r="N17" s="841">
        <v>3980</v>
      </c>
      <c r="O17" s="842">
        <v>17.08542713567839</v>
      </c>
      <c r="P17" s="841">
        <v>3908</v>
      </c>
      <c r="Q17" s="842">
        <v>12.363404323203318</v>
      </c>
      <c r="R17" s="841">
        <v>7198</v>
      </c>
      <c r="S17" s="842">
        <v>25.201403844619925</v>
      </c>
      <c r="T17" s="841">
        <v>4</v>
      </c>
      <c r="U17" s="842">
        <v>2.3929169657812874E-2</v>
      </c>
      <c r="V17" s="843">
        <f t="shared" si="0"/>
        <v>31954</v>
      </c>
      <c r="W17" s="842">
        <f t="shared" si="0"/>
        <v>99.999999999999986</v>
      </c>
      <c r="X17" s="844"/>
      <c r="Y17" s="838">
        <f t="shared" si="1"/>
        <v>1.3436777259156469</v>
      </c>
    </row>
    <row r="18" spans="2:25" s="745" customFormat="1" ht="18" customHeight="1" x14ac:dyDescent="0.2">
      <c r="B18" s="839" t="s">
        <v>41</v>
      </c>
      <c r="D18" s="840">
        <v>84565</v>
      </c>
      <c r="E18" s="823"/>
      <c r="F18" s="841">
        <v>5</v>
      </c>
      <c r="G18" s="842">
        <v>0.42117310443490702</v>
      </c>
      <c r="H18" s="841">
        <v>10990</v>
      </c>
      <c r="I18" s="842">
        <v>9.6183118741058653</v>
      </c>
      <c r="J18" s="841">
        <v>12896</v>
      </c>
      <c r="K18" s="842">
        <v>13.866666666666667</v>
      </c>
      <c r="L18" s="841">
        <v>7149</v>
      </c>
      <c r="M18" s="842">
        <v>8.0606580829756798</v>
      </c>
      <c r="N18" s="841">
        <v>19722</v>
      </c>
      <c r="O18" s="842">
        <v>18.894420600858368</v>
      </c>
      <c r="P18" s="841">
        <v>11010</v>
      </c>
      <c r="Q18" s="842">
        <v>7.6623748211731044</v>
      </c>
      <c r="R18" s="841">
        <v>43664</v>
      </c>
      <c r="S18" s="842">
        <v>41.460371959942776</v>
      </c>
      <c r="T18" s="841">
        <v>22</v>
      </c>
      <c r="U18" s="842">
        <v>1.602288984263233E-2</v>
      </c>
      <c r="V18" s="843">
        <f t="shared" si="0"/>
        <v>105458</v>
      </c>
      <c r="W18" s="842">
        <f t="shared" si="0"/>
        <v>99.999999999999986</v>
      </c>
      <c r="X18" s="844"/>
      <c r="Y18" s="838">
        <f t="shared" si="1"/>
        <v>1.2470643883403298</v>
      </c>
    </row>
    <row r="19" spans="2:25" s="745" customFormat="1" ht="18" customHeight="1" x14ac:dyDescent="0.2">
      <c r="B19" s="839" t="s">
        <v>3</v>
      </c>
      <c r="D19" s="840">
        <v>57259</v>
      </c>
      <c r="E19" s="823"/>
      <c r="F19" s="841">
        <v>300</v>
      </c>
      <c r="G19" s="842">
        <v>0.3575259206292456</v>
      </c>
      <c r="H19" s="841">
        <v>29785</v>
      </c>
      <c r="I19" s="842">
        <v>6.0600643546657134</v>
      </c>
      <c r="J19" s="841">
        <v>1879</v>
      </c>
      <c r="K19" s="842">
        <v>9.8319628173042545E-2</v>
      </c>
      <c r="L19" s="841">
        <v>4177</v>
      </c>
      <c r="M19" s="842">
        <v>10.001787629603147</v>
      </c>
      <c r="N19" s="841">
        <v>6464</v>
      </c>
      <c r="O19" s="842">
        <v>14.864140150160887</v>
      </c>
      <c r="P19" s="841">
        <v>8539</v>
      </c>
      <c r="Q19" s="842">
        <v>14.593016327017041</v>
      </c>
      <c r="R19" s="841">
        <v>36459</v>
      </c>
      <c r="S19" s="842">
        <v>54.019187224407105</v>
      </c>
      <c r="T19" s="841">
        <v>274</v>
      </c>
      <c r="U19" s="842">
        <v>5.9587653438207605E-3</v>
      </c>
      <c r="V19" s="843">
        <f t="shared" si="0"/>
        <v>87877</v>
      </c>
      <c r="W19" s="842">
        <f t="shared" si="0"/>
        <v>100</v>
      </c>
      <c r="X19" s="844"/>
      <c r="Y19" s="838">
        <f t="shared" si="1"/>
        <v>1.5347281650046281</v>
      </c>
    </row>
    <row r="20" spans="2:25" s="634" customFormat="1" ht="18" customHeight="1" x14ac:dyDescent="0.2">
      <c r="B20" s="839" t="s">
        <v>2</v>
      </c>
      <c r="D20" s="836">
        <v>11899</v>
      </c>
      <c r="F20" s="684">
        <v>301</v>
      </c>
      <c r="G20" s="685">
        <v>1.8696778970751573</v>
      </c>
      <c r="H20" s="684">
        <v>2107</v>
      </c>
      <c r="I20" s="685">
        <v>6.5808959644576079</v>
      </c>
      <c r="J20" s="684">
        <v>289</v>
      </c>
      <c r="K20" s="685">
        <v>2.4157719363198815</v>
      </c>
      <c r="L20" s="684">
        <v>888</v>
      </c>
      <c r="M20" s="685">
        <v>7.2102924842650866</v>
      </c>
      <c r="N20" s="684">
        <v>1804</v>
      </c>
      <c r="O20" s="685">
        <v>12.865605331358756</v>
      </c>
      <c r="P20" s="684">
        <v>6188</v>
      </c>
      <c r="Q20" s="685">
        <v>43.169196593854132</v>
      </c>
      <c r="R20" s="684">
        <v>2541</v>
      </c>
      <c r="S20" s="685">
        <v>25.888559792669383</v>
      </c>
      <c r="T20" s="684">
        <v>0</v>
      </c>
      <c r="U20" s="685">
        <v>0</v>
      </c>
      <c r="V20" s="837">
        <f t="shared" si="0"/>
        <v>14118</v>
      </c>
      <c r="W20" s="685">
        <f t="shared" si="0"/>
        <v>100</v>
      </c>
      <c r="X20" s="679"/>
      <c r="Y20" s="838">
        <f t="shared" si="1"/>
        <v>1.1864862593495251</v>
      </c>
    </row>
    <row r="21" spans="2:25" s="634" customFormat="1" ht="18" customHeight="1" x14ac:dyDescent="0.2">
      <c r="B21" s="683" t="s">
        <v>35</v>
      </c>
      <c r="D21" s="836">
        <v>25810</v>
      </c>
      <c r="F21" s="684">
        <v>2206</v>
      </c>
      <c r="G21" s="685">
        <v>6.8877841448142387</v>
      </c>
      <c r="H21" s="684">
        <v>4309</v>
      </c>
      <c r="I21" s="685">
        <v>7.9655421046639594</v>
      </c>
      <c r="J21" s="684">
        <v>8879</v>
      </c>
      <c r="K21" s="685">
        <v>32.791924405145913</v>
      </c>
      <c r="L21" s="684">
        <v>3195</v>
      </c>
      <c r="M21" s="685">
        <v>12.428370839816326</v>
      </c>
      <c r="N21" s="684">
        <v>2591</v>
      </c>
      <c r="O21" s="685">
        <v>10.219726006603166</v>
      </c>
      <c r="P21" s="684">
        <v>4935</v>
      </c>
      <c r="Q21" s="685">
        <v>11.248149975333005</v>
      </c>
      <c r="R21" s="684">
        <v>6379</v>
      </c>
      <c r="S21" s="685">
        <v>18.30670562786991</v>
      </c>
      <c r="T21" s="684">
        <v>46</v>
      </c>
      <c r="U21" s="685">
        <v>0.15179689575348185</v>
      </c>
      <c r="V21" s="837">
        <f t="shared" si="0"/>
        <v>32540</v>
      </c>
      <c r="W21" s="685">
        <f t="shared" si="0"/>
        <v>100</v>
      </c>
      <c r="X21" s="679"/>
      <c r="Y21" s="838">
        <f t="shared" si="1"/>
        <v>1.2607516466485857</v>
      </c>
    </row>
    <row r="22" spans="2:25" s="634" customFormat="1" ht="21" customHeight="1" x14ac:dyDescent="0.2">
      <c r="B22" s="683" t="s">
        <v>42</v>
      </c>
      <c r="D22" s="836">
        <v>67808</v>
      </c>
      <c r="F22" s="684">
        <v>2389</v>
      </c>
      <c r="G22" s="685">
        <v>2.5204128338771832</v>
      </c>
      <c r="H22" s="684">
        <v>27761</v>
      </c>
      <c r="I22" s="685">
        <v>25.114060861990048</v>
      </c>
      <c r="J22" s="684">
        <v>20518</v>
      </c>
      <c r="K22" s="685">
        <v>22.629084412420454</v>
      </c>
      <c r="L22" s="684">
        <v>7771</v>
      </c>
      <c r="M22" s="685">
        <v>9.9753421825859707</v>
      </c>
      <c r="N22" s="684">
        <v>8174</v>
      </c>
      <c r="O22" s="685">
        <v>9.2193659840240976</v>
      </c>
      <c r="P22" s="684">
        <v>9473</v>
      </c>
      <c r="Q22" s="685">
        <v>9.4349373218952568</v>
      </c>
      <c r="R22" s="684">
        <v>19036</v>
      </c>
      <c r="S22" s="685">
        <v>21.083172147001935</v>
      </c>
      <c r="T22" s="684">
        <v>16</v>
      </c>
      <c r="U22" s="685">
        <v>2.3624256205058543E-2</v>
      </c>
      <c r="V22" s="837">
        <f t="shared" si="0"/>
        <v>95138</v>
      </c>
      <c r="W22" s="685">
        <f t="shared" si="0"/>
        <v>100</v>
      </c>
      <c r="X22" s="679"/>
      <c r="Y22" s="838">
        <f t="shared" si="1"/>
        <v>1.4030497876356771</v>
      </c>
    </row>
    <row r="23" spans="2:25" s="634" customFormat="1" ht="18" customHeight="1" x14ac:dyDescent="0.2">
      <c r="B23" s="683" t="s">
        <v>43</v>
      </c>
      <c r="D23" s="836">
        <v>16676</v>
      </c>
      <c r="F23" s="684">
        <v>1918</v>
      </c>
      <c r="G23" s="685">
        <v>10.863942058975686</v>
      </c>
      <c r="H23" s="684">
        <v>3739</v>
      </c>
      <c r="I23" s="685">
        <v>12.81945162959131</v>
      </c>
      <c r="J23" s="684">
        <v>1095</v>
      </c>
      <c r="K23" s="685">
        <v>1.5468184169684429</v>
      </c>
      <c r="L23" s="684">
        <v>2011</v>
      </c>
      <c r="M23" s="685">
        <v>10.57941024314537</v>
      </c>
      <c r="N23" s="684">
        <v>2409</v>
      </c>
      <c r="O23" s="685">
        <v>11.810657009829281</v>
      </c>
      <c r="P23" s="684">
        <v>503</v>
      </c>
      <c r="Q23" s="685">
        <v>2.7728918779099843</v>
      </c>
      <c r="R23" s="684">
        <v>9783</v>
      </c>
      <c r="S23" s="685">
        <v>49.606828763579927</v>
      </c>
      <c r="T23" s="684">
        <v>0</v>
      </c>
      <c r="U23" s="685">
        <v>0</v>
      </c>
      <c r="V23" s="837">
        <f>F23+H23+J23+L23+N23+P23+R23+T23</f>
        <v>21458</v>
      </c>
      <c r="W23" s="685">
        <f t="shared" si="0"/>
        <v>100</v>
      </c>
      <c r="X23" s="679"/>
      <c r="Y23" s="838">
        <f t="shared" si="1"/>
        <v>1.2867594147277523</v>
      </c>
    </row>
    <row r="24" spans="2:25" s="634" customFormat="1" ht="22.5" customHeight="1" x14ac:dyDescent="0.2">
      <c r="B24" s="683" t="s">
        <v>44</v>
      </c>
      <c r="D24" s="836">
        <v>6229</v>
      </c>
      <c r="F24" s="686">
        <v>541</v>
      </c>
      <c r="G24" s="687">
        <v>3.1306171360095867</v>
      </c>
      <c r="H24" s="686">
        <v>1100</v>
      </c>
      <c r="I24" s="685">
        <v>11.593768723786699</v>
      </c>
      <c r="J24" s="686">
        <v>302</v>
      </c>
      <c r="K24" s="685">
        <v>5.0179748352306772</v>
      </c>
      <c r="L24" s="686">
        <v>301</v>
      </c>
      <c r="M24" s="685">
        <v>1.6776512881965249</v>
      </c>
      <c r="N24" s="686">
        <v>1452</v>
      </c>
      <c r="O24" s="685">
        <v>14.679448771719592</v>
      </c>
      <c r="P24" s="686">
        <v>1341</v>
      </c>
      <c r="Q24" s="685">
        <v>12.732174955062911</v>
      </c>
      <c r="R24" s="686">
        <v>3136</v>
      </c>
      <c r="S24" s="685">
        <v>51.078490113840623</v>
      </c>
      <c r="T24" s="686">
        <v>16</v>
      </c>
      <c r="U24" s="685">
        <v>8.9874176153385263E-2</v>
      </c>
      <c r="V24" s="845">
        <f t="shared" si="0"/>
        <v>8189</v>
      </c>
      <c r="W24" s="685">
        <f t="shared" si="0"/>
        <v>100</v>
      </c>
      <c r="X24" s="679"/>
      <c r="Y24" s="838">
        <f t="shared" si="1"/>
        <v>1.314657248354471</v>
      </c>
    </row>
    <row r="25" spans="2:25" s="634" customFormat="1" ht="18" customHeight="1" x14ac:dyDescent="0.2">
      <c r="B25" s="683" t="s">
        <v>45</v>
      </c>
      <c r="D25" s="836">
        <v>23198</v>
      </c>
      <c r="F25" s="686">
        <v>416</v>
      </c>
      <c r="G25" s="687">
        <v>0.32482446354747685</v>
      </c>
      <c r="H25" s="686">
        <v>8110</v>
      </c>
      <c r="I25" s="685">
        <v>17.120545967583176</v>
      </c>
      <c r="J25" s="686">
        <v>1830</v>
      </c>
      <c r="K25" s="685">
        <v>6.9394317212415517</v>
      </c>
      <c r="L25" s="686">
        <v>3217</v>
      </c>
      <c r="M25" s="685">
        <v>10.256578515650633</v>
      </c>
      <c r="N25" s="686">
        <v>4787</v>
      </c>
      <c r="O25" s="685">
        <v>14.54163659032745</v>
      </c>
      <c r="P25" s="686">
        <v>626</v>
      </c>
      <c r="Q25" s="685">
        <v>1.9030120086619857</v>
      </c>
      <c r="R25" s="686">
        <v>12309</v>
      </c>
      <c r="S25" s="685">
        <v>42.788240698208547</v>
      </c>
      <c r="T25" s="686">
        <v>2442</v>
      </c>
      <c r="U25" s="685">
        <v>6.1257300347791848</v>
      </c>
      <c r="V25" s="845">
        <f t="shared" si="0"/>
        <v>33737</v>
      </c>
      <c r="W25" s="685">
        <f t="shared" si="0"/>
        <v>100</v>
      </c>
      <c r="X25" s="679"/>
      <c r="Y25" s="838">
        <f t="shared" si="1"/>
        <v>1.4543064057246313</v>
      </c>
    </row>
    <row r="26" spans="2:25" s="634" customFormat="1" ht="18" customHeight="1" x14ac:dyDescent="0.2">
      <c r="B26" s="683" t="s">
        <v>46</v>
      </c>
      <c r="D26" s="836">
        <v>3964</v>
      </c>
      <c r="F26" s="686">
        <v>555</v>
      </c>
      <c r="G26" s="687">
        <v>7.345642247369466</v>
      </c>
      <c r="H26" s="686">
        <v>1272</v>
      </c>
      <c r="I26" s="685">
        <v>16.100853682747669</v>
      </c>
      <c r="J26" s="686">
        <v>1390</v>
      </c>
      <c r="K26" s="685">
        <v>24.200913242009133</v>
      </c>
      <c r="L26" s="686">
        <v>674</v>
      </c>
      <c r="M26" s="685">
        <v>8.9537423069287279</v>
      </c>
      <c r="N26" s="686">
        <v>1161</v>
      </c>
      <c r="O26" s="685">
        <v>17.272185824895772</v>
      </c>
      <c r="P26" s="686">
        <v>458</v>
      </c>
      <c r="Q26" s="685">
        <v>6.9088743299583086</v>
      </c>
      <c r="R26" s="686">
        <v>708</v>
      </c>
      <c r="S26" s="685">
        <v>19.217788366090929</v>
      </c>
      <c r="T26" s="686">
        <v>0</v>
      </c>
      <c r="U26" s="685">
        <v>0</v>
      </c>
      <c r="V26" s="845">
        <f t="shared" si="0"/>
        <v>6218</v>
      </c>
      <c r="W26" s="685">
        <f t="shared" si="0"/>
        <v>100</v>
      </c>
      <c r="X26" s="679"/>
      <c r="Y26" s="838">
        <f t="shared" si="1"/>
        <v>1.5686175580221997</v>
      </c>
    </row>
    <row r="27" spans="2:25" s="634" customFormat="1" ht="18" customHeight="1" x14ac:dyDescent="0.2">
      <c r="B27" s="683" t="s">
        <v>1</v>
      </c>
      <c r="D27" s="836">
        <v>1259</v>
      </c>
      <c r="F27" s="686">
        <v>221</v>
      </c>
      <c r="G27" s="687">
        <v>8.9026915113871627</v>
      </c>
      <c r="H27" s="686">
        <v>256</v>
      </c>
      <c r="I27" s="685">
        <v>14.699792960662526</v>
      </c>
      <c r="J27" s="686">
        <v>398</v>
      </c>
      <c r="K27" s="685">
        <v>20.496894409937887</v>
      </c>
      <c r="L27" s="686">
        <v>24</v>
      </c>
      <c r="M27" s="685">
        <v>2.8985507246376812</v>
      </c>
      <c r="N27" s="686">
        <v>111</v>
      </c>
      <c r="O27" s="685">
        <v>10.420979986197377</v>
      </c>
      <c r="P27" s="686">
        <v>1</v>
      </c>
      <c r="Q27" s="685">
        <v>0.34506556245686681</v>
      </c>
      <c r="R27" s="686">
        <v>669</v>
      </c>
      <c r="S27" s="685">
        <v>42.236024844720497</v>
      </c>
      <c r="T27" s="686">
        <v>0</v>
      </c>
      <c r="U27" s="685">
        <v>0</v>
      </c>
      <c r="V27" s="837">
        <f t="shared" si="0"/>
        <v>1680</v>
      </c>
      <c r="W27" s="685">
        <f t="shared" si="0"/>
        <v>100</v>
      </c>
      <c r="X27" s="679"/>
      <c r="Y27" s="838">
        <f t="shared" si="1"/>
        <v>1.3343923749007149</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1" customFormat="1" ht="20.25" customHeight="1" x14ac:dyDescent="0.2">
      <c r="B30" s="1257" t="s">
        <v>0</v>
      </c>
      <c r="C30" s="1277"/>
      <c r="D30" s="1278">
        <f>SUM(D10:D29)</f>
        <v>551770</v>
      </c>
      <c r="E30" s="1279"/>
      <c r="F30" s="1258">
        <f>SUM(F10:F27)</f>
        <v>24419</v>
      </c>
      <c r="G30" s="1259">
        <f>F30*100/$V30</f>
        <v>3.1869021051120421</v>
      </c>
      <c r="H30" s="1258">
        <f>SUM(H10:H27)</f>
        <v>176144</v>
      </c>
      <c r="I30" s="1259">
        <f>H30*100/$V30</f>
        <v>22.988397739582108</v>
      </c>
      <c r="J30" s="1258">
        <f>SUM(J10:J27)</f>
        <v>135871</v>
      </c>
      <c r="K30" s="1259">
        <f>J30*100/$V30</f>
        <v>17.732404108426973</v>
      </c>
      <c r="L30" s="1258">
        <f>SUM(L10:L27)</f>
        <v>46689</v>
      </c>
      <c r="M30" s="1259">
        <f>L30*100/$V30</f>
        <v>6.0933401198073689</v>
      </c>
      <c r="N30" s="1258">
        <f>SUM(N10:N27)</f>
        <v>80356</v>
      </c>
      <c r="O30" s="1259">
        <f>N30*100/$V30</f>
        <v>10.487190530258539</v>
      </c>
      <c r="P30" s="1258">
        <f>SUM(P10:P27)</f>
        <v>76529</v>
      </c>
      <c r="Q30" s="1259">
        <f>P30*100/$V30</f>
        <v>9.9877321430901951</v>
      </c>
      <c r="R30" s="1258">
        <f>SUM(R10:R27)</f>
        <v>222594</v>
      </c>
      <c r="S30" s="1259">
        <f>R30*100/$V30</f>
        <v>29.05054618065072</v>
      </c>
      <c r="T30" s="1258">
        <f>SUM(T10:T28)</f>
        <v>3628</v>
      </c>
      <c r="U30" s="1259">
        <f>T30*100/$V30</f>
        <v>0.47348707307205407</v>
      </c>
      <c r="V30" s="1258">
        <f>SUM(V10:V27)</f>
        <v>766230</v>
      </c>
      <c r="W30" s="1259">
        <f>G30+I30+K30+M30+O30+Q30+S30+U30</f>
        <v>100</v>
      </c>
      <c r="X30" s="1275"/>
      <c r="Y30" s="1276">
        <f>(V30/D30)</f>
        <v>1.3886764412708195</v>
      </c>
    </row>
    <row r="31" spans="2:25" s="632" customFormat="1" ht="5.25" customHeight="1" x14ac:dyDescent="0.2">
      <c r="B31" s="645"/>
      <c r="C31" s="646"/>
      <c r="D31" s="122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55" customFormat="1" x14ac:dyDescent="0.2">
      <c r="T37" s="698"/>
      <c r="U37" s="698"/>
    </row>
    <row r="38" spans="2:25" s="855" customFormat="1" x14ac:dyDescent="0.2">
      <c r="T38" s="698"/>
      <c r="U38" s="698"/>
    </row>
    <row r="39" spans="2:25" s="823" customFormat="1" x14ac:dyDescent="0.2">
      <c r="T39" s="921"/>
      <c r="U39" s="921"/>
    </row>
    <row r="40" spans="2:25" s="823" customFormat="1" x14ac:dyDescent="0.2">
      <c r="T40" s="921"/>
      <c r="U40" s="921"/>
    </row>
    <row r="41" spans="2:25" s="823" customFormat="1" x14ac:dyDescent="0.2">
      <c r="T41" s="921"/>
      <c r="U41" s="921"/>
    </row>
    <row r="42" spans="2:25" s="823" customFormat="1" x14ac:dyDescent="0.2">
      <c r="T42" s="921"/>
      <c r="U42" s="921"/>
    </row>
    <row r="43" spans="2:25" s="823" customFormat="1" x14ac:dyDescent="0.2">
      <c r="T43" s="921"/>
      <c r="U43" s="921"/>
    </row>
    <row r="44" spans="2:25" s="823" customFormat="1" x14ac:dyDescent="0.2">
      <c r="T44" s="921"/>
      <c r="U44" s="921"/>
    </row>
    <row r="45" spans="2:25" s="823" customFormat="1" x14ac:dyDescent="0.2">
      <c r="T45" s="921"/>
      <c r="U45" s="921"/>
    </row>
    <row r="46" spans="2:25" s="823" customFormat="1" x14ac:dyDescent="0.2">
      <c r="T46" s="921"/>
      <c r="U46" s="921"/>
    </row>
    <row r="47" spans="2:25" s="823" customFormat="1" x14ac:dyDescent="0.2">
      <c r="T47" s="921"/>
      <c r="U47" s="921"/>
    </row>
    <row r="48" spans="2:25" s="823" customFormat="1" x14ac:dyDescent="0.2">
      <c r="T48" s="921"/>
      <c r="U48" s="921"/>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5" t="s">
        <v>418</v>
      </c>
      <c r="C3" s="1495"/>
      <c r="D3" s="1495"/>
      <c r="E3" s="1495"/>
      <c r="F3" s="1495"/>
      <c r="G3" s="1495"/>
      <c r="H3" s="1495"/>
      <c r="I3" s="1495"/>
      <c r="J3" s="1495"/>
      <c r="K3" s="1495"/>
      <c r="L3" s="1495"/>
      <c r="M3" s="1495"/>
      <c r="N3" s="1495"/>
      <c r="O3" s="1495"/>
      <c r="P3" s="1495"/>
      <c r="Q3" s="1495"/>
      <c r="R3" s="1495"/>
      <c r="S3" s="1495"/>
      <c r="T3" s="1495"/>
      <c r="U3" s="1495"/>
      <c r="V3" s="1495"/>
      <c r="W3" s="1495"/>
      <c r="X3" s="1495"/>
      <c r="Y3" s="7"/>
    </row>
    <row r="4" spans="2:25" s="4"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8" t="s">
        <v>52</v>
      </c>
      <c r="G6" s="1498"/>
      <c r="H6" s="1498"/>
      <c r="I6" s="1498"/>
      <c r="J6" s="1498"/>
      <c r="K6" s="1498"/>
      <c r="L6" s="1498"/>
      <c r="M6" s="1498"/>
      <c r="N6" s="1498"/>
      <c r="O6" s="1498"/>
      <c r="P6" s="1498"/>
      <c r="Q6" s="1498"/>
      <c r="R6" s="1498"/>
      <c r="S6" s="1498"/>
      <c r="T6" s="1498"/>
      <c r="U6" s="1498"/>
      <c r="V6" s="1498"/>
      <c r="W6" s="1498"/>
      <c r="X6" s="154"/>
      <c r="Y6" s="154"/>
    </row>
    <row r="7" spans="2:25" s="133" customFormat="1" ht="64.5" customHeight="1" x14ac:dyDescent="0.2">
      <c r="B7" s="1499" t="s">
        <v>12</v>
      </c>
      <c r="C7" s="155"/>
      <c r="D7" s="156" t="s">
        <v>53</v>
      </c>
      <c r="E7" s="155"/>
      <c r="F7" s="1500" t="s">
        <v>168</v>
      </c>
      <c r="G7" s="1500"/>
      <c r="H7" s="1500" t="s">
        <v>59</v>
      </c>
      <c r="I7" s="1500"/>
      <c r="J7" s="1500" t="s">
        <v>60</v>
      </c>
      <c r="K7" s="1500"/>
      <c r="L7" s="1500" t="s">
        <v>152</v>
      </c>
      <c r="M7" s="1500"/>
      <c r="N7" s="1500" t="s">
        <v>0</v>
      </c>
      <c r="O7" s="1500"/>
      <c r="P7" s="156"/>
      <c r="Q7" s="156" t="s">
        <v>62</v>
      </c>
    </row>
    <row r="8" spans="2:25" s="155" customFormat="1" ht="20.25" customHeight="1" x14ac:dyDescent="0.2">
      <c r="B8" s="149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131290</v>
      </c>
      <c r="F10" s="164">
        <f>'41bbenpreGII'!F10+'41bbenpreGII'!H10+'41bbenpreGII'!J10+'41bbenpreGII'!L10+'41bbenpreGII'!N10</f>
        <v>153156</v>
      </c>
      <c r="G10" s="165">
        <f t="shared" ref="G10:G27" si="0">F10*100/$N10</f>
        <v>78.91263016338371</v>
      </c>
      <c r="H10" s="164">
        <f>'41bbenpreGII'!P10</f>
        <v>2100</v>
      </c>
      <c r="I10" s="165">
        <f t="shared" ref="I10:I27" si="1">H10*100/$N10</f>
        <v>1.082011304441914</v>
      </c>
      <c r="J10" s="164">
        <f>'41bbenpreGII'!R10</f>
        <v>38823</v>
      </c>
      <c r="K10" s="165">
        <f t="shared" ref="K10:K27" si="2">J10*100/$N10</f>
        <v>20.003297558261156</v>
      </c>
      <c r="L10" s="164">
        <f>'41bbenpreGII'!T10</f>
        <v>4</v>
      </c>
      <c r="M10" s="165">
        <f t="shared" ref="M10:M27" si="3">L10*100/$N10</f>
        <v>2.0609739132226934E-3</v>
      </c>
      <c r="N10" s="164">
        <f>F10+H10+J10+L10</f>
        <v>194083</v>
      </c>
      <c r="O10" s="165">
        <f>G10+I10+K10+M10</f>
        <v>100</v>
      </c>
      <c r="P10" s="166"/>
      <c r="Q10" s="166">
        <f t="shared" ref="Q10:Q27" si="4">N10/D10</f>
        <v>1.4782770965039227</v>
      </c>
    </row>
    <row r="11" spans="2:25" s="162" customFormat="1" ht="18" customHeight="1" x14ac:dyDescent="0.2">
      <c r="B11" s="146" t="s">
        <v>7</v>
      </c>
      <c r="C11" s="159"/>
      <c r="D11" s="163">
        <f>'41bbenpreGII'!D11</f>
        <v>14660</v>
      </c>
      <c r="F11" s="164">
        <f>'41bbenpreGII'!F11+'41bbenpreGII'!H11+'41bbenpreGII'!J11+'41bbenpreGII'!L11+'41bbenpreGII'!N11</f>
        <v>6712</v>
      </c>
      <c r="G11" s="165">
        <f t="shared" si="0"/>
        <v>37.516069532167009</v>
      </c>
      <c r="H11" s="164">
        <f>'41bbenpreGII'!P11</f>
        <v>3654</v>
      </c>
      <c r="I11" s="165">
        <f t="shared" si="1"/>
        <v>20.423676708959814</v>
      </c>
      <c r="J11" s="164">
        <f>'41bbenpreGII'!R11</f>
        <v>7525</v>
      </c>
      <c r="K11" s="165">
        <f t="shared" si="2"/>
        <v>42.060253758873174</v>
      </c>
      <c r="L11" s="164">
        <f>'41bbenpreGII'!T11</f>
        <v>0</v>
      </c>
      <c r="M11" s="165">
        <f t="shared" si="3"/>
        <v>0</v>
      </c>
      <c r="N11" s="164">
        <f t="shared" ref="N11:O27" si="5">F11+H11+J11+L11</f>
        <v>17891</v>
      </c>
      <c r="O11" s="165">
        <f t="shared" si="5"/>
        <v>100</v>
      </c>
      <c r="P11" s="166"/>
      <c r="Q11" s="166">
        <f t="shared" si="4"/>
        <v>1.2203956343792632</v>
      </c>
    </row>
    <row r="12" spans="2:25" s="162" customFormat="1" ht="22.5" customHeight="1" x14ac:dyDescent="0.2">
      <c r="B12" s="146" t="s">
        <v>37</v>
      </c>
      <c r="C12" s="159"/>
      <c r="D12" s="163">
        <f>'41bbenpreGII'!D12</f>
        <v>10628</v>
      </c>
      <c r="F12" s="164">
        <f>'41bbenpreGII'!F12+'41bbenpreGII'!H12+'41bbenpreGII'!J12+'41bbenpreGII'!L12+'41bbenpreGII'!N12</f>
        <v>8712</v>
      </c>
      <c r="G12" s="165">
        <f t="shared" si="0"/>
        <v>59.905108987141581</v>
      </c>
      <c r="H12" s="164">
        <f>'41bbenpreGII'!P12</f>
        <v>1667</v>
      </c>
      <c r="I12" s="165">
        <f t="shared" si="1"/>
        <v>11.462559306883037</v>
      </c>
      <c r="J12" s="164">
        <f>'41bbenpreGII'!R12</f>
        <v>4160</v>
      </c>
      <c r="K12" s="165">
        <f t="shared" si="2"/>
        <v>28.604827064567147</v>
      </c>
      <c r="L12" s="164">
        <f>'41bbenpreGII'!T12</f>
        <v>4</v>
      </c>
      <c r="M12" s="165">
        <f t="shared" si="3"/>
        <v>2.7504641408237641E-2</v>
      </c>
      <c r="N12" s="164">
        <f t="shared" si="5"/>
        <v>14543</v>
      </c>
      <c r="O12" s="165">
        <f t="shared" si="5"/>
        <v>100</v>
      </c>
      <c r="P12" s="166"/>
      <c r="Q12" s="166">
        <f t="shared" si="4"/>
        <v>1.3683665788483252</v>
      </c>
    </row>
    <row r="13" spans="2:25" s="162" customFormat="1" ht="18" customHeight="1" x14ac:dyDescent="0.2">
      <c r="B13" s="146" t="s">
        <v>38</v>
      </c>
      <c r="C13" s="159"/>
      <c r="D13" s="163">
        <f>'41bbenpreGII'!D13</f>
        <v>9929</v>
      </c>
      <c r="F13" s="164">
        <f>'41bbenpreGII'!F13+'41bbenpreGII'!H13+'41bbenpreGII'!J13+'41bbenpreGII'!L13+'41bbenpreGII'!N13</f>
        <v>8430</v>
      </c>
      <c r="G13" s="165">
        <f t="shared" si="0"/>
        <v>51.531267192371175</v>
      </c>
      <c r="H13" s="164">
        <f>'41bbenpreGII'!P13</f>
        <v>337</v>
      </c>
      <c r="I13" s="165">
        <f t="shared" si="1"/>
        <v>2.0600281190781833</v>
      </c>
      <c r="J13" s="164">
        <f>'41bbenpreGII'!R13</f>
        <v>7592</v>
      </c>
      <c r="K13" s="165">
        <f t="shared" si="2"/>
        <v>46.408704688550642</v>
      </c>
      <c r="L13" s="164">
        <f>'41bbenpreGII'!T13</f>
        <v>0</v>
      </c>
      <c r="M13" s="165">
        <f t="shared" si="3"/>
        <v>0</v>
      </c>
      <c r="N13" s="164">
        <f t="shared" si="5"/>
        <v>16359</v>
      </c>
      <c r="O13" s="165">
        <f t="shared" si="5"/>
        <v>100</v>
      </c>
      <c r="P13" s="166"/>
      <c r="Q13" s="166">
        <f t="shared" si="4"/>
        <v>1.6475979454124283</v>
      </c>
    </row>
    <row r="14" spans="2:25" s="162" customFormat="1" ht="18" customHeight="1" x14ac:dyDescent="0.2">
      <c r="B14" s="146" t="s">
        <v>6</v>
      </c>
      <c r="C14" s="159"/>
      <c r="D14" s="163">
        <f>'41bbenpreGII'!D14</f>
        <v>14556</v>
      </c>
      <c r="F14" s="164">
        <f>'41bbenpreGII'!F14+'41bbenpreGII'!H14+'41bbenpreGII'!J14+'41bbenpreGII'!L14+'41bbenpreGII'!N14</f>
        <v>5434</v>
      </c>
      <c r="G14" s="165">
        <f t="shared" si="0"/>
        <v>32.885499878963934</v>
      </c>
      <c r="H14" s="164">
        <f>'41bbenpreGII'!P14</f>
        <v>4510</v>
      </c>
      <c r="I14" s="165">
        <f t="shared" si="1"/>
        <v>27.29363350278383</v>
      </c>
      <c r="J14" s="164">
        <f>'41bbenpreGII'!R14</f>
        <v>6580</v>
      </c>
      <c r="K14" s="165">
        <f t="shared" si="2"/>
        <v>39.820866618252239</v>
      </c>
      <c r="L14" s="164">
        <f>'41bbenpreGII'!T14</f>
        <v>0</v>
      </c>
      <c r="M14" s="165">
        <f t="shared" si="3"/>
        <v>0</v>
      </c>
      <c r="N14" s="164">
        <f t="shared" si="5"/>
        <v>16524</v>
      </c>
      <c r="O14" s="165">
        <f t="shared" si="5"/>
        <v>100</v>
      </c>
      <c r="P14" s="166"/>
      <c r="Q14" s="166">
        <f t="shared" si="4"/>
        <v>1.1352019785655401</v>
      </c>
    </row>
    <row r="15" spans="2:25" s="162" customFormat="1" ht="18" customHeight="1" x14ac:dyDescent="0.2">
      <c r="B15" s="146" t="s">
        <v>5</v>
      </c>
      <c r="C15" s="159"/>
      <c r="D15" s="163">
        <f>'41bbenpreGII'!D15</f>
        <v>7509</v>
      </c>
      <c r="F15" s="164">
        <f>'41bbenpreGII'!F15+'41bbenpreGII'!H15+'41bbenpreGII'!J15+'41bbenpreGII'!L15+'41bbenpreGII'!N15</f>
        <v>8617</v>
      </c>
      <c r="G15" s="165">
        <f t="shared" si="0"/>
        <v>70.521319256894998</v>
      </c>
      <c r="H15" s="164">
        <f>'41bbenpreGII'!P15</f>
        <v>77</v>
      </c>
      <c r="I15" s="165">
        <f t="shared" si="1"/>
        <v>0.63016613470824123</v>
      </c>
      <c r="J15" s="164">
        <f>'41bbenpreGII'!R15</f>
        <v>3525</v>
      </c>
      <c r="K15" s="165">
        <f t="shared" si="2"/>
        <v>28.848514608396759</v>
      </c>
      <c r="L15" s="164">
        <f>'41bbenpreGII'!T15</f>
        <v>0</v>
      </c>
      <c r="M15" s="165">
        <f t="shared" si="3"/>
        <v>0</v>
      </c>
      <c r="N15" s="164">
        <f t="shared" si="5"/>
        <v>12219</v>
      </c>
      <c r="O15" s="165">
        <f t="shared" si="5"/>
        <v>100</v>
      </c>
      <c r="P15" s="166"/>
      <c r="Q15" s="166">
        <f t="shared" si="4"/>
        <v>1.6272473032361168</v>
      </c>
    </row>
    <row r="16" spans="2:25" s="162" customFormat="1" ht="18" customHeight="1" x14ac:dyDescent="0.2">
      <c r="B16" s="146" t="s">
        <v>4</v>
      </c>
      <c r="C16" s="159"/>
      <c r="D16" s="163">
        <f>'41bbenpreGII'!D16</f>
        <v>40750</v>
      </c>
      <c r="F16" s="164">
        <f>'41bbenpreGII'!F16+'41bbenpreGII'!H16+'41bbenpreGII'!J16+'41bbenpreGII'!L16+'41bbenpreGII'!N16</f>
        <v>25735</v>
      </c>
      <c r="G16" s="165">
        <f t="shared" si="0"/>
        <v>45.755991750231139</v>
      </c>
      <c r="H16" s="164">
        <f>'41bbenpreGII'!P16</f>
        <v>17202</v>
      </c>
      <c r="I16" s="165">
        <f t="shared" si="1"/>
        <v>30.584595690206957</v>
      </c>
      <c r="J16" s="164">
        <f>'41bbenpreGII'!R16</f>
        <v>12507</v>
      </c>
      <c r="K16" s="165">
        <f t="shared" si="2"/>
        <v>22.237038617452527</v>
      </c>
      <c r="L16" s="164">
        <f>'41bbenpreGII'!T16</f>
        <v>800</v>
      </c>
      <c r="M16" s="165">
        <f t="shared" si="3"/>
        <v>1.4223739421093806</v>
      </c>
      <c r="N16" s="164">
        <f t="shared" si="5"/>
        <v>56244</v>
      </c>
      <c r="O16" s="165">
        <f t="shared" si="5"/>
        <v>100</v>
      </c>
      <c r="P16" s="166"/>
      <c r="Q16" s="166">
        <f t="shared" si="4"/>
        <v>1.3802208588957054</v>
      </c>
    </row>
    <row r="17" spans="2:25" s="162" customFormat="1" ht="18" customHeight="1" x14ac:dyDescent="0.2">
      <c r="B17" s="146" t="s">
        <v>40</v>
      </c>
      <c r="C17" s="159"/>
      <c r="D17" s="163">
        <f>'41bbenpreGII'!D17</f>
        <v>23781</v>
      </c>
      <c r="F17" s="164">
        <f>'41bbenpreGII'!F17+'41bbenpreGII'!H17+'41bbenpreGII'!J17+'41bbenpreGII'!L17+'41bbenpreGII'!N17</f>
        <v>20844</v>
      </c>
      <c r="G17" s="165">
        <f t="shared" si="0"/>
        <v>65.231269950553923</v>
      </c>
      <c r="H17" s="164">
        <f>'41bbenpreGII'!P17</f>
        <v>3908</v>
      </c>
      <c r="I17" s="165">
        <f t="shared" si="1"/>
        <v>12.230080741065281</v>
      </c>
      <c r="J17" s="164">
        <f>'41bbenpreGII'!R17</f>
        <v>7198</v>
      </c>
      <c r="K17" s="165">
        <f t="shared" si="2"/>
        <v>22.526131313763536</v>
      </c>
      <c r="L17" s="164">
        <f>'41bbenpreGII'!T17</f>
        <v>4</v>
      </c>
      <c r="M17" s="165">
        <f t="shared" si="3"/>
        <v>1.2517994617262315E-2</v>
      </c>
      <c r="N17" s="164">
        <f t="shared" si="5"/>
        <v>31954</v>
      </c>
      <c r="O17" s="165">
        <f t="shared" si="5"/>
        <v>100</v>
      </c>
      <c r="P17" s="166"/>
      <c r="Q17" s="166">
        <f t="shared" si="4"/>
        <v>1.3436777259156469</v>
      </c>
    </row>
    <row r="18" spans="2:25" s="162" customFormat="1" ht="18" customHeight="1" x14ac:dyDescent="0.2">
      <c r="B18" s="146" t="s">
        <v>41</v>
      </c>
      <c r="C18" s="159"/>
      <c r="D18" s="163">
        <f>'41bbenpreGII'!D18</f>
        <v>84565</v>
      </c>
      <c r="F18" s="164">
        <f>'41bbenpreGII'!F18+'41bbenpreGII'!H18+'41bbenpreGII'!J18+'41bbenpreGII'!L18+'41bbenpreGII'!N18</f>
        <v>50762</v>
      </c>
      <c r="G18" s="165">
        <f t="shared" si="0"/>
        <v>48.134802480608393</v>
      </c>
      <c r="H18" s="164">
        <f>'41bbenpreGII'!P18</f>
        <v>11010</v>
      </c>
      <c r="I18" s="165">
        <f t="shared" si="1"/>
        <v>10.440175235638833</v>
      </c>
      <c r="J18" s="164">
        <f>'41bbenpreGII'!R18</f>
        <v>43664</v>
      </c>
      <c r="K18" s="165">
        <f t="shared" si="2"/>
        <v>41.404160898177473</v>
      </c>
      <c r="L18" s="164">
        <f>'41bbenpreGII'!T18</f>
        <v>22</v>
      </c>
      <c r="M18" s="165">
        <f t="shared" si="3"/>
        <v>2.086138557530012E-2</v>
      </c>
      <c r="N18" s="164">
        <f t="shared" si="5"/>
        <v>105458</v>
      </c>
      <c r="O18" s="165">
        <f t="shared" si="5"/>
        <v>100</v>
      </c>
      <c r="P18" s="166"/>
      <c r="Q18" s="166">
        <f t="shared" si="4"/>
        <v>1.2470643883403298</v>
      </c>
    </row>
    <row r="19" spans="2:25" s="162" customFormat="1" ht="18" customHeight="1" x14ac:dyDescent="0.2">
      <c r="B19" s="146" t="s">
        <v>3</v>
      </c>
      <c r="C19" s="159"/>
      <c r="D19" s="163">
        <f>'41bbenpreGII'!D19</f>
        <v>57259</v>
      </c>
      <c r="F19" s="164">
        <f>'41bbenpreGII'!F19+'41bbenpreGII'!H19+'41bbenpreGII'!J19+'41bbenpreGII'!L19+'41bbenpreGII'!N19</f>
        <v>42605</v>
      </c>
      <c r="G19" s="165">
        <f t="shared" si="0"/>
        <v>48.482538093016373</v>
      </c>
      <c r="H19" s="164">
        <f>'41bbenpreGII'!P19</f>
        <v>8539</v>
      </c>
      <c r="I19" s="165">
        <f>H19*100/$N19</f>
        <v>9.7169907939506359</v>
      </c>
      <c r="J19" s="164">
        <f>'41bbenpreGII'!R19</f>
        <v>36459</v>
      </c>
      <c r="K19" s="165">
        <f>J19*100/$N19</f>
        <v>41.488671666078723</v>
      </c>
      <c r="L19" s="164">
        <f>'41bbenpreGII'!T19</f>
        <v>274</v>
      </c>
      <c r="M19" s="165">
        <f t="shared" si="3"/>
        <v>0.31179944695426565</v>
      </c>
      <c r="N19" s="164">
        <f t="shared" si="5"/>
        <v>87877</v>
      </c>
      <c r="O19" s="165">
        <f t="shared" si="5"/>
        <v>100</v>
      </c>
      <c r="P19" s="166"/>
      <c r="Q19" s="166">
        <f t="shared" si="4"/>
        <v>1.5347281650046281</v>
      </c>
    </row>
    <row r="20" spans="2:25" s="162" customFormat="1" ht="18" customHeight="1" x14ac:dyDescent="0.2">
      <c r="B20" s="146" t="s">
        <v>2</v>
      </c>
      <c r="C20" s="159"/>
      <c r="D20" s="163">
        <f>'41bbenpreGII'!D20</f>
        <v>11899</v>
      </c>
      <c r="F20" s="164">
        <f>'41bbenpreGII'!F20+'41bbenpreGII'!H20+'41bbenpreGII'!J20+'41bbenpreGII'!L20+'41bbenpreGII'!N20</f>
        <v>5389</v>
      </c>
      <c r="G20" s="165">
        <f t="shared" si="0"/>
        <v>38.171129055106952</v>
      </c>
      <c r="H20" s="164">
        <f>'41bbenpreGII'!P20</f>
        <v>6188</v>
      </c>
      <c r="I20" s="165">
        <f>H20*100/$N20</f>
        <v>43.830570902394108</v>
      </c>
      <c r="J20" s="164">
        <f>'41bbenpreGII'!R20</f>
        <v>2541</v>
      </c>
      <c r="K20" s="165">
        <f>J20*100/$N20</f>
        <v>17.998300042498936</v>
      </c>
      <c r="L20" s="164">
        <f>'41bbenpreGII'!T20</f>
        <v>0</v>
      </c>
      <c r="M20" s="165">
        <f t="shared" si="3"/>
        <v>0</v>
      </c>
      <c r="N20" s="164">
        <f t="shared" si="5"/>
        <v>14118</v>
      </c>
      <c r="O20" s="165">
        <f t="shared" si="5"/>
        <v>100</v>
      </c>
      <c r="P20" s="166"/>
      <c r="Q20" s="166">
        <f t="shared" si="4"/>
        <v>1.1864862593495251</v>
      </c>
    </row>
    <row r="21" spans="2:25" s="162" customFormat="1" ht="18" customHeight="1" x14ac:dyDescent="0.2">
      <c r="B21" s="146" t="s">
        <v>35</v>
      </c>
      <c r="C21" s="159"/>
      <c r="D21" s="163">
        <f>'41bbenpreGII'!D21</f>
        <v>25810</v>
      </c>
      <c r="F21" s="164">
        <f>'41bbenpreGII'!F21+'41bbenpreGII'!H21+'41bbenpreGII'!J21+'41bbenpreGII'!L21+'41bbenpreGII'!N21</f>
        <v>21180</v>
      </c>
      <c r="G21" s="165">
        <f t="shared" si="0"/>
        <v>65.089121081745546</v>
      </c>
      <c r="H21" s="164">
        <f>'41bbenpreGII'!P21</f>
        <v>4935</v>
      </c>
      <c r="I21" s="165">
        <f>H21*100/$N21</f>
        <v>15.165949600491702</v>
      </c>
      <c r="J21" s="164">
        <f>'41bbenpreGII'!R21</f>
        <v>6379</v>
      </c>
      <c r="K21" s="165">
        <f>J21*100/$N21</f>
        <v>19.603564843269822</v>
      </c>
      <c r="L21" s="164">
        <f>'41bbenpreGII'!T21</f>
        <v>46</v>
      </c>
      <c r="M21" s="165">
        <f t="shared" si="3"/>
        <v>0.14136447449293177</v>
      </c>
      <c r="N21" s="164">
        <f t="shared" si="5"/>
        <v>32540</v>
      </c>
      <c r="O21" s="165">
        <f t="shared" si="5"/>
        <v>100</v>
      </c>
      <c r="P21" s="166"/>
      <c r="Q21" s="166">
        <f t="shared" si="4"/>
        <v>1.2607516466485857</v>
      </c>
    </row>
    <row r="22" spans="2:25" s="162" customFormat="1" ht="21" customHeight="1" x14ac:dyDescent="0.2">
      <c r="B22" s="146" t="s">
        <v>42</v>
      </c>
      <c r="C22" s="159"/>
      <c r="D22" s="163">
        <f>'41bbenpreGII'!D22</f>
        <v>67808</v>
      </c>
      <c r="F22" s="164">
        <f>'41bbenpreGII'!F22+'41bbenpreGII'!H22+'41bbenpreGII'!J22+'41bbenpreGII'!L22+'41bbenpreGII'!N22</f>
        <v>66613</v>
      </c>
      <c r="G22" s="165">
        <f t="shared" si="0"/>
        <v>70.017238117261243</v>
      </c>
      <c r="H22" s="164">
        <f>'41bbenpreGII'!P22</f>
        <v>9473</v>
      </c>
      <c r="I22" s="165">
        <f>H22*100/$N22</f>
        <v>9.9571149277891067</v>
      </c>
      <c r="J22" s="164">
        <f>'41bbenpreGII'!R22</f>
        <v>19036</v>
      </c>
      <c r="K22" s="165">
        <f>J22*100/$N22</f>
        <v>20.008829279572829</v>
      </c>
      <c r="L22" s="164">
        <f>'41bbenpreGII'!T22</f>
        <v>16</v>
      </c>
      <c r="M22" s="165">
        <f t="shared" si="3"/>
        <v>1.681767537682104E-2</v>
      </c>
      <c r="N22" s="164">
        <f t="shared" si="5"/>
        <v>95138</v>
      </c>
      <c r="O22" s="165">
        <f t="shared" si="5"/>
        <v>100.00000000000001</v>
      </c>
      <c r="P22" s="166"/>
      <c r="Q22" s="166">
        <f t="shared" si="4"/>
        <v>1.4030497876356771</v>
      </c>
    </row>
    <row r="23" spans="2:25" s="162" customFormat="1" ht="18" customHeight="1" x14ac:dyDescent="0.2">
      <c r="B23" s="146" t="s">
        <v>43</v>
      </c>
      <c r="C23" s="159"/>
      <c r="D23" s="163">
        <f>'41bbenpreGII'!D23</f>
        <v>16676</v>
      </c>
      <c r="F23" s="164">
        <f>'41bbenpreGII'!F23+'41bbenpreGII'!H23+'41bbenpreGII'!J23+'41bbenpreGII'!L23+'41bbenpreGII'!N23</f>
        <v>11172</v>
      </c>
      <c r="G23" s="165">
        <f t="shared" si="0"/>
        <v>52.064498089290709</v>
      </c>
      <c r="H23" s="164">
        <f>'41bbenpreGII'!P23</f>
        <v>503</v>
      </c>
      <c r="I23" s="165">
        <f>H23*100/$N23</f>
        <v>2.3441140833255663</v>
      </c>
      <c r="J23" s="164">
        <f>'41bbenpreGII'!R23</f>
        <v>9783</v>
      </c>
      <c r="K23" s="165">
        <f>J23*100/$N23</f>
        <v>45.591387827383727</v>
      </c>
      <c r="L23" s="164">
        <f>'41bbenpreGII'!T23</f>
        <v>0</v>
      </c>
      <c r="M23" s="165">
        <f t="shared" si="3"/>
        <v>0</v>
      </c>
      <c r="N23" s="164">
        <f t="shared" si="5"/>
        <v>21458</v>
      </c>
      <c r="O23" s="165">
        <f t="shared" si="5"/>
        <v>100</v>
      </c>
      <c r="P23" s="166"/>
      <c r="Q23" s="166">
        <f t="shared" si="4"/>
        <v>1.2867594147277523</v>
      </c>
    </row>
    <row r="24" spans="2:25" s="162" customFormat="1" ht="22.5" customHeight="1" x14ac:dyDescent="0.2">
      <c r="B24" s="146" t="s">
        <v>44</v>
      </c>
      <c r="C24" s="159"/>
      <c r="D24" s="163">
        <f>'41bbenpreGII'!D24</f>
        <v>6229</v>
      </c>
      <c r="F24" s="164">
        <f>'41bbenpreGII'!F24+'41bbenpreGII'!H24+'41bbenpreGII'!J24+'41bbenpreGII'!L24+'41bbenpreGII'!N24</f>
        <v>3696</v>
      </c>
      <c r="G24" s="167">
        <f t="shared" si="0"/>
        <v>45.133715960434728</v>
      </c>
      <c r="H24" s="164">
        <f>'41bbenpreGII'!P24</f>
        <v>1341</v>
      </c>
      <c r="I24" s="165">
        <f t="shared" si="1"/>
        <v>16.375625839540849</v>
      </c>
      <c r="J24" s="164">
        <f>'41bbenpreGII'!R24</f>
        <v>3136</v>
      </c>
      <c r="K24" s="165">
        <f t="shared" si="2"/>
        <v>38.29527414824765</v>
      </c>
      <c r="L24" s="164">
        <f>'41bbenpreGII'!T24</f>
        <v>16</v>
      </c>
      <c r="M24" s="165">
        <f t="shared" si="3"/>
        <v>0.19538405177677373</v>
      </c>
      <c r="N24" s="163">
        <f t="shared" si="5"/>
        <v>8189</v>
      </c>
      <c r="O24" s="165">
        <f t="shared" si="5"/>
        <v>99.999999999999986</v>
      </c>
      <c r="P24" s="166"/>
      <c r="Q24" s="166">
        <f t="shared" si="4"/>
        <v>1.314657248354471</v>
      </c>
    </row>
    <row r="25" spans="2:25" s="162" customFormat="1" ht="18" customHeight="1" x14ac:dyDescent="0.2">
      <c r="B25" s="146" t="s">
        <v>45</v>
      </c>
      <c r="C25" s="159"/>
      <c r="D25" s="163">
        <f>'41bbenpreGII'!D25</f>
        <v>23198</v>
      </c>
      <c r="F25" s="164">
        <f>'41bbenpreGII'!F25+'41bbenpreGII'!H25+'41bbenpreGII'!J25+'41bbenpreGII'!L25+'41bbenpreGII'!N25</f>
        <v>18360</v>
      </c>
      <c r="G25" s="167">
        <f t="shared" si="0"/>
        <v>54.420962148383083</v>
      </c>
      <c r="H25" s="164">
        <f>'41bbenpreGII'!P25</f>
        <v>626</v>
      </c>
      <c r="I25" s="165">
        <f t="shared" si="1"/>
        <v>1.8555295373032576</v>
      </c>
      <c r="J25" s="164">
        <f>'41bbenpreGII'!R25</f>
        <v>12309</v>
      </c>
      <c r="K25" s="165">
        <f t="shared" si="2"/>
        <v>36.485164656015648</v>
      </c>
      <c r="L25" s="164">
        <f>'41bbenpreGII'!T25</f>
        <v>2442</v>
      </c>
      <c r="M25" s="165">
        <f t="shared" si="3"/>
        <v>7.2383436582980112</v>
      </c>
      <c r="N25" s="163">
        <f t="shared" si="5"/>
        <v>33737</v>
      </c>
      <c r="O25" s="165">
        <f t="shared" si="5"/>
        <v>99.999999999999986</v>
      </c>
      <c r="P25" s="166"/>
      <c r="Q25" s="166">
        <f t="shared" si="4"/>
        <v>1.4543064057246313</v>
      </c>
    </row>
    <row r="26" spans="2:25" s="162" customFormat="1" ht="18" customHeight="1" x14ac:dyDescent="0.2">
      <c r="B26" s="146" t="s">
        <v>46</v>
      </c>
      <c r="C26" s="159"/>
      <c r="D26" s="163">
        <f>'41bbenpreGII'!D26</f>
        <v>3964</v>
      </c>
      <c r="F26" s="164">
        <f>'41bbenpreGII'!F26+'41bbenpreGII'!H26+'41bbenpreGII'!J26+'41bbenpreGII'!L26+'41bbenpreGII'!N26</f>
        <v>5052</v>
      </c>
      <c r="G26" s="167">
        <f t="shared" si="0"/>
        <v>81.247989707301386</v>
      </c>
      <c r="H26" s="164">
        <f>'41bbenpreGII'!P26</f>
        <v>458</v>
      </c>
      <c r="I26" s="165">
        <f t="shared" si="1"/>
        <v>7.3657124477323901</v>
      </c>
      <c r="J26" s="164">
        <f>'41bbenpreGII'!R26</f>
        <v>708</v>
      </c>
      <c r="K26" s="165">
        <f t="shared" si="2"/>
        <v>11.386297844966228</v>
      </c>
      <c r="L26" s="164">
        <f>'41bbenpreGII'!T26</f>
        <v>0</v>
      </c>
      <c r="M26" s="165">
        <f t="shared" si="3"/>
        <v>0</v>
      </c>
      <c r="N26" s="163">
        <f t="shared" si="5"/>
        <v>6218</v>
      </c>
      <c r="O26" s="165">
        <f t="shared" si="5"/>
        <v>100</v>
      </c>
      <c r="P26" s="166"/>
      <c r="Q26" s="166">
        <f t="shared" si="4"/>
        <v>1.5686175580221997</v>
      </c>
    </row>
    <row r="27" spans="2:25" s="162" customFormat="1" ht="18" customHeight="1" x14ac:dyDescent="0.2">
      <c r="B27" s="146" t="s">
        <v>1</v>
      </c>
      <c r="C27" s="159"/>
      <c r="D27" s="163">
        <f>'41bbenpreGII'!D27</f>
        <v>1259</v>
      </c>
      <c r="F27" s="164">
        <f>'41bbenpreGII'!F27+'41bbenpreGII'!H27+'41bbenpreGII'!J27+'41bbenpreGII'!L27+'41bbenpreGII'!N27</f>
        <v>1010</v>
      </c>
      <c r="G27" s="167">
        <f t="shared" si="0"/>
        <v>60.11904761904762</v>
      </c>
      <c r="H27" s="164">
        <f>'41bbenpreGII'!P27</f>
        <v>1</v>
      </c>
      <c r="I27" s="165">
        <f t="shared" si="1"/>
        <v>5.9523809523809521E-2</v>
      </c>
      <c r="J27" s="164">
        <f>'41bbenpreGII'!R27</f>
        <v>669</v>
      </c>
      <c r="K27" s="165">
        <f t="shared" si="2"/>
        <v>39.821428571428569</v>
      </c>
      <c r="L27" s="164">
        <f>'41bbenpreGII'!T27</f>
        <v>0</v>
      </c>
      <c r="M27" s="165">
        <f t="shared" si="3"/>
        <v>0</v>
      </c>
      <c r="N27" s="164">
        <f t="shared" si="5"/>
        <v>1680</v>
      </c>
      <c r="O27" s="165">
        <f t="shared" si="5"/>
        <v>100</v>
      </c>
      <c r="P27" s="166"/>
      <c r="Q27" s="166">
        <f t="shared" si="4"/>
        <v>1.3343923749007149</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551770</v>
      </c>
      <c r="E30" s="174"/>
      <c r="F30" s="147">
        <f>SUM(F10:F27)</f>
        <v>463479</v>
      </c>
      <c r="G30" s="175">
        <f>F30*100/$N30</f>
        <v>60.488234603187031</v>
      </c>
      <c r="H30" s="147">
        <f>SUM(H10:H27)</f>
        <v>76529</v>
      </c>
      <c r="I30" s="175">
        <f>H30*100/$N30</f>
        <v>9.9877321430901951</v>
      </c>
      <c r="J30" s="147">
        <f>SUM(J10:J27)</f>
        <v>222594</v>
      </c>
      <c r="K30" s="175">
        <f>J30*100/$N30</f>
        <v>29.05054618065072</v>
      </c>
      <c r="L30" s="147">
        <f>SUM(L10:L28)</f>
        <v>3628</v>
      </c>
      <c r="M30" s="175">
        <f>L30*100/$N30</f>
        <v>0.47348707307205407</v>
      </c>
      <c r="N30" s="147">
        <f>F30+H30+J30+L30</f>
        <v>766230</v>
      </c>
      <c r="O30" s="175">
        <f>G30+I30+K30+M30</f>
        <v>100</v>
      </c>
      <c r="P30" s="176"/>
      <c r="Q30" s="176">
        <f>(N30/D30)</f>
        <v>1.3886764412708195</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48</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9" t="s">
        <v>417</v>
      </c>
      <c r="C3" s="1479"/>
      <c r="D3" s="1479"/>
      <c r="E3" s="1479"/>
      <c r="F3" s="1479"/>
      <c r="G3" s="1479"/>
      <c r="H3" s="1479"/>
      <c r="I3" s="1479"/>
      <c r="J3" s="1479"/>
      <c r="K3" s="1479"/>
      <c r="L3" s="1479"/>
      <c r="M3" s="1479"/>
      <c r="N3" s="1479"/>
      <c r="O3" s="1479"/>
      <c r="P3" s="1479"/>
      <c r="Q3" s="1479"/>
      <c r="R3" s="1479"/>
      <c r="S3" s="1479"/>
      <c r="T3" s="1479"/>
      <c r="U3" s="1479"/>
      <c r="V3" s="1479"/>
      <c r="W3" s="1479"/>
      <c r="X3" s="1479"/>
      <c r="Y3" s="824"/>
    </row>
    <row r="4" spans="2:30" s="622"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1" t="s">
        <v>52</v>
      </c>
      <c r="G6" s="1532"/>
      <c r="H6" s="1532"/>
      <c r="I6" s="1532"/>
      <c r="J6" s="1532"/>
      <c r="K6" s="1532"/>
      <c r="L6" s="1532"/>
      <c r="M6" s="1532"/>
      <c r="N6" s="1532"/>
      <c r="O6" s="1532"/>
      <c r="P6" s="1532"/>
      <c r="Q6" s="1532"/>
      <c r="R6" s="1532"/>
      <c r="S6" s="1532"/>
      <c r="T6" s="1532"/>
      <c r="U6" s="1532"/>
      <c r="V6" s="1532"/>
      <c r="W6" s="1533"/>
      <c r="X6" s="828"/>
      <c r="Y6" s="829"/>
    </row>
    <row r="7" spans="2:30" s="622" customFormat="1" ht="64.5" customHeight="1" x14ac:dyDescent="0.2">
      <c r="B7" s="1493" t="s">
        <v>12</v>
      </c>
      <c r="C7" s="626"/>
      <c r="D7" s="874" t="s">
        <v>250</v>
      </c>
      <c r="E7" s="626"/>
      <c r="F7" s="1534" t="s">
        <v>54</v>
      </c>
      <c r="G7" s="1535"/>
      <c r="H7" s="1536" t="s">
        <v>55</v>
      </c>
      <c r="I7" s="1537"/>
      <c r="J7" s="1538" t="s">
        <v>56</v>
      </c>
      <c r="K7" s="1539"/>
      <c r="L7" s="1538" t="s">
        <v>57</v>
      </c>
      <c r="M7" s="1540"/>
      <c r="N7" s="1539" t="s">
        <v>58</v>
      </c>
      <c r="O7" s="1539"/>
      <c r="P7" s="1538" t="s">
        <v>59</v>
      </c>
      <c r="Q7" s="1540"/>
      <c r="R7" s="1536" t="s">
        <v>60</v>
      </c>
      <c r="S7" s="1537"/>
      <c r="T7" s="1538" t="s">
        <v>61</v>
      </c>
      <c r="U7" s="1540"/>
      <c r="V7" s="1538" t="s">
        <v>0</v>
      </c>
      <c r="W7" s="1541"/>
      <c r="X7" s="628"/>
      <c r="Y7" s="858" t="s">
        <v>482</v>
      </c>
      <c r="AD7" s="830"/>
    </row>
    <row r="8" spans="2:30" s="627" customFormat="1" ht="20.25" customHeight="1" x14ac:dyDescent="0.2">
      <c r="B8" s="1494"/>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78685</v>
      </c>
      <c r="E10" s="634"/>
      <c r="F10" s="676">
        <v>607</v>
      </c>
      <c r="G10" s="677">
        <v>4.012173471975653</v>
      </c>
      <c r="H10" s="676">
        <v>48086</v>
      </c>
      <c r="I10" s="677">
        <v>61.699213796601569</v>
      </c>
      <c r="J10" s="676">
        <v>53853</v>
      </c>
      <c r="K10" s="677">
        <v>18.062389043875221</v>
      </c>
      <c r="L10" s="676">
        <v>464</v>
      </c>
      <c r="M10" s="677">
        <v>0.90540197818919599</v>
      </c>
      <c r="N10" s="676">
        <v>93</v>
      </c>
      <c r="O10" s="677">
        <v>0.39817397920365205</v>
      </c>
      <c r="P10" s="676">
        <v>101</v>
      </c>
      <c r="Q10" s="677">
        <v>2.5361399949277198E-3</v>
      </c>
      <c r="R10" s="676">
        <v>17948</v>
      </c>
      <c r="S10" s="677">
        <v>14.920111590159777</v>
      </c>
      <c r="T10" s="676">
        <v>0</v>
      </c>
      <c r="U10" s="677">
        <v>0</v>
      </c>
      <c r="V10" s="834">
        <f>F10+H10+J10+L10+N10+P10+R10+T10</f>
        <v>121152</v>
      </c>
      <c r="W10" s="677">
        <f t="shared" ref="V10:W27" si="0">G10+I10+K10+M10+O10+Q10+S10+U10</f>
        <v>99.999999999999986</v>
      </c>
      <c r="X10" s="679"/>
      <c r="Y10" s="835">
        <f t="shared" ref="Y10:Y27" si="1">V10/D10</f>
        <v>1.5397089661307746</v>
      </c>
    </row>
    <row r="11" spans="2:30" s="634" customFormat="1" ht="18" customHeight="1" x14ac:dyDescent="0.2">
      <c r="B11" s="683" t="s">
        <v>7</v>
      </c>
      <c r="D11" s="836">
        <v>14046</v>
      </c>
      <c r="F11" s="684">
        <v>1020</v>
      </c>
      <c r="G11" s="685">
        <v>9.5502617241747672</v>
      </c>
      <c r="H11" s="684">
        <v>2945</v>
      </c>
      <c r="I11" s="685">
        <v>13.652387565431043</v>
      </c>
      <c r="J11" s="684">
        <v>3073</v>
      </c>
      <c r="K11" s="685">
        <v>21.664352099134707</v>
      </c>
      <c r="L11" s="684">
        <v>623</v>
      </c>
      <c r="M11" s="685">
        <v>5.0849268240572592</v>
      </c>
      <c r="N11" s="684">
        <v>110</v>
      </c>
      <c r="O11" s="685">
        <v>1.6023929067407328</v>
      </c>
      <c r="P11" s="684">
        <v>1385</v>
      </c>
      <c r="Q11" s="685">
        <v>2.4676850763807288</v>
      </c>
      <c r="R11" s="684">
        <v>8417</v>
      </c>
      <c r="S11" s="685">
        <v>45.977993804080761</v>
      </c>
      <c r="T11" s="684">
        <v>0</v>
      </c>
      <c r="U11" s="685">
        <v>0</v>
      </c>
      <c r="V11" s="837">
        <f t="shared" si="0"/>
        <v>17573</v>
      </c>
      <c r="W11" s="685">
        <f t="shared" si="0"/>
        <v>100</v>
      </c>
      <c r="X11" s="679"/>
      <c r="Y11" s="838">
        <f t="shared" si="1"/>
        <v>1.2511035170155205</v>
      </c>
    </row>
    <row r="12" spans="2:30" s="634" customFormat="1" ht="22.5" customHeight="1" x14ac:dyDescent="0.2">
      <c r="B12" s="683" t="s">
        <v>37</v>
      </c>
      <c r="D12" s="836">
        <v>13102</v>
      </c>
      <c r="F12" s="686">
        <v>2569</v>
      </c>
      <c r="G12" s="685">
        <v>22.562277580071175</v>
      </c>
      <c r="H12" s="686">
        <v>2549</v>
      </c>
      <c r="I12" s="685">
        <v>8.1748856126080334</v>
      </c>
      <c r="J12" s="686">
        <v>4503</v>
      </c>
      <c r="K12" s="685">
        <v>24.789018810371125</v>
      </c>
      <c r="L12" s="686">
        <v>797</v>
      </c>
      <c r="M12" s="685">
        <v>8.8764616166751402</v>
      </c>
      <c r="N12" s="686">
        <v>81</v>
      </c>
      <c r="O12" s="685">
        <v>1.4234875444839858</v>
      </c>
      <c r="P12" s="686">
        <v>1332</v>
      </c>
      <c r="Q12" s="685">
        <v>5.2567361464158617</v>
      </c>
      <c r="R12" s="686">
        <v>4625</v>
      </c>
      <c r="S12" s="685">
        <v>28.917132689374682</v>
      </c>
      <c r="T12" s="686">
        <v>8</v>
      </c>
      <c r="U12" s="685">
        <v>0</v>
      </c>
      <c r="V12" s="837">
        <f t="shared" si="0"/>
        <v>16464</v>
      </c>
      <c r="W12" s="685">
        <f t="shared" si="0"/>
        <v>100.00000000000001</v>
      </c>
      <c r="X12" s="679"/>
      <c r="Y12" s="838">
        <f t="shared" si="1"/>
        <v>1.2566020454892384</v>
      </c>
    </row>
    <row r="13" spans="2:30" s="634" customFormat="1" ht="18" customHeight="1" x14ac:dyDescent="0.2">
      <c r="B13" s="683" t="s">
        <v>38</v>
      </c>
      <c r="D13" s="836">
        <v>11725</v>
      </c>
      <c r="F13" s="684">
        <v>3493</v>
      </c>
      <c r="G13" s="685">
        <v>21.067835441777071</v>
      </c>
      <c r="H13" s="684">
        <v>7298</v>
      </c>
      <c r="I13" s="685">
        <v>23.637812531128599</v>
      </c>
      <c r="J13" s="684">
        <v>752</v>
      </c>
      <c r="K13" s="685">
        <v>3.117840422352824</v>
      </c>
      <c r="L13" s="684">
        <v>177</v>
      </c>
      <c r="M13" s="685">
        <v>1.8926187867317461</v>
      </c>
      <c r="N13" s="684">
        <v>6</v>
      </c>
      <c r="O13" s="685">
        <v>0.28887339376431914</v>
      </c>
      <c r="P13" s="684">
        <v>34</v>
      </c>
      <c r="Q13" s="685">
        <v>0.29883454527343362</v>
      </c>
      <c r="R13" s="684">
        <v>9976</v>
      </c>
      <c r="S13" s="685">
        <v>49.696184878972012</v>
      </c>
      <c r="T13" s="684">
        <v>0</v>
      </c>
      <c r="U13" s="685">
        <v>0</v>
      </c>
      <c r="V13" s="837">
        <f t="shared" si="0"/>
        <v>21736</v>
      </c>
      <c r="W13" s="685">
        <f t="shared" si="0"/>
        <v>100</v>
      </c>
      <c r="X13" s="679"/>
      <c r="Y13" s="838">
        <f t="shared" si="1"/>
        <v>1.8538166311300639</v>
      </c>
    </row>
    <row r="14" spans="2:30" s="634" customFormat="1" ht="18" customHeight="1" x14ac:dyDescent="0.2">
      <c r="B14" s="683" t="s">
        <v>6</v>
      </c>
      <c r="D14" s="836">
        <v>12962</v>
      </c>
      <c r="F14" s="684">
        <v>555</v>
      </c>
      <c r="G14" s="685">
        <v>1.1223131063344112</v>
      </c>
      <c r="H14" s="684">
        <v>968</v>
      </c>
      <c r="I14" s="685">
        <v>5.0218755944455014</v>
      </c>
      <c r="J14" s="684">
        <v>306</v>
      </c>
      <c r="K14" s="685">
        <v>0</v>
      </c>
      <c r="L14" s="684">
        <v>2255</v>
      </c>
      <c r="M14" s="685">
        <v>29.922008750237779</v>
      </c>
      <c r="N14" s="684">
        <v>81</v>
      </c>
      <c r="O14" s="685">
        <v>2.4538710291040515</v>
      </c>
      <c r="P14" s="684">
        <v>5567</v>
      </c>
      <c r="Q14" s="685">
        <v>21.742438653224273</v>
      </c>
      <c r="R14" s="684">
        <v>5062</v>
      </c>
      <c r="S14" s="685">
        <v>39.737492866653987</v>
      </c>
      <c r="T14" s="684">
        <v>0</v>
      </c>
      <c r="U14" s="685">
        <v>0</v>
      </c>
      <c r="V14" s="837">
        <f t="shared" si="0"/>
        <v>14794</v>
      </c>
      <c r="W14" s="685">
        <f t="shared" si="0"/>
        <v>100</v>
      </c>
      <c r="X14" s="679"/>
      <c r="Y14" s="838">
        <f t="shared" si="1"/>
        <v>1.141336213547292</v>
      </c>
    </row>
    <row r="15" spans="2:30" s="634" customFormat="1" ht="18" customHeight="1" x14ac:dyDescent="0.2">
      <c r="B15" s="683" t="s">
        <v>5</v>
      </c>
      <c r="D15" s="836">
        <v>4742</v>
      </c>
      <c r="F15" s="686">
        <v>700</v>
      </c>
      <c r="G15" s="685">
        <v>0</v>
      </c>
      <c r="H15" s="686">
        <v>1555</v>
      </c>
      <c r="I15" s="685">
        <v>19.530493707647629</v>
      </c>
      <c r="J15" s="686">
        <v>444</v>
      </c>
      <c r="K15" s="685">
        <v>7.5750242013552755</v>
      </c>
      <c r="L15" s="686">
        <v>564</v>
      </c>
      <c r="M15" s="685">
        <v>11.302032913843176</v>
      </c>
      <c r="N15" s="686">
        <v>48</v>
      </c>
      <c r="O15" s="685">
        <v>2.1539206195546949</v>
      </c>
      <c r="P15" s="686">
        <v>0</v>
      </c>
      <c r="Q15" s="685">
        <v>0</v>
      </c>
      <c r="R15" s="686">
        <v>3285</v>
      </c>
      <c r="S15" s="685">
        <v>59.438528557599227</v>
      </c>
      <c r="T15" s="686">
        <v>0</v>
      </c>
      <c r="U15" s="685">
        <v>0</v>
      </c>
      <c r="V15" s="837">
        <f t="shared" si="0"/>
        <v>6596</v>
      </c>
      <c r="W15" s="685">
        <f t="shared" si="0"/>
        <v>100</v>
      </c>
      <c r="X15" s="679"/>
      <c r="Y15" s="838">
        <f t="shared" si="1"/>
        <v>1.3909742724588781</v>
      </c>
    </row>
    <row r="16" spans="2:30" s="745" customFormat="1" ht="18" customHeight="1" x14ac:dyDescent="0.2">
      <c r="B16" s="839" t="s">
        <v>4</v>
      </c>
      <c r="D16" s="840">
        <v>48757</v>
      </c>
      <c r="E16" s="823"/>
      <c r="F16" s="841">
        <v>3491</v>
      </c>
      <c r="G16" s="842">
        <v>7.7071171283070425</v>
      </c>
      <c r="H16" s="841">
        <v>15825</v>
      </c>
      <c r="I16" s="842">
        <v>15.824121227176748</v>
      </c>
      <c r="J16" s="841">
        <v>11097</v>
      </c>
      <c r="K16" s="842">
        <v>26.553637229329691</v>
      </c>
      <c r="L16" s="841">
        <v>3498</v>
      </c>
      <c r="M16" s="842">
        <v>6.8666418250320875</v>
      </c>
      <c r="N16" s="841">
        <v>5</v>
      </c>
      <c r="O16" s="842">
        <v>1.1427151906595454</v>
      </c>
      <c r="P16" s="841">
        <v>20568</v>
      </c>
      <c r="Q16" s="842">
        <v>25.539270483997846</v>
      </c>
      <c r="R16" s="841">
        <v>12212</v>
      </c>
      <c r="S16" s="842">
        <v>15.629528422970232</v>
      </c>
      <c r="T16" s="841">
        <v>1013</v>
      </c>
      <c r="U16" s="842">
        <v>0.73696849252680829</v>
      </c>
      <c r="V16" s="843">
        <f t="shared" si="0"/>
        <v>67709</v>
      </c>
      <c r="W16" s="842">
        <f t="shared" si="0"/>
        <v>100</v>
      </c>
      <c r="X16" s="844"/>
      <c r="Y16" s="838">
        <f t="shared" si="1"/>
        <v>1.3887031605718154</v>
      </c>
    </row>
    <row r="17" spans="2:25" s="745" customFormat="1" ht="18" customHeight="1" x14ac:dyDescent="0.2">
      <c r="B17" s="839" t="s">
        <v>40</v>
      </c>
      <c r="D17" s="840">
        <v>26617</v>
      </c>
      <c r="E17" s="823"/>
      <c r="F17" s="841">
        <v>3852</v>
      </c>
      <c r="G17" s="842">
        <v>13.305587605076644</v>
      </c>
      <c r="H17" s="841">
        <v>15456</v>
      </c>
      <c r="I17" s="842">
        <v>29.339047305093128</v>
      </c>
      <c r="J17" s="841">
        <v>8196</v>
      </c>
      <c r="K17" s="842">
        <v>36.084555793637712</v>
      </c>
      <c r="L17" s="841">
        <v>983</v>
      </c>
      <c r="M17" s="842">
        <v>3.7127080929619254</v>
      </c>
      <c r="N17" s="841">
        <v>1499</v>
      </c>
      <c r="O17" s="842">
        <v>5.6576561727377612</v>
      </c>
      <c r="P17" s="841">
        <v>2993</v>
      </c>
      <c r="Q17" s="842">
        <v>8.2330641173561894</v>
      </c>
      <c r="R17" s="841">
        <v>2751</v>
      </c>
      <c r="S17" s="842">
        <v>3.6302950387341353</v>
      </c>
      <c r="T17" s="841">
        <v>3</v>
      </c>
      <c r="U17" s="842">
        <v>3.708587440250536E-2</v>
      </c>
      <c r="V17" s="843">
        <f t="shared" si="0"/>
        <v>35733</v>
      </c>
      <c r="W17" s="842">
        <f t="shared" si="0"/>
        <v>100</v>
      </c>
      <c r="X17" s="844"/>
      <c r="Y17" s="838">
        <f t="shared" si="1"/>
        <v>1.3424878836833603</v>
      </c>
    </row>
    <row r="18" spans="2:25" s="745" customFormat="1" ht="18" customHeight="1" x14ac:dyDescent="0.2">
      <c r="B18" s="839" t="s">
        <v>41</v>
      </c>
      <c r="D18" s="840">
        <v>79336</v>
      </c>
      <c r="E18" s="823"/>
      <c r="F18" s="841">
        <v>2</v>
      </c>
      <c r="G18" s="842">
        <v>0.11792867955081494</v>
      </c>
      <c r="H18" s="841">
        <v>14896</v>
      </c>
      <c r="I18" s="842">
        <v>17.203506178054706</v>
      </c>
      <c r="J18" s="841">
        <v>14842</v>
      </c>
      <c r="K18" s="842">
        <v>23.951842855634176</v>
      </c>
      <c r="L18" s="841">
        <v>3186</v>
      </c>
      <c r="M18" s="842">
        <v>4.6309008343014044</v>
      </c>
      <c r="N18" s="841">
        <v>3127</v>
      </c>
      <c r="O18" s="842">
        <v>4.7998732706727214</v>
      </c>
      <c r="P18" s="841">
        <v>6465</v>
      </c>
      <c r="Q18" s="842">
        <v>6.3575879184707995</v>
      </c>
      <c r="R18" s="841">
        <v>51784</v>
      </c>
      <c r="S18" s="842">
        <v>42.934840004224313</v>
      </c>
      <c r="T18" s="841">
        <v>6</v>
      </c>
      <c r="U18" s="842">
        <v>3.5202590910691028E-3</v>
      </c>
      <c r="V18" s="843">
        <f t="shared" si="0"/>
        <v>94308</v>
      </c>
      <c r="W18" s="842">
        <f t="shared" si="0"/>
        <v>100.00000000000001</v>
      </c>
      <c r="X18" s="844"/>
      <c r="Y18" s="838">
        <f t="shared" si="1"/>
        <v>1.188716345669053</v>
      </c>
    </row>
    <row r="19" spans="2:25" s="745" customFormat="1" ht="18" customHeight="1" x14ac:dyDescent="0.2">
      <c r="B19" s="839" t="s">
        <v>3</v>
      </c>
      <c r="D19" s="840">
        <v>50339</v>
      </c>
      <c r="E19" s="823"/>
      <c r="F19" s="841">
        <v>1211</v>
      </c>
      <c r="G19" s="842">
        <v>2.6363906960921888</v>
      </c>
      <c r="H19" s="841">
        <v>31402</v>
      </c>
      <c r="I19" s="842">
        <v>2.1814006888633752</v>
      </c>
      <c r="J19" s="841">
        <v>2725</v>
      </c>
      <c r="K19" s="842">
        <v>0.29340477101671131</v>
      </c>
      <c r="L19" s="841">
        <v>2168</v>
      </c>
      <c r="M19" s="842">
        <v>6.7525619764425731</v>
      </c>
      <c r="N19" s="841">
        <v>950</v>
      </c>
      <c r="O19" s="842">
        <v>4.8262958710719905</v>
      </c>
      <c r="P19" s="841">
        <v>6866</v>
      </c>
      <c r="Q19" s="842">
        <v>19.628353956712164</v>
      </c>
      <c r="R19" s="841">
        <v>33608</v>
      </c>
      <c r="S19" s="842">
        <v>63.673087553684567</v>
      </c>
      <c r="T19" s="841">
        <v>115</v>
      </c>
      <c r="U19" s="842">
        <v>8.5044861164264157E-3</v>
      </c>
      <c r="V19" s="843">
        <f t="shared" si="0"/>
        <v>79045</v>
      </c>
      <c r="W19" s="842">
        <f t="shared" si="0"/>
        <v>99.999999999999986</v>
      </c>
      <c r="X19" s="844"/>
      <c r="Y19" s="838">
        <f t="shared" si="1"/>
        <v>1.5702536800492659</v>
      </c>
    </row>
    <row r="20" spans="2:25" s="634" customFormat="1" ht="18" customHeight="1" x14ac:dyDescent="0.2">
      <c r="B20" s="839" t="s">
        <v>2</v>
      </c>
      <c r="D20" s="836">
        <v>11429</v>
      </c>
      <c r="F20" s="684">
        <v>875</v>
      </c>
      <c r="G20" s="685">
        <v>8.8888888888888893</v>
      </c>
      <c r="H20" s="684">
        <v>3431</v>
      </c>
      <c r="I20" s="685">
        <v>7.0230607966457024</v>
      </c>
      <c r="J20" s="684">
        <v>443</v>
      </c>
      <c r="K20" s="685">
        <v>5.2725366876310273</v>
      </c>
      <c r="L20" s="684">
        <v>710</v>
      </c>
      <c r="M20" s="685">
        <v>6.6876310272536692</v>
      </c>
      <c r="N20" s="684">
        <v>44</v>
      </c>
      <c r="O20" s="685">
        <v>1.519916142557652</v>
      </c>
      <c r="P20" s="684">
        <v>6850</v>
      </c>
      <c r="Q20" s="685">
        <v>53.574423480083858</v>
      </c>
      <c r="R20" s="684">
        <v>2000</v>
      </c>
      <c r="S20" s="685">
        <v>17.033542976939202</v>
      </c>
      <c r="T20" s="684">
        <v>0</v>
      </c>
      <c r="U20" s="685">
        <v>0</v>
      </c>
      <c r="V20" s="837">
        <f t="shared" si="0"/>
        <v>14353</v>
      </c>
      <c r="W20" s="685">
        <f t="shared" si="0"/>
        <v>100</v>
      </c>
      <c r="X20" s="679"/>
      <c r="Y20" s="838">
        <f t="shared" si="1"/>
        <v>1.2558404059847756</v>
      </c>
    </row>
    <row r="21" spans="2:25" s="634" customFormat="1" ht="18" customHeight="1" x14ac:dyDescent="0.2">
      <c r="B21" s="683" t="s">
        <v>35</v>
      </c>
      <c r="D21" s="836">
        <v>22475</v>
      </c>
      <c r="F21" s="684">
        <v>2276</v>
      </c>
      <c r="G21" s="685">
        <v>9.48509485094851</v>
      </c>
      <c r="H21" s="684">
        <v>4681</v>
      </c>
      <c r="I21" s="685">
        <v>13.467175488081411</v>
      </c>
      <c r="J21" s="684">
        <v>7454</v>
      </c>
      <c r="K21" s="685">
        <v>37.735744704385816</v>
      </c>
      <c r="L21" s="684">
        <v>3679</v>
      </c>
      <c r="M21" s="685">
        <v>10.646535036778939</v>
      </c>
      <c r="N21" s="684">
        <v>158</v>
      </c>
      <c r="O21" s="685">
        <v>5.0992754825507438</v>
      </c>
      <c r="P21" s="684">
        <v>4570</v>
      </c>
      <c r="Q21" s="685">
        <v>7.2838891654222664</v>
      </c>
      <c r="R21" s="684">
        <v>6397</v>
      </c>
      <c r="S21" s="685">
        <v>16.276754604280736</v>
      </c>
      <c r="T21" s="684">
        <v>4</v>
      </c>
      <c r="U21" s="685">
        <v>5.5306675515734748E-3</v>
      </c>
      <c r="V21" s="837">
        <f t="shared" si="0"/>
        <v>29219</v>
      </c>
      <c r="W21" s="685">
        <f t="shared" si="0"/>
        <v>99.999999999999986</v>
      </c>
      <c r="X21" s="679"/>
      <c r="Y21" s="838">
        <f t="shared" si="1"/>
        <v>1.3000667408231368</v>
      </c>
    </row>
    <row r="22" spans="2:25" s="634" customFormat="1" ht="21" customHeight="1" x14ac:dyDescent="0.2">
      <c r="B22" s="683" t="s">
        <v>42</v>
      </c>
      <c r="D22" s="836">
        <v>52199</v>
      </c>
      <c r="F22" s="684">
        <v>862</v>
      </c>
      <c r="G22" s="685">
        <v>0.68948988809615985</v>
      </c>
      <c r="H22" s="684">
        <v>30154</v>
      </c>
      <c r="I22" s="685">
        <v>38.969083568386701</v>
      </c>
      <c r="J22" s="684">
        <v>18508</v>
      </c>
      <c r="K22" s="685">
        <v>31.722065519974926</v>
      </c>
      <c r="L22" s="684">
        <v>3427</v>
      </c>
      <c r="M22" s="685">
        <v>6.2533414449790756</v>
      </c>
      <c r="N22" s="684">
        <v>1356</v>
      </c>
      <c r="O22" s="685">
        <v>2.9736555868960051</v>
      </c>
      <c r="P22" s="684">
        <v>4727</v>
      </c>
      <c r="Q22" s="685">
        <v>4.5664878417491659</v>
      </c>
      <c r="R22" s="684">
        <v>12826</v>
      </c>
      <c r="S22" s="685">
        <v>14.824032594067438</v>
      </c>
      <c r="T22" s="684">
        <v>0</v>
      </c>
      <c r="U22" s="685">
        <v>1.8435558505244917E-3</v>
      </c>
      <c r="V22" s="837">
        <f t="shared" si="0"/>
        <v>71860</v>
      </c>
      <c r="W22" s="685">
        <f t="shared" si="0"/>
        <v>99.999999999999986</v>
      </c>
      <c r="X22" s="679"/>
      <c r="Y22" s="838">
        <f t="shared" si="1"/>
        <v>1.3766547251863062</v>
      </c>
    </row>
    <row r="23" spans="2:25" s="634" customFormat="1" ht="18" customHeight="1" x14ac:dyDescent="0.2">
      <c r="B23" s="683" t="s">
        <v>43</v>
      </c>
      <c r="D23" s="836">
        <v>12340</v>
      </c>
      <c r="F23" s="684">
        <v>513</v>
      </c>
      <c r="G23" s="685">
        <v>5.7716568544995797</v>
      </c>
      <c r="H23" s="684">
        <v>4988</v>
      </c>
      <c r="I23" s="685">
        <v>26.377207737594617</v>
      </c>
      <c r="J23" s="684">
        <v>1931</v>
      </c>
      <c r="K23" s="685">
        <v>6.8544995794785537</v>
      </c>
      <c r="L23" s="684">
        <v>642</v>
      </c>
      <c r="M23" s="685">
        <v>5.6244743481917574</v>
      </c>
      <c r="N23" s="684">
        <v>25</v>
      </c>
      <c r="O23" s="685">
        <v>0.48359966358284273</v>
      </c>
      <c r="P23" s="684">
        <v>207</v>
      </c>
      <c r="Q23" s="685">
        <v>7.0962994112699747</v>
      </c>
      <c r="R23" s="684">
        <v>7794</v>
      </c>
      <c r="S23" s="685">
        <v>47.792262405382672</v>
      </c>
      <c r="T23" s="684">
        <v>1</v>
      </c>
      <c r="U23" s="685">
        <v>0</v>
      </c>
      <c r="V23" s="837">
        <f>F23+H23+J23+L23+N23+P23+R23+T23</f>
        <v>16101</v>
      </c>
      <c r="W23" s="685">
        <f t="shared" si="0"/>
        <v>100</v>
      </c>
      <c r="X23" s="679"/>
      <c r="Y23" s="838">
        <f t="shared" si="1"/>
        <v>1.3047811993517018</v>
      </c>
    </row>
    <row r="24" spans="2:25" s="634" customFormat="1" ht="22.5" customHeight="1" x14ac:dyDescent="0.2">
      <c r="B24" s="683" t="s">
        <v>44</v>
      </c>
      <c r="D24" s="836">
        <v>6715</v>
      </c>
      <c r="F24" s="686">
        <v>1309</v>
      </c>
      <c r="G24" s="687">
        <v>7.9028995279838163</v>
      </c>
      <c r="H24" s="686">
        <v>1911</v>
      </c>
      <c r="I24" s="685">
        <v>17.80175320296696</v>
      </c>
      <c r="J24" s="686">
        <v>629</v>
      </c>
      <c r="K24" s="685">
        <v>7.026298044504383</v>
      </c>
      <c r="L24" s="686">
        <v>247</v>
      </c>
      <c r="M24" s="685">
        <v>1.2946729602157789</v>
      </c>
      <c r="N24" s="686">
        <v>89</v>
      </c>
      <c r="O24" s="685">
        <v>2.4679703304113283</v>
      </c>
      <c r="P24" s="686">
        <v>743</v>
      </c>
      <c r="Q24" s="685">
        <v>3.236682400539447</v>
      </c>
      <c r="R24" s="686">
        <v>5296</v>
      </c>
      <c r="S24" s="685">
        <v>60.229265003371545</v>
      </c>
      <c r="T24" s="686">
        <v>10</v>
      </c>
      <c r="U24" s="685">
        <v>4.0458530006743092E-2</v>
      </c>
      <c r="V24" s="845">
        <f t="shared" si="0"/>
        <v>10234</v>
      </c>
      <c r="W24" s="685">
        <f t="shared" si="0"/>
        <v>99.999999999999986</v>
      </c>
      <c r="X24" s="679"/>
      <c r="Y24" s="838">
        <f t="shared" si="1"/>
        <v>1.5240506329113923</v>
      </c>
    </row>
    <row r="25" spans="2:25" s="634" customFormat="1" ht="18" customHeight="1" x14ac:dyDescent="0.2">
      <c r="B25" s="683" t="s">
        <v>45</v>
      </c>
      <c r="D25" s="836">
        <v>28170</v>
      </c>
      <c r="F25" s="686">
        <v>351</v>
      </c>
      <c r="G25" s="687">
        <v>0.14814347853495555</v>
      </c>
      <c r="H25" s="686">
        <v>12548</v>
      </c>
      <c r="I25" s="685">
        <v>26.640610225052008</v>
      </c>
      <c r="J25" s="686">
        <v>2567</v>
      </c>
      <c r="K25" s="685">
        <v>10.29754775263191</v>
      </c>
      <c r="L25" s="686">
        <v>2491</v>
      </c>
      <c r="M25" s="685">
        <v>7.0888230473428733</v>
      </c>
      <c r="N25" s="686">
        <v>2355</v>
      </c>
      <c r="O25" s="685">
        <v>6.2819138876631158</v>
      </c>
      <c r="P25" s="686">
        <v>33</v>
      </c>
      <c r="Q25" s="685">
        <v>0.15444745634495366</v>
      </c>
      <c r="R25" s="686">
        <v>15896</v>
      </c>
      <c r="S25" s="685">
        <v>42.274475193847316</v>
      </c>
      <c r="T25" s="686">
        <v>2406</v>
      </c>
      <c r="U25" s="685">
        <v>7.1140389585828654</v>
      </c>
      <c r="V25" s="845">
        <f t="shared" si="0"/>
        <v>38647</v>
      </c>
      <c r="W25" s="685">
        <f t="shared" si="0"/>
        <v>100</v>
      </c>
      <c r="X25" s="679"/>
      <c r="Y25" s="838">
        <f t="shared" si="1"/>
        <v>1.3719204827831026</v>
      </c>
    </row>
    <row r="26" spans="2:25" s="634" customFormat="1" ht="18" customHeight="1" x14ac:dyDescent="0.2">
      <c r="B26" s="683" t="s">
        <v>46</v>
      </c>
      <c r="D26" s="836">
        <v>2890</v>
      </c>
      <c r="F26" s="686">
        <v>177</v>
      </c>
      <c r="G26" s="687">
        <v>4.0505508749189891</v>
      </c>
      <c r="H26" s="686">
        <v>1921</v>
      </c>
      <c r="I26" s="685">
        <v>34.348671419313028</v>
      </c>
      <c r="J26" s="686">
        <v>1599</v>
      </c>
      <c r="K26" s="685">
        <v>46.953985742060922</v>
      </c>
      <c r="L26" s="686">
        <v>264</v>
      </c>
      <c r="M26" s="685">
        <v>6.675307841866494</v>
      </c>
      <c r="N26" s="686">
        <v>112</v>
      </c>
      <c r="O26" s="685">
        <v>3.6292935839274141</v>
      </c>
      <c r="P26" s="686">
        <v>24</v>
      </c>
      <c r="Q26" s="685">
        <v>4.2125729099157487</v>
      </c>
      <c r="R26" s="686">
        <v>7</v>
      </c>
      <c r="S26" s="685">
        <v>0.12961762799740764</v>
      </c>
      <c r="T26" s="686">
        <v>0</v>
      </c>
      <c r="U26" s="685">
        <v>0</v>
      </c>
      <c r="V26" s="845">
        <f t="shared" si="0"/>
        <v>4104</v>
      </c>
      <c r="W26" s="685">
        <f t="shared" si="0"/>
        <v>100.00000000000001</v>
      </c>
      <c r="X26" s="679"/>
      <c r="Y26" s="838">
        <f t="shared" si="1"/>
        <v>1.4200692041522491</v>
      </c>
    </row>
    <row r="27" spans="2:25" s="634" customFormat="1" ht="18" customHeight="1" x14ac:dyDescent="0.2">
      <c r="B27" s="683" t="s">
        <v>1</v>
      </c>
      <c r="D27" s="836">
        <v>1058</v>
      </c>
      <c r="F27" s="686">
        <v>231</v>
      </c>
      <c r="G27" s="687">
        <v>16.482582837723026</v>
      </c>
      <c r="H27" s="686">
        <v>294</v>
      </c>
      <c r="I27" s="685">
        <v>25.06372132540357</v>
      </c>
      <c r="J27" s="686">
        <v>448</v>
      </c>
      <c r="K27" s="685">
        <v>33.389974511469838</v>
      </c>
      <c r="L27" s="686">
        <v>16</v>
      </c>
      <c r="M27" s="685">
        <v>2.2090059473237043</v>
      </c>
      <c r="N27" s="686">
        <v>0</v>
      </c>
      <c r="O27" s="685">
        <v>0.16992353440951571</v>
      </c>
      <c r="P27" s="686">
        <v>1</v>
      </c>
      <c r="Q27" s="685">
        <v>8.4961767204757857E-2</v>
      </c>
      <c r="R27" s="686">
        <v>458</v>
      </c>
      <c r="S27" s="685">
        <v>22.59983007646559</v>
      </c>
      <c r="T27" s="686">
        <v>0</v>
      </c>
      <c r="U27" s="685">
        <v>0</v>
      </c>
      <c r="V27" s="837">
        <f t="shared" si="0"/>
        <v>1448</v>
      </c>
      <c r="W27" s="685">
        <f t="shared" si="0"/>
        <v>100</v>
      </c>
      <c r="X27" s="679"/>
      <c r="Y27" s="838">
        <f t="shared" si="1"/>
        <v>1.3686200378071833</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1" customFormat="1" ht="20.25" customHeight="1" x14ac:dyDescent="0.2">
      <c r="B30" s="1257" t="s">
        <v>0</v>
      </c>
      <c r="C30" s="1233"/>
      <c r="D30" s="1278">
        <f>SUM(D10:D29)</f>
        <v>477587</v>
      </c>
      <c r="E30" s="1233"/>
      <c r="F30" s="1258">
        <f>SUM(F10:F27)</f>
        <v>24094</v>
      </c>
      <c r="G30" s="1259">
        <f>F30*100/$V30</f>
        <v>3.6446641535920228</v>
      </c>
      <c r="H30" s="1258">
        <f>SUM(H10:H27)</f>
        <v>200908</v>
      </c>
      <c r="I30" s="1259">
        <f>H30*100/$V30</f>
        <v>30.39105942433245</v>
      </c>
      <c r="J30" s="1258">
        <f>SUM(J10:J27)</f>
        <v>133370</v>
      </c>
      <c r="K30" s="1259">
        <f>J30*100/$V30</f>
        <v>20.174684907635431</v>
      </c>
      <c r="L30" s="1258">
        <f>SUM(L10:L27)</f>
        <v>26191</v>
      </c>
      <c r="M30" s="1259">
        <f>L30*100/$V30</f>
        <v>3.9618742776927314</v>
      </c>
      <c r="N30" s="1258">
        <f>SUM(N10:N27)</f>
        <v>10139</v>
      </c>
      <c r="O30" s="1259">
        <f>N30*100/$V30</f>
        <v>1.5337117063696155</v>
      </c>
      <c r="P30" s="1258">
        <f>SUM(P10:P27)</f>
        <v>62466</v>
      </c>
      <c r="Q30" s="1259">
        <f>P30*100/$V30</f>
        <v>9.4491404921673148</v>
      </c>
      <c r="R30" s="1258">
        <f>SUM(R10:R27)</f>
        <v>200342</v>
      </c>
      <c r="S30" s="1259">
        <f>R30*100/$V30</f>
        <v>30.305441431847473</v>
      </c>
      <c r="T30" s="1258">
        <f>SUM(T10:T28)</f>
        <v>3566</v>
      </c>
      <c r="U30" s="1259">
        <f>T30*100/$V30</f>
        <v>0.53942360636295983</v>
      </c>
      <c r="V30" s="1258">
        <f>SUM(V10:V27)</f>
        <v>661076</v>
      </c>
      <c r="W30" s="1259">
        <f>G30+I30+K30+M30+O30+Q30+S30+U30</f>
        <v>99.999999999999986</v>
      </c>
      <c r="X30" s="1275"/>
      <c r="Y30" s="1276">
        <f>(V30/D30)</f>
        <v>1.3842001562019066</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55" customFormat="1" x14ac:dyDescent="0.2">
      <c r="T37" s="698"/>
      <c r="U37" s="698"/>
    </row>
    <row r="38" spans="2:25" s="823" customFormat="1" x14ac:dyDescent="0.2">
      <c r="T38" s="921"/>
      <c r="U38" s="921"/>
    </row>
    <row r="39" spans="2:25" s="823" customFormat="1" x14ac:dyDescent="0.2">
      <c r="T39" s="921"/>
      <c r="U39" s="921"/>
    </row>
    <row r="40" spans="2:25" s="823" customFormat="1" x14ac:dyDescent="0.2">
      <c r="T40" s="921"/>
      <c r="U40" s="921"/>
    </row>
    <row r="41" spans="2:25" s="823" customFormat="1" x14ac:dyDescent="0.2">
      <c r="T41" s="921"/>
      <c r="U41" s="921"/>
    </row>
    <row r="42" spans="2:25" s="823" customFormat="1" x14ac:dyDescent="0.2">
      <c r="T42" s="921"/>
      <c r="U42" s="921"/>
    </row>
    <row r="43" spans="2:25" s="823" customFormat="1" x14ac:dyDescent="0.2">
      <c r="T43" s="921"/>
      <c r="U43" s="921"/>
    </row>
    <row r="44" spans="2:25" s="823" customFormat="1" x14ac:dyDescent="0.2">
      <c r="T44" s="921"/>
      <c r="U44" s="921"/>
    </row>
    <row r="45" spans="2:25" s="823" customFormat="1" x14ac:dyDescent="0.2">
      <c r="T45" s="921"/>
      <c r="U45" s="921"/>
    </row>
    <row r="46" spans="2:25" s="823" customFormat="1" x14ac:dyDescent="0.2">
      <c r="T46" s="921"/>
      <c r="U46" s="921"/>
    </row>
    <row r="47" spans="2:25" s="823" customFormat="1" x14ac:dyDescent="0.2">
      <c r="T47" s="921"/>
      <c r="U47" s="921"/>
    </row>
    <row r="48" spans="2:25" s="823" customFormat="1" x14ac:dyDescent="0.2">
      <c r="T48" s="921"/>
      <c r="U48" s="921"/>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5" t="s">
        <v>416</v>
      </c>
      <c r="C3" s="1495"/>
      <c r="D3" s="1495"/>
      <c r="E3" s="1495"/>
      <c r="F3" s="1495"/>
      <c r="G3" s="1495"/>
      <c r="H3" s="1495"/>
      <c r="I3" s="1495"/>
      <c r="J3" s="1495"/>
      <c r="K3" s="1495"/>
      <c r="L3" s="1495"/>
      <c r="M3" s="1495"/>
      <c r="N3" s="1495"/>
      <c r="O3" s="1495"/>
      <c r="P3" s="1495"/>
      <c r="Q3" s="1495"/>
      <c r="R3" s="1495"/>
      <c r="S3" s="1495"/>
      <c r="T3" s="1495"/>
      <c r="U3" s="1495"/>
      <c r="V3" s="1495"/>
      <c r="W3" s="1495"/>
      <c r="X3" s="1495"/>
      <c r="Y3" s="7"/>
    </row>
    <row r="4" spans="2:25" s="4" customFormat="1" ht="14.25" customHeight="1" x14ac:dyDescent="0.2">
      <c r="B4" s="1416" t="str">
        <f>porsaad!$B$6</f>
        <v>Situación a 30 de abril de 2024</v>
      </c>
      <c r="C4" s="1416"/>
      <c r="D4" s="1416"/>
      <c r="E4" s="1416"/>
      <c r="F4" s="1416"/>
      <c r="G4" s="1416"/>
      <c r="H4" s="1416"/>
      <c r="I4" s="1416"/>
      <c r="J4" s="1416"/>
      <c r="K4" s="1416"/>
      <c r="L4" s="1416"/>
      <c r="M4" s="1416"/>
      <c r="N4" s="1416"/>
      <c r="O4" s="1416"/>
      <c r="P4" s="1416"/>
      <c r="Q4" s="1416"/>
      <c r="R4" s="1416"/>
      <c r="S4" s="1416"/>
      <c r="T4" s="1416"/>
      <c r="U4" s="1416"/>
      <c r="V4" s="1416"/>
      <c r="W4" s="1416"/>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8" t="s">
        <v>52</v>
      </c>
      <c r="G6" s="1498"/>
      <c r="H6" s="1498"/>
      <c r="I6" s="1498"/>
      <c r="J6" s="1498"/>
      <c r="K6" s="1498"/>
      <c r="L6" s="1498"/>
      <c r="M6" s="1498"/>
      <c r="N6" s="1498"/>
      <c r="O6" s="1498"/>
      <c r="P6" s="1498"/>
      <c r="Q6" s="1498"/>
      <c r="R6" s="1498"/>
      <c r="S6" s="1498"/>
      <c r="T6" s="1498"/>
      <c r="U6" s="1498"/>
      <c r="V6" s="1498"/>
      <c r="W6" s="1498"/>
      <c r="X6" s="154"/>
      <c r="Y6" s="154"/>
    </row>
    <row r="7" spans="2:25" s="133" customFormat="1" ht="64.5" customHeight="1" x14ac:dyDescent="0.2">
      <c r="B7" s="1499" t="s">
        <v>12</v>
      </c>
      <c r="C7" s="155"/>
      <c r="D7" s="156" t="s">
        <v>53</v>
      </c>
      <c r="E7" s="155"/>
      <c r="F7" s="1500" t="s">
        <v>168</v>
      </c>
      <c r="G7" s="1500"/>
      <c r="H7" s="1500" t="s">
        <v>59</v>
      </c>
      <c r="I7" s="1500"/>
      <c r="J7" s="1500" t="s">
        <v>60</v>
      </c>
      <c r="K7" s="1500"/>
      <c r="L7" s="1500" t="s">
        <v>152</v>
      </c>
      <c r="M7" s="1500"/>
      <c r="N7" s="1500" t="s">
        <v>0</v>
      </c>
      <c r="O7" s="1500"/>
      <c r="P7" s="156"/>
      <c r="Q7" s="156" t="s">
        <v>62</v>
      </c>
    </row>
    <row r="8" spans="2:25" s="155" customFormat="1" ht="20.25" customHeight="1" x14ac:dyDescent="0.2">
      <c r="B8" s="149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78685</v>
      </c>
      <c r="F10" s="164">
        <f>'41cbenpreGI'!F10+'41cbenpreGI'!H10+'41cbenpreGI'!J10+'41cbenpreGI'!L10+'41cbenpreGI'!N10</f>
        <v>103103</v>
      </c>
      <c r="G10" s="165">
        <f t="shared" ref="G10:G27" si="0">F10*100/$N10</f>
        <v>85.102185684099311</v>
      </c>
      <c r="H10" s="164">
        <f>'41cbenpreGI'!P10</f>
        <v>101</v>
      </c>
      <c r="I10" s="165">
        <f t="shared" ref="I10:I27" si="1">H10*100/$N10</f>
        <v>8.3366349709455889E-2</v>
      </c>
      <c r="J10" s="164">
        <f>'41cbenpreGI'!R10</f>
        <v>17948</v>
      </c>
      <c r="K10" s="165">
        <f t="shared" ref="K10:K27" si="2">J10*100/$N10</f>
        <v>14.814447966191231</v>
      </c>
      <c r="L10" s="164">
        <f>'41cbenpreGI'!T10</f>
        <v>0</v>
      </c>
      <c r="M10" s="165">
        <f t="shared" ref="M10:M27" si="3">L10*100/$N10</f>
        <v>0</v>
      </c>
      <c r="N10" s="164">
        <f>F10+H10+J10+L10</f>
        <v>121152</v>
      </c>
      <c r="O10" s="165">
        <f>G10+I10+K10+M10</f>
        <v>100</v>
      </c>
      <c r="P10" s="166"/>
      <c r="Q10" s="166">
        <f t="shared" ref="Q10:Q27" si="4">N10/D10</f>
        <v>1.5397089661307746</v>
      </c>
    </row>
    <row r="11" spans="2:25" s="162" customFormat="1" ht="18" customHeight="1" x14ac:dyDescent="0.2">
      <c r="B11" s="146" t="s">
        <v>7</v>
      </c>
      <c r="C11" s="159"/>
      <c r="D11" s="163">
        <f>'41cbenpreGI'!D11</f>
        <v>14046</v>
      </c>
      <c r="F11" s="164">
        <f>'41cbenpreGI'!F11+'41cbenpreGI'!H11+'41cbenpreGI'!J11+'41cbenpreGI'!L11+'41cbenpreGI'!N11</f>
        <v>7771</v>
      </c>
      <c r="G11" s="165">
        <f t="shared" si="0"/>
        <v>44.221248506231149</v>
      </c>
      <c r="H11" s="164">
        <f>'41cbenpreGI'!P11</f>
        <v>1385</v>
      </c>
      <c r="I11" s="165">
        <f t="shared" si="1"/>
        <v>7.8814089796847435</v>
      </c>
      <c r="J11" s="164">
        <f>'41cbenpreGI'!R11</f>
        <v>8417</v>
      </c>
      <c r="K11" s="165">
        <f t="shared" si="2"/>
        <v>47.897342514084109</v>
      </c>
      <c r="L11" s="164">
        <f>'41cbenpreGI'!T11</f>
        <v>0</v>
      </c>
      <c r="M11" s="165">
        <f t="shared" si="3"/>
        <v>0</v>
      </c>
      <c r="N11" s="164">
        <f t="shared" ref="N11:O27" si="5">F11+H11+J11+L11</f>
        <v>17573</v>
      </c>
      <c r="O11" s="165">
        <f t="shared" si="5"/>
        <v>100</v>
      </c>
      <c r="P11" s="166"/>
      <c r="Q11" s="166">
        <f t="shared" si="4"/>
        <v>1.2511035170155205</v>
      </c>
    </row>
    <row r="12" spans="2:25" s="162" customFormat="1" ht="22.5" customHeight="1" x14ac:dyDescent="0.2">
      <c r="B12" s="146" t="s">
        <v>37</v>
      </c>
      <c r="C12" s="159"/>
      <c r="D12" s="163">
        <f>'41cbenpreGI'!D12</f>
        <v>13102</v>
      </c>
      <c r="F12" s="164">
        <f>'41cbenpreGI'!F12+'41cbenpreGI'!H12+'41cbenpreGI'!J12+'41cbenpreGI'!L12+'41cbenpreGI'!N12</f>
        <v>10499</v>
      </c>
      <c r="G12" s="165">
        <f t="shared" si="0"/>
        <v>63.769436345966959</v>
      </c>
      <c r="H12" s="164">
        <f>'41cbenpreGI'!P12</f>
        <v>1332</v>
      </c>
      <c r="I12" s="165">
        <f t="shared" si="1"/>
        <v>8.0903790087463552</v>
      </c>
      <c r="J12" s="164">
        <f>'41cbenpreGI'!R12</f>
        <v>4625</v>
      </c>
      <c r="K12" s="165">
        <f t="shared" si="2"/>
        <v>28.091593780369291</v>
      </c>
      <c r="L12" s="164">
        <f>'41cbenpreGI'!T12</f>
        <v>8</v>
      </c>
      <c r="M12" s="165">
        <f t="shared" si="3"/>
        <v>4.8590864917395532E-2</v>
      </c>
      <c r="N12" s="164">
        <f t="shared" si="5"/>
        <v>16464</v>
      </c>
      <c r="O12" s="165">
        <f t="shared" si="5"/>
        <v>100.00000000000001</v>
      </c>
      <c r="P12" s="166"/>
      <c r="Q12" s="166">
        <f t="shared" si="4"/>
        <v>1.2566020454892384</v>
      </c>
    </row>
    <row r="13" spans="2:25" s="162" customFormat="1" ht="18" customHeight="1" x14ac:dyDescent="0.2">
      <c r="B13" s="146" t="s">
        <v>38</v>
      </c>
      <c r="C13" s="159"/>
      <c r="D13" s="163">
        <f>'41cbenpreGI'!D13</f>
        <v>11725</v>
      </c>
      <c r="F13" s="164">
        <f>'41cbenpreGI'!F13+'41cbenpreGI'!H13+'41cbenpreGI'!J13+'41cbenpreGI'!L13+'41cbenpreGI'!N13</f>
        <v>11726</v>
      </c>
      <c r="G13" s="165">
        <f t="shared" si="0"/>
        <v>53.94736842105263</v>
      </c>
      <c r="H13" s="164">
        <f>'41cbenpreGI'!P13</f>
        <v>34</v>
      </c>
      <c r="I13" s="165">
        <f t="shared" si="1"/>
        <v>0.15642252484357747</v>
      </c>
      <c r="J13" s="164">
        <f>'41cbenpreGI'!R13</f>
        <v>9976</v>
      </c>
      <c r="K13" s="165">
        <f t="shared" si="2"/>
        <v>45.896209054103792</v>
      </c>
      <c r="L13" s="164">
        <f>'41cbenpreGI'!T13</f>
        <v>0</v>
      </c>
      <c r="M13" s="165">
        <f t="shared" si="3"/>
        <v>0</v>
      </c>
      <c r="N13" s="164">
        <f t="shared" si="5"/>
        <v>21736</v>
      </c>
      <c r="O13" s="165">
        <f t="shared" si="5"/>
        <v>100</v>
      </c>
      <c r="P13" s="166"/>
      <c r="Q13" s="166">
        <f t="shared" si="4"/>
        <v>1.8538166311300639</v>
      </c>
    </row>
    <row r="14" spans="2:25" s="162" customFormat="1" ht="18" customHeight="1" x14ac:dyDescent="0.2">
      <c r="B14" s="146" t="s">
        <v>6</v>
      </c>
      <c r="C14" s="159"/>
      <c r="D14" s="163">
        <f>'41cbenpreGI'!D14</f>
        <v>12962</v>
      </c>
      <c r="F14" s="164">
        <f>'41cbenpreGI'!F14+'41cbenpreGI'!H14+'41cbenpreGI'!J14+'41cbenpreGI'!L14+'41cbenpreGI'!N14</f>
        <v>4165</v>
      </c>
      <c r="G14" s="165">
        <f t="shared" si="0"/>
        <v>28.153305394078682</v>
      </c>
      <c r="H14" s="164">
        <f>'41cbenpreGI'!P14</f>
        <v>5567</v>
      </c>
      <c r="I14" s="165">
        <f t="shared" si="1"/>
        <v>37.63012031904826</v>
      </c>
      <c r="J14" s="164">
        <f>'41cbenpreGI'!R14</f>
        <v>5062</v>
      </c>
      <c r="K14" s="165">
        <f t="shared" si="2"/>
        <v>34.216574286873055</v>
      </c>
      <c r="L14" s="164">
        <f>'41cbenpreGI'!T14</f>
        <v>0</v>
      </c>
      <c r="M14" s="165">
        <f t="shared" si="3"/>
        <v>0</v>
      </c>
      <c r="N14" s="164">
        <f t="shared" si="5"/>
        <v>14794</v>
      </c>
      <c r="O14" s="165">
        <f t="shared" si="5"/>
        <v>100</v>
      </c>
      <c r="P14" s="166"/>
      <c r="Q14" s="166">
        <f t="shared" si="4"/>
        <v>1.141336213547292</v>
      </c>
    </row>
    <row r="15" spans="2:25" s="162" customFormat="1" ht="18" customHeight="1" x14ac:dyDescent="0.2">
      <c r="B15" s="146" t="s">
        <v>5</v>
      </c>
      <c r="C15" s="159"/>
      <c r="D15" s="163">
        <f>'41cbenpreGI'!D15</f>
        <v>4742</v>
      </c>
      <c r="F15" s="164">
        <f>'41cbenpreGI'!F15+'41cbenpreGI'!H15+'41cbenpreGI'!J15+'41cbenpreGI'!L15+'41cbenpreGI'!N15</f>
        <v>3311</v>
      </c>
      <c r="G15" s="165">
        <f t="shared" si="0"/>
        <v>50.197089144936328</v>
      </c>
      <c r="H15" s="164">
        <f>'41cbenpreGI'!P15</f>
        <v>0</v>
      </c>
      <c r="I15" s="165">
        <f t="shared" si="1"/>
        <v>0</v>
      </c>
      <c r="J15" s="164">
        <f>'41cbenpreGI'!R15</f>
        <v>3285</v>
      </c>
      <c r="K15" s="165">
        <f t="shared" si="2"/>
        <v>49.802910855063672</v>
      </c>
      <c r="L15" s="164">
        <f>'41cbenpreGI'!T15</f>
        <v>0</v>
      </c>
      <c r="M15" s="165">
        <f t="shared" si="3"/>
        <v>0</v>
      </c>
      <c r="N15" s="164">
        <f t="shared" si="5"/>
        <v>6596</v>
      </c>
      <c r="O15" s="165">
        <f t="shared" si="5"/>
        <v>100</v>
      </c>
      <c r="P15" s="166"/>
      <c r="Q15" s="166">
        <f t="shared" si="4"/>
        <v>1.3909742724588781</v>
      </c>
    </row>
    <row r="16" spans="2:25" s="162" customFormat="1" ht="18" customHeight="1" x14ac:dyDescent="0.2">
      <c r="B16" s="146" t="s">
        <v>4</v>
      </c>
      <c r="C16" s="159"/>
      <c r="D16" s="163">
        <f>'41cbenpreGI'!D16</f>
        <v>48757</v>
      </c>
      <c r="F16" s="164">
        <f>'41cbenpreGI'!F16+'41cbenpreGI'!H16+'41cbenpreGI'!J16+'41cbenpreGI'!L16+'41cbenpreGI'!N16</f>
        <v>33916</v>
      </c>
      <c r="G16" s="165">
        <f t="shared" si="0"/>
        <v>50.09082987490585</v>
      </c>
      <c r="H16" s="164">
        <f>'41cbenpreGI'!P16</f>
        <v>20568</v>
      </c>
      <c r="I16" s="165">
        <f t="shared" si="1"/>
        <v>30.377054748999395</v>
      </c>
      <c r="J16" s="164">
        <f>'41cbenpreGI'!R16</f>
        <v>12212</v>
      </c>
      <c r="K16" s="165">
        <f t="shared" si="2"/>
        <v>18.036007030084626</v>
      </c>
      <c r="L16" s="164">
        <f>'41cbenpreGI'!T16</f>
        <v>1013</v>
      </c>
      <c r="M16" s="165">
        <f t="shared" si="3"/>
        <v>1.4961083460101317</v>
      </c>
      <c r="N16" s="164">
        <f t="shared" si="5"/>
        <v>67709</v>
      </c>
      <c r="O16" s="165">
        <f t="shared" si="5"/>
        <v>100.00000000000001</v>
      </c>
      <c r="P16" s="166"/>
      <c r="Q16" s="166">
        <f t="shared" si="4"/>
        <v>1.3887031605718154</v>
      </c>
    </row>
    <row r="17" spans="2:25" s="162" customFormat="1" ht="18" customHeight="1" x14ac:dyDescent="0.2">
      <c r="B17" s="146" t="s">
        <v>40</v>
      </c>
      <c r="C17" s="159"/>
      <c r="D17" s="163">
        <f>'41cbenpreGI'!D17</f>
        <v>26617</v>
      </c>
      <c r="F17" s="164">
        <f>'41cbenpreGI'!F17+'41cbenpreGI'!H17+'41cbenpreGI'!J17+'41cbenpreGI'!L17+'41cbenpreGI'!N17</f>
        <v>29986</v>
      </c>
      <c r="G17" s="165">
        <f t="shared" si="0"/>
        <v>83.916827582346855</v>
      </c>
      <c r="H17" s="164">
        <f>'41cbenpreGI'!P17</f>
        <v>2993</v>
      </c>
      <c r="I17" s="165">
        <f t="shared" si="1"/>
        <v>8.3760109702515884</v>
      </c>
      <c r="J17" s="164">
        <f>'41cbenpreGI'!R17</f>
        <v>2751</v>
      </c>
      <c r="K17" s="165">
        <f t="shared" si="2"/>
        <v>7.6987658466963307</v>
      </c>
      <c r="L17" s="164">
        <f>'41cbenpreGI'!T17</f>
        <v>3</v>
      </c>
      <c r="M17" s="165">
        <f t="shared" si="3"/>
        <v>8.3956007052304587E-3</v>
      </c>
      <c r="N17" s="164">
        <f t="shared" si="5"/>
        <v>35733</v>
      </c>
      <c r="O17" s="165">
        <f t="shared" si="5"/>
        <v>100</v>
      </c>
      <c r="P17" s="166"/>
      <c r="Q17" s="166">
        <f t="shared" si="4"/>
        <v>1.3424878836833603</v>
      </c>
    </row>
    <row r="18" spans="2:25" s="162" customFormat="1" ht="18" customHeight="1" x14ac:dyDescent="0.2">
      <c r="B18" s="146" t="s">
        <v>41</v>
      </c>
      <c r="C18" s="159"/>
      <c r="D18" s="163">
        <f>'41cbenpreGI'!D18</f>
        <v>79336</v>
      </c>
      <c r="F18" s="164">
        <f>'41cbenpreGI'!F18+'41cbenpreGI'!H18+'41cbenpreGI'!J18+'41cbenpreGI'!L18+'41cbenpreGI'!N18</f>
        <v>36053</v>
      </c>
      <c r="G18" s="165">
        <f t="shared" si="0"/>
        <v>38.228994358909105</v>
      </c>
      <c r="H18" s="164">
        <f>'41cbenpreGI'!P18</f>
        <v>6465</v>
      </c>
      <c r="I18" s="165">
        <f t="shared" si="1"/>
        <v>6.8551978623234504</v>
      </c>
      <c r="J18" s="164">
        <f>'41cbenpreGI'!R18</f>
        <v>51784</v>
      </c>
      <c r="K18" s="165">
        <f t="shared" si="2"/>
        <v>54.9094456461806</v>
      </c>
      <c r="L18" s="164">
        <f>'41cbenpreGI'!T18</f>
        <v>6</v>
      </c>
      <c r="M18" s="165">
        <f t="shared" si="3"/>
        <v>6.3621325868431101E-3</v>
      </c>
      <c r="N18" s="164">
        <f t="shared" si="5"/>
        <v>94308</v>
      </c>
      <c r="O18" s="165">
        <f t="shared" si="5"/>
        <v>100</v>
      </c>
      <c r="P18" s="166"/>
      <c r="Q18" s="166">
        <f t="shared" si="4"/>
        <v>1.188716345669053</v>
      </c>
    </row>
    <row r="19" spans="2:25" s="162" customFormat="1" ht="18" customHeight="1" x14ac:dyDescent="0.2">
      <c r="B19" s="146" t="s">
        <v>3</v>
      </c>
      <c r="C19" s="159"/>
      <c r="D19" s="163">
        <f>'41cbenpreGI'!D19</f>
        <v>50339</v>
      </c>
      <c r="F19" s="164">
        <f>'41cbenpreGI'!F19+'41cbenpreGI'!H19+'41cbenpreGI'!J19+'41cbenpreGI'!L19+'41cbenpreGI'!N19</f>
        <v>38456</v>
      </c>
      <c r="G19" s="165">
        <f t="shared" si="0"/>
        <v>48.650768549560375</v>
      </c>
      <c r="H19" s="164">
        <f>'41cbenpreGI'!P19</f>
        <v>6866</v>
      </c>
      <c r="I19" s="165">
        <f>H19*100/$N19</f>
        <v>8.6861914099563542</v>
      </c>
      <c r="J19" s="164">
        <f>'41cbenpreGI'!R19</f>
        <v>33608</v>
      </c>
      <c r="K19" s="165">
        <f>J19*100/$N19</f>
        <v>42.51755329242836</v>
      </c>
      <c r="L19" s="164">
        <f>'41cbenpreGI'!T19</f>
        <v>115</v>
      </c>
      <c r="M19" s="165">
        <f t="shared" si="3"/>
        <v>0.14548674805490544</v>
      </c>
      <c r="N19" s="164">
        <f t="shared" si="5"/>
        <v>79045</v>
      </c>
      <c r="O19" s="165">
        <f t="shared" si="5"/>
        <v>100</v>
      </c>
      <c r="P19" s="166"/>
      <c r="Q19" s="166">
        <f t="shared" si="4"/>
        <v>1.5702536800492659</v>
      </c>
    </row>
    <row r="20" spans="2:25" s="162" customFormat="1" ht="18" customHeight="1" x14ac:dyDescent="0.2">
      <c r="B20" s="146" t="s">
        <v>2</v>
      </c>
      <c r="C20" s="159"/>
      <c r="D20" s="163">
        <f>'41cbenpreGI'!D20</f>
        <v>11429</v>
      </c>
      <c r="F20" s="164">
        <f>'41cbenpreGI'!F20+'41cbenpreGI'!H20+'41cbenpreGI'!J20+'41cbenpreGI'!L20+'41cbenpreGI'!N20</f>
        <v>5503</v>
      </c>
      <c r="G20" s="165">
        <f t="shared" si="0"/>
        <v>38.340416637636729</v>
      </c>
      <c r="H20" s="164">
        <f>'41cbenpreGI'!P20</f>
        <v>6850</v>
      </c>
      <c r="I20" s="165">
        <f>H20*100/$N20</f>
        <v>47.72521424092524</v>
      </c>
      <c r="J20" s="164">
        <f>'41cbenpreGI'!R20</f>
        <v>2000</v>
      </c>
      <c r="K20" s="165">
        <f>J20*100/$N20</f>
        <v>13.934369121438026</v>
      </c>
      <c r="L20" s="164">
        <f>'41cbenpreGI'!T20</f>
        <v>0</v>
      </c>
      <c r="M20" s="165">
        <f t="shared" si="3"/>
        <v>0</v>
      </c>
      <c r="N20" s="164">
        <f t="shared" si="5"/>
        <v>14353</v>
      </c>
      <c r="O20" s="165">
        <f t="shared" si="5"/>
        <v>99.999999999999986</v>
      </c>
      <c r="P20" s="166"/>
      <c r="Q20" s="166">
        <f t="shared" si="4"/>
        <v>1.2558404059847756</v>
      </c>
    </row>
    <row r="21" spans="2:25" s="162" customFormat="1" ht="18" customHeight="1" x14ac:dyDescent="0.2">
      <c r="B21" s="146" t="s">
        <v>35</v>
      </c>
      <c r="C21" s="159"/>
      <c r="D21" s="163">
        <f>'41cbenpreGI'!D21</f>
        <v>22475</v>
      </c>
      <c r="F21" s="164">
        <f>'41cbenpreGI'!F21+'41cbenpreGI'!H21+'41cbenpreGI'!J21+'41cbenpreGI'!L21+'41cbenpreGI'!N21</f>
        <v>18248</v>
      </c>
      <c r="G21" s="165">
        <f t="shared" si="0"/>
        <v>62.452513775283208</v>
      </c>
      <c r="H21" s="164">
        <f>'41cbenpreGI'!P21</f>
        <v>4570</v>
      </c>
      <c r="I21" s="165">
        <f>H21*100/$N21</f>
        <v>15.640507888702556</v>
      </c>
      <c r="J21" s="164">
        <f>'41cbenpreGI'!R21</f>
        <v>6397</v>
      </c>
      <c r="K21" s="165">
        <f>J21*100/$N21</f>
        <v>21.893288613573361</v>
      </c>
      <c r="L21" s="164">
        <f>'41cbenpreGI'!T21</f>
        <v>4</v>
      </c>
      <c r="M21" s="165">
        <f t="shared" si="3"/>
        <v>1.3689722440877511E-2</v>
      </c>
      <c r="N21" s="164">
        <f t="shared" si="5"/>
        <v>29219</v>
      </c>
      <c r="O21" s="165">
        <f t="shared" si="5"/>
        <v>100</v>
      </c>
      <c r="P21" s="166"/>
      <c r="Q21" s="166">
        <f t="shared" si="4"/>
        <v>1.3000667408231368</v>
      </c>
    </row>
    <row r="22" spans="2:25" s="162" customFormat="1" ht="21" customHeight="1" x14ac:dyDescent="0.2">
      <c r="B22" s="146" t="s">
        <v>42</v>
      </c>
      <c r="C22" s="159"/>
      <c r="D22" s="163">
        <f>'41cbenpreGI'!D22</f>
        <v>52199</v>
      </c>
      <c r="F22" s="164">
        <f>'41cbenpreGI'!F22+'41cbenpreGI'!H22+'41cbenpreGI'!J22+'41cbenpreGI'!L22+'41cbenpreGI'!N22</f>
        <v>54307</v>
      </c>
      <c r="G22" s="165">
        <f t="shared" si="0"/>
        <v>75.57333704425271</v>
      </c>
      <c r="H22" s="164">
        <f>'41cbenpreGI'!P22</f>
        <v>4727</v>
      </c>
      <c r="I22" s="165">
        <f>H22*100/$N22</f>
        <v>6.5780684664625664</v>
      </c>
      <c r="J22" s="164">
        <f>'41cbenpreGI'!R22</f>
        <v>12826</v>
      </c>
      <c r="K22" s="165">
        <f>J22*100/$N22</f>
        <v>17.848594489284721</v>
      </c>
      <c r="L22" s="164">
        <f>'41cbenpreGI'!T22</f>
        <v>0</v>
      </c>
      <c r="M22" s="165">
        <f t="shared" si="3"/>
        <v>0</v>
      </c>
      <c r="N22" s="164">
        <f t="shared" si="5"/>
        <v>71860</v>
      </c>
      <c r="O22" s="165">
        <f t="shared" si="5"/>
        <v>100</v>
      </c>
      <c r="P22" s="166"/>
      <c r="Q22" s="166">
        <f t="shared" si="4"/>
        <v>1.3766547251863062</v>
      </c>
    </row>
    <row r="23" spans="2:25" s="162" customFormat="1" ht="18" customHeight="1" x14ac:dyDescent="0.2">
      <c r="B23" s="146" t="s">
        <v>43</v>
      </c>
      <c r="C23" s="159"/>
      <c r="D23" s="163">
        <f>'41cbenpreGI'!D23</f>
        <v>12340</v>
      </c>
      <c r="F23" s="164">
        <f>'41cbenpreGI'!F23+'41cbenpreGI'!H23+'41cbenpreGI'!J23+'41cbenpreGI'!L23+'41cbenpreGI'!N23</f>
        <v>8099</v>
      </c>
      <c r="G23" s="165">
        <f t="shared" si="0"/>
        <v>50.301223526489039</v>
      </c>
      <c r="H23" s="164">
        <f>'41cbenpreGI'!P23</f>
        <v>207</v>
      </c>
      <c r="I23" s="165">
        <f>H23*100/$N23</f>
        <v>1.2856344326439351</v>
      </c>
      <c r="J23" s="164">
        <f>'41cbenpreGI'!R23</f>
        <v>7794</v>
      </c>
      <c r="K23" s="165">
        <f>J23*100/$N23</f>
        <v>48.406931246506431</v>
      </c>
      <c r="L23" s="164">
        <f>'41cbenpreGI'!T23</f>
        <v>1</v>
      </c>
      <c r="M23" s="165">
        <f t="shared" si="3"/>
        <v>6.2107943605987205E-3</v>
      </c>
      <c r="N23" s="164">
        <f t="shared" si="5"/>
        <v>16101</v>
      </c>
      <c r="O23" s="165">
        <f t="shared" si="5"/>
        <v>100.00000000000001</v>
      </c>
      <c r="P23" s="166"/>
      <c r="Q23" s="166">
        <f t="shared" si="4"/>
        <v>1.3047811993517018</v>
      </c>
    </row>
    <row r="24" spans="2:25" s="162" customFormat="1" ht="22.5" customHeight="1" x14ac:dyDescent="0.2">
      <c r="B24" s="146" t="s">
        <v>44</v>
      </c>
      <c r="C24" s="159"/>
      <c r="D24" s="163">
        <f>'41cbenpreGI'!D24</f>
        <v>6715</v>
      </c>
      <c r="F24" s="164">
        <f>'41cbenpreGI'!F24+'41cbenpreGI'!H24+'41cbenpreGI'!J24+'41cbenpreGI'!L24+'41cbenpreGI'!N24</f>
        <v>4185</v>
      </c>
      <c r="G24" s="167">
        <f t="shared" si="0"/>
        <v>40.893101426617157</v>
      </c>
      <c r="H24" s="164">
        <f>'41cbenpreGI'!P24</f>
        <v>743</v>
      </c>
      <c r="I24" s="165">
        <f t="shared" si="1"/>
        <v>7.2601133476646469</v>
      </c>
      <c r="J24" s="164">
        <f>'41cbenpreGI'!R24</f>
        <v>5296</v>
      </c>
      <c r="K24" s="165">
        <f t="shared" si="2"/>
        <v>51.749071721711942</v>
      </c>
      <c r="L24" s="164">
        <f>'41cbenpreGI'!T24</f>
        <v>10</v>
      </c>
      <c r="M24" s="165">
        <f t="shared" si="3"/>
        <v>9.7713504006253671E-2</v>
      </c>
      <c r="N24" s="163">
        <f t="shared" si="5"/>
        <v>10234</v>
      </c>
      <c r="O24" s="165">
        <f t="shared" si="5"/>
        <v>100</v>
      </c>
      <c r="P24" s="166"/>
      <c r="Q24" s="166">
        <f t="shared" si="4"/>
        <v>1.5240506329113923</v>
      </c>
    </row>
    <row r="25" spans="2:25" s="162" customFormat="1" ht="18" customHeight="1" x14ac:dyDescent="0.2">
      <c r="B25" s="146" t="s">
        <v>45</v>
      </c>
      <c r="C25" s="159"/>
      <c r="D25" s="163">
        <f>'41cbenpreGI'!D25</f>
        <v>28170</v>
      </c>
      <c r="F25" s="164">
        <f>'41cbenpreGI'!F25+'41cbenpreGI'!H25+'41cbenpreGI'!J25+'41cbenpreGI'!L25+'41cbenpreGI'!N25</f>
        <v>20312</v>
      </c>
      <c r="G25" s="167">
        <f t="shared" si="0"/>
        <v>52.557766450177247</v>
      </c>
      <c r="H25" s="164">
        <f>'41cbenpreGI'!P25</f>
        <v>33</v>
      </c>
      <c r="I25" s="165">
        <f t="shared" si="1"/>
        <v>8.5388257820788155E-2</v>
      </c>
      <c r="J25" s="164">
        <f>'41cbenpreGI'!R25</f>
        <v>15896</v>
      </c>
      <c r="K25" s="165">
        <f t="shared" si="2"/>
        <v>41.131265039977229</v>
      </c>
      <c r="L25" s="164">
        <f>'41cbenpreGI'!T25</f>
        <v>2406</v>
      </c>
      <c r="M25" s="165">
        <f t="shared" si="3"/>
        <v>6.225580252024737</v>
      </c>
      <c r="N25" s="163">
        <f t="shared" si="5"/>
        <v>38647</v>
      </c>
      <c r="O25" s="165">
        <f t="shared" si="5"/>
        <v>100</v>
      </c>
      <c r="P25" s="166"/>
      <c r="Q25" s="166">
        <f t="shared" si="4"/>
        <v>1.3719204827831026</v>
      </c>
    </row>
    <row r="26" spans="2:25" s="162" customFormat="1" ht="18" customHeight="1" x14ac:dyDescent="0.2">
      <c r="B26" s="146" t="s">
        <v>46</v>
      </c>
      <c r="C26" s="159"/>
      <c r="D26" s="163">
        <f>'41cbenpreGI'!D26</f>
        <v>2890</v>
      </c>
      <c r="F26" s="164">
        <f>'41cbenpreGI'!F26+'41cbenpreGI'!H26+'41cbenpreGI'!J26+'41cbenpreGI'!L26+'41cbenpreGI'!N26</f>
        <v>4073</v>
      </c>
      <c r="G26" s="167">
        <f t="shared" si="0"/>
        <v>99.244639376218331</v>
      </c>
      <c r="H26" s="164">
        <f>'41cbenpreGI'!P26</f>
        <v>24</v>
      </c>
      <c r="I26" s="165">
        <f t="shared" si="1"/>
        <v>0.58479532163742687</v>
      </c>
      <c r="J26" s="164">
        <f>'41cbenpreGI'!R26</f>
        <v>7</v>
      </c>
      <c r="K26" s="165">
        <f t="shared" si="2"/>
        <v>0.1705653021442495</v>
      </c>
      <c r="L26" s="164">
        <f>'41cbenpreGI'!T26</f>
        <v>0</v>
      </c>
      <c r="M26" s="165">
        <f t="shared" si="3"/>
        <v>0</v>
      </c>
      <c r="N26" s="163">
        <f t="shared" si="5"/>
        <v>4104</v>
      </c>
      <c r="O26" s="165">
        <f t="shared" si="5"/>
        <v>100.00000000000001</v>
      </c>
      <c r="P26" s="166"/>
      <c r="Q26" s="166">
        <f t="shared" si="4"/>
        <v>1.4200692041522491</v>
      </c>
    </row>
    <row r="27" spans="2:25" s="162" customFormat="1" ht="18" customHeight="1" x14ac:dyDescent="0.2">
      <c r="B27" s="146" t="s">
        <v>1</v>
      </c>
      <c r="C27" s="159"/>
      <c r="D27" s="163">
        <f>'41cbenpreGI'!D27</f>
        <v>1058</v>
      </c>
      <c r="F27" s="164">
        <f>'41cbenpreGI'!F27+'41cbenpreGI'!H27+'41cbenpreGI'!J27+'41cbenpreGI'!L27+'41cbenpreGI'!N27</f>
        <v>989</v>
      </c>
      <c r="G27" s="167">
        <f t="shared" si="0"/>
        <v>68.301104972375697</v>
      </c>
      <c r="H27" s="164">
        <f>'41cbenpreGI'!P27</f>
        <v>1</v>
      </c>
      <c r="I27" s="165">
        <f t="shared" si="1"/>
        <v>6.9060773480662987E-2</v>
      </c>
      <c r="J27" s="164">
        <f>'41cbenpreGI'!R27</f>
        <v>458</v>
      </c>
      <c r="K27" s="165">
        <f t="shared" si="2"/>
        <v>31.629834254143645</v>
      </c>
      <c r="L27" s="164">
        <f>'41cbenpreGI'!T27</f>
        <v>0</v>
      </c>
      <c r="M27" s="165">
        <f t="shared" si="3"/>
        <v>0</v>
      </c>
      <c r="N27" s="164">
        <f t="shared" si="5"/>
        <v>1448</v>
      </c>
      <c r="O27" s="165">
        <f t="shared" si="5"/>
        <v>100</v>
      </c>
      <c r="P27" s="166"/>
      <c r="Q27" s="166">
        <f t="shared" si="4"/>
        <v>1.3686200378071833</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477587</v>
      </c>
      <c r="E30" s="174"/>
      <c r="F30" s="147">
        <f>SUM(F10:F27)</f>
        <v>394702</v>
      </c>
      <c r="G30" s="175">
        <f>F30*100/$N30</f>
        <v>59.705994469622254</v>
      </c>
      <c r="H30" s="147">
        <f>SUM(H10:H27)</f>
        <v>62466</v>
      </c>
      <c r="I30" s="175">
        <f>H30*100/$N30</f>
        <v>9.4491404921673148</v>
      </c>
      <c r="J30" s="147">
        <f>SUM(J10:J27)</f>
        <v>200342</v>
      </c>
      <c r="K30" s="175">
        <f>J30*100/$N30</f>
        <v>30.305441431847473</v>
      </c>
      <c r="L30" s="147">
        <f>SUM(L10:L28)</f>
        <v>3566</v>
      </c>
      <c r="M30" s="175">
        <f>L30*100/$N30</f>
        <v>0.53942360636295983</v>
      </c>
      <c r="N30" s="147">
        <f>F30+H30+J30+L30</f>
        <v>661076</v>
      </c>
      <c r="O30" s="175">
        <f>G30+I30+K30+M30</f>
        <v>100</v>
      </c>
      <c r="P30" s="176"/>
      <c r="Q30" s="176">
        <f>(N30/D30)</f>
        <v>1.3842001562019066</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Z53"/>
  <sheetViews>
    <sheetView topLeftCell="A8" zoomScale="115" zoomScaleNormal="115" workbookViewId="0">
      <selection activeCell="V13" sqref="V13"/>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7.28515625" style="333" customWidth="1"/>
    <col min="9" max="9" width="0.7109375" style="333" customWidth="1"/>
    <col min="10" max="10" width="10.5703125" style="333" customWidth="1"/>
    <col min="11" max="11" width="8.5703125" style="333" customWidth="1"/>
    <col min="12" max="12" width="9.85546875" style="333" customWidth="1"/>
    <col min="13" max="18" width="11.42578125" style="333"/>
    <col min="19" max="19" width="7.5703125" style="333" customWidth="1"/>
    <col min="20" max="20" width="2.28515625" style="333" customWidth="1"/>
    <col min="21" max="16384" width="11.42578125" style="333"/>
  </cols>
  <sheetData>
    <row r="1" spans="1:260" s="614" customFormat="1" ht="9" customHeight="1" x14ac:dyDescent="0.25">
      <c r="A1" s="340"/>
      <c r="B1" s="311"/>
      <c r="C1" s="341"/>
      <c r="D1" s="311"/>
      <c r="E1" s="311"/>
      <c r="F1" s="341"/>
      <c r="G1" s="340"/>
      <c r="H1" s="340"/>
      <c r="I1" s="341"/>
      <c r="J1" s="340"/>
      <c r="K1" s="340"/>
      <c r="L1" s="751"/>
      <c r="M1" s="751"/>
      <c r="N1" s="751"/>
      <c r="O1" s="751"/>
      <c r="P1" s="340"/>
      <c r="Q1" s="340"/>
      <c r="R1" s="340"/>
      <c r="S1" s="751"/>
      <c r="T1" s="751"/>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20" customFormat="1" ht="49.5" customHeight="1" x14ac:dyDescent="0.25">
      <c r="A2" s="343"/>
      <c r="B2" s="752"/>
      <c r="C2" s="752"/>
      <c r="D2" s="752"/>
      <c r="E2" s="752"/>
      <c r="F2" s="752"/>
      <c r="G2" s="752"/>
      <c r="H2" s="752"/>
      <c r="I2" s="752"/>
      <c r="J2" s="343"/>
      <c r="K2" s="343"/>
      <c r="L2" s="751"/>
      <c r="M2" s="751"/>
      <c r="N2" s="751"/>
      <c r="O2" s="751"/>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2" customFormat="1" ht="6.95" customHeight="1" x14ac:dyDescent="0.25">
      <c r="A3" s="345"/>
      <c r="B3" s="1389"/>
      <c r="C3" s="1389"/>
      <c r="D3" s="1389"/>
      <c r="E3" s="1389"/>
      <c r="F3" s="1389"/>
      <c r="G3" s="1389"/>
      <c r="H3" s="1389"/>
      <c r="I3" s="1389"/>
      <c r="J3" s="345"/>
      <c r="K3" s="345"/>
      <c r="L3" s="751"/>
      <c r="M3" s="751"/>
      <c r="N3" s="751"/>
      <c r="O3" s="751"/>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2" customFormat="1" ht="41.25" customHeight="1" x14ac:dyDescent="0.2">
      <c r="A4" s="1460" t="s">
        <v>421</v>
      </c>
      <c r="B4" s="1460"/>
      <c r="C4" s="1460"/>
      <c r="D4" s="1460"/>
      <c r="E4" s="1460"/>
      <c r="F4" s="1460"/>
      <c r="G4" s="1460"/>
      <c r="H4" s="1460"/>
      <c r="I4" s="1460"/>
      <c r="J4" s="1460"/>
      <c r="K4" s="1460"/>
      <c r="L4" s="1460"/>
      <c r="M4" s="1460"/>
      <c r="N4" s="1460"/>
      <c r="O4" s="1460"/>
      <c r="P4" s="1460"/>
      <c r="Q4" s="1460"/>
      <c r="R4" s="1460"/>
      <c r="S4" s="322"/>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row>
    <row r="5" spans="1:260" s="622" customFormat="1" ht="12" customHeight="1" x14ac:dyDescent="0.2">
      <c r="A5" s="492"/>
      <c r="B5" s="1416" t="str">
        <f>porsaad!$B$6</f>
        <v>Situación a 30 de abril de 2024</v>
      </c>
      <c r="C5" s="1416"/>
      <c r="D5" s="1416"/>
      <c r="E5" s="1416"/>
      <c r="F5" s="1416"/>
      <c r="G5" s="1416"/>
      <c r="H5" s="1416"/>
      <c r="I5" s="1416"/>
      <c r="J5" s="1416"/>
      <c r="K5" s="1416"/>
      <c r="L5" s="1416"/>
      <c r="M5" s="1416"/>
      <c r="N5" s="1416"/>
      <c r="O5" s="1416"/>
      <c r="P5" s="1416"/>
      <c r="Q5" s="1416"/>
      <c r="R5" s="1416"/>
      <c r="S5" s="878"/>
      <c r="T5" s="878"/>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row>
    <row r="6" spans="1:260" s="622" customFormat="1" ht="6.95" customHeight="1" x14ac:dyDescent="0.2">
      <c r="A6" s="345"/>
      <c r="B6" s="345"/>
      <c r="C6" s="345"/>
      <c r="D6" s="345"/>
      <c r="E6" s="345"/>
      <c r="F6" s="345"/>
      <c r="G6" s="345"/>
      <c r="H6" s="345"/>
      <c r="I6" s="345"/>
      <c r="J6" s="345"/>
      <c r="K6" s="345"/>
      <c r="L6" s="345"/>
      <c r="M6" s="754"/>
      <c r="N6" s="754"/>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2" customFormat="1" ht="4.5" customHeight="1" x14ac:dyDescent="0.2">
      <c r="A7" s="345"/>
      <c r="B7" s="345"/>
      <c r="C7" s="345"/>
      <c r="D7" s="345"/>
      <c r="E7" s="345"/>
      <c r="F7" s="345"/>
      <c r="G7" s="345"/>
      <c r="H7" s="345"/>
      <c r="I7" s="345"/>
      <c r="J7" s="345"/>
      <c r="K7" s="345"/>
      <c r="L7" s="345"/>
      <c r="M7" s="743"/>
      <c r="N7" s="743"/>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2" customFormat="1" ht="52.5" customHeight="1" x14ac:dyDescent="0.2">
      <c r="A8" s="345"/>
      <c r="B8" s="1546" t="s">
        <v>12</v>
      </c>
      <c r="C8" s="437"/>
      <c r="D8" s="1543" t="s">
        <v>476</v>
      </c>
      <c r="E8" s="1545"/>
      <c r="F8" s="437"/>
      <c r="G8" s="1505" t="s">
        <v>483</v>
      </c>
      <c r="H8" s="1542"/>
      <c r="I8" s="437"/>
      <c r="J8" s="1543" t="s">
        <v>251</v>
      </c>
      <c r="K8" s="1544"/>
      <c r="L8" s="1545"/>
      <c r="M8" s="743"/>
      <c r="N8" s="743"/>
      <c r="O8" s="322"/>
      <c r="P8" s="322"/>
      <c r="Q8" s="322"/>
      <c r="R8" s="322"/>
      <c r="S8" s="322"/>
      <c r="T8" s="322"/>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c r="IZ8" s="345"/>
    </row>
    <row r="9" spans="1:260" s="627" customFormat="1" ht="30.75" customHeight="1" x14ac:dyDescent="0.2">
      <c r="A9" s="322"/>
      <c r="B9" s="1547"/>
      <c r="C9" s="437"/>
      <c r="D9" s="791" t="s">
        <v>9</v>
      </c>
      <c r="E9" s="881" t="s">
        <v>10</v>
      </c>
      <c r="F9" s="437"/>
      <c r="G9" s="882" t="s">
        <v>9</v>
      </c>
      <c r="H9" s="880" t="s">
        <v>10</v>
      </c>
      <c r="I9" s="437"/>
      <c r="J9" s="791" t="s">
        <v>9</v>
      </c>
      <c r="K9" s="883" t="s">
        <v>111</v>
      </c>
      <c r="L9" s="884" t="s">
        <v>110</v>
      </c>
      <c r="M9" s="875"/>
      <c r="N9" s="875"/>
      <c r="O9" s="328"/>
      <c r="P9" s="328"/>
      <c r="Q9" s="328"/>
      <c r="R9" s="328"/>
      <c r="S9" s="328"/>
      <c r="T9" s="328"/>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c r="IZ9" s="322"/>
    </row>
    <row r="10" spans="1:260" s="627" customFormat="1" ht="7.5" customHeight="1" x14ac:dyDescent="0.2">
      <c r="A10" s="322"/>
      <c r="B10" s="322"/>
      <c r="C10" s="322"/>
      <c r="D10" s="327"/>
      <c r="E10" s="327"/>
      <c r="F10" s="322"/>
      <c r="G10" s="322"/>
      <c r="H10" s="322"/>
      <c r="I10" s="322"/>
      <c r="J10" s="322"/>
      <c r="K10" s="322"/>
      <c r="L10" s="322"/>
      <c r="M10" s="548"/>
      <c r="N10" s="757"/>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2" customFormat="1" ht="18" customHeight="1" x14ac:dyDescent="0.2">
      <c r="A11" s="328"/>
      <c r="B11" s="758" t="s">
        <v>8</v>
      </c>
      <c r="C11" s="759"/>
      <c r="D11" s="760">
        <v>8584147</v>
      </c>
      <c r="E11" s="677">
        <v>17.851892595752791</v>
      </c>
      <c r="F11" s="759"/>
      <c r="G11" s="761">
        <v>1014321</v>
      </c>
      <c r="H11" s="762">
        <v>16.031753056369972</v>
      </c>
      <c r="I11" s="759"/>
      <c r="J11" s="763">
        <v>286814</v>
      </c>
      <c r="K11" s="764">
        <v>3.3412055967820682</v>
      </c>
      <c r="L11" s="762">
        <v>28.276452917764693</v>
      </c>
      <c r="M11" s="396"/>
      <c r="N11" s="396">
        <f>_xlfn.RANK.EQ(L11,L$11:L$31,0)</f>
        <v>2</v>
      </c>
      <c r="O11" s="396">
        <v>1</v>
      </c>
      <c r="P11" s="396">
        <f>MATCH(O11,N$11:N$31,0)</f>
        <v>7</v>
      </c>
      <c r="Q11" s="568" t="str">
        <f t="shared" ref="Q11:Q29" si="0">INDEX(B$11:B$31,P11,1)</f>
        <v>Castilla y León</v>
      </c>
      <c r="R11" s="765">
        <f>INDEX(L$11:L$31,P11,1)</f>
        <v>30.322240475708082</v>
      </c>
      <c r="S11" s="876"/>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4" customFormat="1" ht="18" customHeight="1" x14ac:dyDescent="0.2">
      <c r="A12" s="331"/>
      <c r="B12" s="766" t="s">
        <v>7</v>
      </c>
      <c r="C12" s="759"/>
      <c r="D12" s="767">
        <v>1341289</v>
      </c>
      <c r="E12" s="685">
        <v>2.7893915572350596</v>
      </c>
      <c r="F12" s="759"/>
      <c r="G12" s="768">
        <v>186533</v>
      </c>
      <c r="H12" s="769">
        <v>2.9482293996317339</v>
      </c>
      <c r="I12" s="759"/>
      <c r="J12" s="770">
        <v>40702</v>
      </c>
      <c r="K12" s="448">
        <v>3.03454363675539</v>
      </c>
      <c r="L12" s="769">
        <v>21.820267727426245</v>
      </c>
      <c r="M12" s="396"/>
      <c r="N12" s="396">
        <f t="shared" ref="N12:N31" si="1">_xlfn.RANK.EQ(L12,L$11:L$31,0)</f>
        <v>10</v>
      </c>
      <c r="O12" s="396">
        <v>2</v>
      </c>
      <c r="P12" s="396">
        <f t="shared" ref="P12:P29" si="2">MATCH(O12,N$11:N$31,0)</f>
        <v>1</v>
      </c>
      <c r="Q12" s="568" t="str">
        <f t="shared" si="0"/>
        <v>Andalucía</v>
      </c>
      <c r="R12" s="765">
        <f t="shared" ref="R12:R29" si="3">INDEX(L$11:L$31,P12,1)</f>
        <v>28.276452917764693</v>
      </c>
      <c r="S12" s="876"/>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4" customFormat="1" ht="18" customHeight="1" x14ac:dyDescent="0.2">
      <c r="A13" s="331"/>
      <c r="B13" s="766" t="s">
        <v>37</v>
      </c>
      <c r="C13" s="759"/>
      <c r="D13" s="767">
        <v>1006060</v>
      </c>
      <c r="E13" s="685">
        <v>2.0922375938905815</v>
      </c>
      <c r="F13" s="759"/>
      <c r="G13" s="768">
        <v>183865</v>
      </c>
      <c r="H13" s="769">
        <v>2.9060605821130245</v>
      </c>
      <c r="I13" s="759"/>
      <c r="J13" s="770">
        <v>31506</v>
      </c>
      <c r="K13" s="448">
        <v>3.1316223684472098</v>
      </c>
      <c r="L13" s="769">
        <v>17.135398254153863</v>
      </c>
      <c r="M13" s="396"/>
      <c r="N13" s="396">
        <f t="shared" si="1"/>
        <v>17</v>
      </c>
      <c r="O13" s="396">
        <v>3</v>
      </c>
      <c r="P13" s="396">
        <f>MATCH(O13,N$11:N$31,0)</f>
        <v>8</v>
      </c>
      <c r="Q13" s="568" t="str">
        <f t="shared" si="0"/>
        <v>Castilla - La Mancha</v>
      </c>
      <c r="R13" s="765">
        <f t="shared" si="3"/>
        <v>25.679623353233971</v>
      </c>
      <c r="S13" s="876"/>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4" customFormat="1" ht="18" customHeight="1" x14ac:dyDescent="0.2">
      <c r="A14" s="331"/>
      <c r="B14" s="766" t="s">
        <v>38</v>
      </c>
      <c r="C14" s="759"/>
      <c r="D14" s="767">
        <v>1209906</v>
      </c>
      <c r="E14" s="685">
        <v>2.516162871273858</v>
      </c>
      <c r="F14" s="759"/>
      <c r="G14" s="768">
        <v>122472</v>
      </c>
      <c r="H14" s="769">
        <v>1.9357194224705427</v>
      </c>
      <c r="I14" s="759"/>
      <c r="J14" s="770">
        <v>29317</v>
      </c>
      <c r="K14" s="448">
        <v>2.4230808013184495</v>
      </c>
      <c r="L14" s="769">
        <v>23.937716375987982</v>
      </c>
      <c r="M14" s="396"/>
      <c r="N14" s="396">
        <f t="shared" si="1"/>
        <v>4</v>
      </c>
      <c r="O14" s="396">
        <v>4</v>
      </c>
      <c r="P14" s="396">
        <f t="shared" si="2"/>
        <v>4</v>
      </c>
      <c r="Q14" s="568" t="str">
        <f t="shared" si="0"/>
        <v>Balears, Illes</v>
      </c>
      <c r="R14" s="765">
        <f t="shared" si="3"/>
        <v>23.937716375987982</v>
      </c>
      <c r="S14" s="876"/>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4" customFormat="1" ht="18" customHeight="1" x14ac:dyDescent="0.2">
      <c r="A15" s="331"/>
      <c r="B15" s="766" t="s">
        <v>6</v>
      </c>
      <c r="C15" s="759"/>
      <c r="D15" s="767">
        <v>2213016</v>
      </c>
      <c r="E15" s="685">
        <v>4.6022655418974603</v>
      </c>
      <c r="F15" s="759"/>
      <c r="G15" s="768">
        <v>253565</v>
      </c>
      <c r="H15" s="769">
        <v>4.0076972316835127</v>
      </c>
      <c r="I15" s="759"/>
      <c r="J15" s="770">
        <v>41030</v>
      </c>
      <c r="K15" s="448">
        <v>1.8540308791260434</v>
      </c>
      <c r="L15" s="769">
        <v>16.181255299430127</v>
      </c>
      <c r="M15" s="396"/>
      <c r="N15" s="396">
        <f t="shared" si="1"/>
        <v>18</v>
      </c>
      <c r="O15" s="396">
        <v>5</v>
      </c>
      <c r="P15" s="396">
        <f t="shared" si="2"/>
        <v>10</v>
      </c>
      <c r="Q15" s="568" t="str">
        <f t="shared" si="0"/>
        <v>Comunitat Valenciana</v>
      </c>
      <c r="R15" s="765">
        <f t="shared" si="3"/>
        <v>23.656787703606298</v>
      </c>
      <c r="S15" s="876"/>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4" customFormat="1" ht="18" customHeight="1" x14ac:dyDescent="0.2">
      <c r="A16" s="331"/>
      <c r="B16" s="766" t="s">
        <v>5</v>
      </c>
      <c r="C16" s="759"/>
      <c r="D16" s="771">
        <v>588387</v>
      </c>
      <c r="E16" s="685">
        <v>1.2236302021315801</v>
      </c>
      <c r="F16" s="759"/>
      <c r="G16" s="772">
        <v>99920</v>
      </c>
      <c r="H16" s="769">
        <v>1.579275954448826</v>
      </c>
      <c r="I16" s="759"/>
      <c r="J16" s="770">
        <v>17396</v>
      </c>
      <c r="K16" s="448">
        <v>2.9565575038197647</v>
      </c>
      <c r="L16" s="769">
        <v>17.409927942353882</v>
      </c>
      <c r="M16" s="396"/>
      <c r="N16" s="396">
        <f t="shared" si="1"/>
        <v>15</v>
      </c>
      <c r="O16" s="396">
        <v>6</v>
      </c>
      <c r="P16" s="396">
        <f t="shared" si="2"/>
        <v>11</v>
      </c>
      <c r="Q16" s="568" t="str">
        <f t="shared" si="0"/>
        <v>Extremadura</v>
      </c>
      <c r="R16" s="773">
        <f t="shared" si="3"/>
        <v>23.525777715777515</v>
      </c>
      <c r="S16" s="876"/>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5" customFormat="1" ht="18" customHeight="1" x14ac:dyDescent="0.2">
      <c r="A17" s="450"/>
      <c r="B17" s="774" t="s">
        <v>4</v>
      </c>
      <c r="C17" s="759"/>
      <c r="D17" s="767">
        <v>2383703</v>
      </c>
      <c r="E17" s="685">
        <v>4.9572322021248834</v>
      </c>
      <c r="F17" s="759"/>
      <c r="G17" s="775">
        <v>409663</v>
      </c>
      <c r="H17" s="776">
        <v>6.4748891646053783</v>
      </c>
      <c r="I17" s="759"/>
      <c r="J17" s="777">
        <v>124219</v>
      </c>
      <c r="K17" s="587">
        <v>5.2111777348100832</v>
      </c>
      <c r="L17" s="776">
        <v>30.322240475708082</v>
      </c>
      <c r="M17" s="396"/>
      <c r="N17" s="396">
        <f t="shared" si="1"/>
        <v>1</v>
      </c>
      <c r="O17" s="396">
        <v>7</v>
      </c>
      <c r="P17" s="396">
        <f t="shared" si="2"/>
        <v>21</v>
      </c>
      <c r="Q17" s="568" t="str">
        <f t="shared" si="0"/>
        <v>TOTAL</v>
      </c>
      <c r="R17" s="765">
        <f t="shared" si="3"/>
        <v>22.683473079445861</v>
      </c>
      <c r="S17" s="876"/>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5" customFormat="1" ht="18" customHeight="1" x14ac:dyDescent="0.2">
      <c r="A18" s="450"/>
      <c r="B18" s="774" t="s">
        <v>40</v>
      </c>
      <c r="C18" s="759"/>
      <c r="D18" s="767">
        <v>2084086</v>
      </c>
      <c r="E18" s="685">
        <v>4.3341382006053779</v>
      </c>
      <c r="F18" s="759"/>
      <c r="G18" s="775">
        <v>282068</v>
      </c>
      <c r="H18" s="776">
        <v>4.4581986581212121</v>
      </c>
      <c r="I18" s="759"/>
      <c r="J18" s="777">
        <v>72434</v>
      </c>
      <c r="K18" s="587">
        <v>3.4755763437785197</v>
      </c>
      <c r="L18" s="776">
        <v>25.679623353233971</v>
      </c>
      <c r="M18" s="396"/>
      <c r="N18" s="396">
        <f t="shared" si="1"/>
        <v>3</v>
      </c>
      <c r="O18" s="396">
        <v>8</v>
      </c>
      <c r="P18" s="396">
        <f t="shared" si="2"/>
        <v>13</v>
      </c>
      <c r="Q18" s="568" t="str">
        <f t="shared" si="0"/>
        <v>Madrid, Comunidad de</v>
      </c>
      <c r="R18" s="765">
        <f t="shared" si="3"/>
        <v>22.595869398146821</v>
      </c>
      <c r="S18" s="876"/>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5" customFormat="1" ht="18" customHeight="1" x14ac:dyDescent="0.2">
      <c r="A19" s="450"/>
      <c r="B19" s="774" t="s">
        <v>41</v>
      </c>
      <c r="C19" s="759"/>
      <c r="D19" s="767">
        <v>7901963</v>
      </c>
      <c r="E19" s="685">
        <v>16.433198868986342</v>
      </c>
      <c r="F19" s="759"/>
      <c r="G19" s="775">
        <v>1040507</v>
      </c>
      <c r="H19" s="776">
        <v>16.445633362046483</v>
      </c>
      <c r="I19" s="759"/>
      <c r="J19" s="777">
        <v>208349</v>
      </c>
      <c r="K19" s="587">
        <v>2.6366739505107781</v>
      </c>
      <c r="L19" s="776">
        <v>20.023796091712981</v>
      </c>
      <c r="M19" s="396"/>
      <c r="N19" s="396">
        <f t="shared" si="1"/>
        <v>14</v>
      </c>
      <c r="O19" s="396">
        <v>9</v>
      </c>
      <c r="P19" s="396">
        <f>MATCH(O19,N$11:N$31,0)</f>
        <v>17</v>
      </c>
      <c r="Q19" s="568" t="str">
        <f t="shared" si="0"/>
        <v>Rioja, La</v>
      </c>
      <c r="R19" s="765">
        <f t="shared" si="3"/>
        <v>21.877150110322901</v>
      </c>
      <c r="S19" s="876"/>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5" customFormat="1" ht="18" customHeight="1" x14ac:dyDescent="0.2">
      <c r="A20" s="450"/>
      <c r="B20" s="774" t="s">
        <v>3</v>
      </c>
      <c r="C20" s="759"/>
      <c r="D20" s="767">
        <v>5216195</v>
      </c>
      <c r="E20" s="685">
        <v>10.847781718847862</v>
      </c>
      <c r="F20" s="759"/>
      <c r="G20" s="775">
        <v>644872</v>
      </c>
      <c r="H20" s="776">
        <v>10.192462402895551</v>
      </c>
      <c r="I20" s="759"/>
      <c r="J20" s="777">
        <v>152556</v>
      </c>
      <c r="K20" s="587">
        <v>2.9246606003034779</v>
      </c>
      <c r="L20" s="776">
        <v>23.656787703606298</v>
      </c>
      <c r="M20" s="396"/>
      <c r="N20" s="396">
        <f t="shared" si="1"/>
        <v>5</v>
      </c>
      <c r="O20" s="396">
        <v>10</v>
      </c>
      <c r="P20" s="396">
        <f t="shared" si="2"/>
        <v>2</v>
      </c>
      <c r="Q20" s="568" t="str">
        <f t="shared" si="0"/>
        <v>Aragón</v>
      </c>
      <c r="R20" s="765">
        <f t="shared" si="3"/>
        <v>21.820267727426245</v>
      </c>
      <c r="S20" s="876"/>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4" customFormat="1" ht="18" customHeight="1" x14ac:dyDescent="0.2">
      <c r="A21" s="331"/>
      <c r="B21" s="766" t="s">
        <v>2</v>
      </c>
      <c r="C21" s="759"/>
      <c r="D21" s="767">
        <v>1054306</v>
      </c>
      <c r="E21" s="685">
        <v>2.1925716643782711</v>
      </c>
      <c r="F21" s="759"/>
      <c r="G21" s="768">
        <v>150537</v>
      </c>
      <c r="H21" s="769">
        <v>2.3792980820142406</v>
      </c>
      <c r="I21" s="759"/>
      <c r="J21" s="770">
        <v>35415</v>
      </c>
      <c r="K21" s="448">
        <v>3.3590817087259297</v>
      </c>
      <c r="L21" s="769">
        <v>23.525777715777515</v>
      </c>
      <c r="M21" s="396"/>
      <c r="N21" s="396">
        <f t="shared" si="1"/>
        <v>6</v>
      </c>
      <c r="O21" s="396">
        <v>11</v>
      </c>
      <c r="P21" s="396">
        <f t="shared" si="2"/>
        <v>14</v>
      </c>
      <c r="Q21" s="568" t="str">
        <f t="shared" si="0"/>
        <v>Murcia, Región de</v>
      </c>
      <c r="R21" s="765">
        <f t="shared" si="3"/>
        <v>21.777088730820143</v>
      </c>
      <c r="S21" s="876"/>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4" customFormat="1" ht="18" customHeight="1" x14ac:dyDescent="0.2">
      <c r="A22" s="331"/>
      <c r="B22" s="766" t="s">
        <v>35</v>
      </c>
      <c r="C22" s="759"/>
      <c r="D22" s="767">
        <v>2699424</v>
      </c>
      <c r="E22" s="685">
        <v>5.6138166457770797</v>
      </c>
      <c r="F22" s="759"/>
      <c r="G22" s="768">
        <v>469573</v>
      </c>
      <c r="H22" s="769">
        <v>7.4217909103122359</v>
      </c>
      <c r="I22" s="759"/>
      <c r="J22" s="770">
        <v>74248</v>
      </c>
      <c r="K22" s="448">
        <v>2.7505127019690128</v>
      </c>
      <c r="L22" s="769">
        <v>15.811812007930609</v>
      </c>
      <c r="M22" s="396"/>
      <c r="N22" s="396">
        <f t="shared" si="1"/>
        <v>19</v>
      </c>
      <c r="O22" s="396">
        <v>12</v>
      </c>
      <c r="P22" s="396">
        <f t="shared" si="2"/>
        <v>16</v>
      </c>
      <c r="Q22" s="568" t="str">
        <f t="shared" si="0"/>
        <v>País Vasco</v>
      </c>
      <c r="R22" s="765">
        <f t="shared" si="3"/>
        <v>20.853571265435388</v>
      </c>
      <c r="S22" s="876"/>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4" customFormat="1" ht="18" customHeight="1" x14ac:dyDescent="0.2">
      <c r="A23" s="331"/>
      <c r="B23" s="766" t="s">
        <v>42</v>
      </c>
      <c r="C23" s="759"/>
      <c r="D23" s="767">
        <v>6871903</v>
      </c>
      <c r="E23" s="685">
        <v>14.291050034957625</v>
      </c>
      <c r="F23" s="759"/>
      <c r="G23" s="768">
        <v>802837</v>
      </c>
      <c r="H23" s="769">
        <v>12.689163024838193</v>
      </c>
      <c r="I23" s="759"/>
      <c r="J23" s="770">
        <v>181408</v>
      </c>
      <c r="K23" s="448">
        <v>2.6398509990609589</v>
      </c>
      <c r="L23" s="769">
        <v>22.595869398146821</v>
      </c>
      <c r="M23" s="396"/>
      <c r="N23" s="396">
        <f t="shared" si="1"/>
        <v>8</v>
      </c>
      <c r="O23" s="396">
        <v>13</v>
      </c>
      <c r="P23" s="396">
        <f t="shared" si="2"/>
        <v>15</v>
      </c>
      <c r="Q23" s="568" t="str">
        <f t="shared" si="0"/>
        <v>Navarra, Comunidad Foral de</v>
      </c>
      <c r="R23" s="765">
        <f t="shared" si="3"/>
        <v>20.041548352202184</v>
      </c>
      <c r="S23" s="876"/>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4" customFormat="1" ht="18" customHeight="1" x14ac:dyDescent="0.2">
      <c r="A24" s="331"/>
      <c r="B24" s="766" t="s">
        <v>43</v>
      </c>
      <c r="C24" s="759"/>
      <c r="D24" s="767">
        <v>1551692</v>
      </c>
      <c r="E24" s="685">
        <v>3.2269530013510765</v>
      </c>
      <c r="F24" s="759"/>
      <c r="G24" s="768">
        <v>194149</v>
      </c>
      <c r="H24" s="769">
        <v>3.0686033554872409</v>
      </c>
      <c r="I24" s="759"/>
      <c r="J24" s="770">
        <v>42280</v>
      </c>
      <c r="K24" s="448">
        <v>2.7247675440744685</v>
      </c>
      <c r="L24" s="769">
        <v>21.777088730820143</v>
      </c>
      <c r="M24" s="396"/>
      <c r="N24" s="396">
        <f t="shared" si="1"/>
        <v>11</v>
      </c>
      <c r="O24" s="396">
        <v>14</v>
      </c>
      <c r="P24" s="396">
        <f t="shared" si="2"/>
        <v>9</v>
      </c>
      <c r="Q24" s="568" t="str">
        <f t="shared" si="0"/>
        <v>Cataluña</v>
      </c>
      <c r="R24" s="765">
        <f t="shared" si="3"/>
        <v>20.023796091712981</v>
      </c>
      <c r="S24" s="876"/>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4" customFormat="1" ht="18" customHeight="1" x14ac:dyDescent="0.2">
      <c r="A25" s="331"/>
      <c r="B25" s="766" t="s">
        <v>44</v>
      </c>
      <c r="C25" s="759"/>
      <c r="D25" s="771">
        <v>672155</v>
      </c>
      <c r="E25" s="685">
        <v>1.3978370672937237</v>
      </c>
      <c r="F25" s="759"/>
      <c r="G25" s="772">
        <v>81351</v>
      </c>
      <c r="H25" s="769">
        <v>1.2857854100316899</v>
      </c>
      <c r="I25" s="759"/>
      <c r="J25" s="770">
        <v>16304</v>
      </c>
      <c r="K25" s="448">
        <v>2.4256309928513513</v>
      </c>
      <c r="L25" s="769">
        <v>20.041548352202184</v>
      </c>
      <c r="M25" s="396"/>
      <c r="N25" s="396">
        <f t="shared" si="1"/>
        <v>13</v>
      </c>
      <c r="O25" s="396">
        <v>15</v>
      </c>
      <c r="P25" s="396">
        <f t="shared" si="2"/>
        <v>6</v>
      </c>
      <c r="Q25" s="568" t="str">
        <f t="shared" si="0"/>
        <v>Cantabria</v>
      </c>
      <c r="R25" s="773">
        <f t="shared" si="3"/>
        <v>17.409927942353882</v>
      </c>
      <c r="S25" s="876"/>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4" customFormat="1" ht="18" customHeight="1" x14ac:dyDescent="0.2">
      <c r="A26" s="331"/>
      <c r="B26" s="766" t="s">
        <v>45</v>
      </c>
      <c r="C26" s="759"/>
      <c r="D26" s="771">
        <v>2216302</v>
      </c>
      <c r="E26" s="685">
        <v>4.6090992225263738</v>
      </c>
      <c r="F26" s="759"/>
      <c r="G26" s="772">
        <v>328385</v>
      </c>
      <c r="H26" s="769">
        <v>5.1902575490560219</v>
      </c>
      <c r="I26" s="759"/>
      <c r="J26" s="770">
        <v>68480</v>
      </c>
      <c r="K26" s="448">
        <v>3.089831620419961</v>
      </c>
      <c r="L26" s="769">
        <v>20.853571265435388</v>
      </c>
      <c r="M26" s="396"/>
      <c r="N26" s="396">
        <f t="shared" si="1"/>
        <v>12</v>
      </c>
      <c r="O26" s="396">
        <v>16</v>
      </c>
      <c r="P26" s="396">
        <f t="shared" si="2"/>
        <v>18</v>
      </c>
      <c r="Q26" s="568" t="str">
        <f t="shared" si="0"/>
        <v>Ceuta y Melilla</v>
      </c>
      <c r="R26" s="765">
        <f t="shared" si="3"/>
        <v>17.306644205519497</v>
      </c>
      <c r="S26" s="876"/>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4" customFormat="1" ht="18" customHeight="1" x14ac:dyDescent="0.2">
      <c r="A27" s="331"/>
      <c r="B27" s="766" t="s">
        <v>46</v>
      </c>
      <c r="C27" s="759"/>
      <c r="D27" s="771">
        <v>322282</v>
      </c>
      <c r="E27" s="687">
        <v>0.67022892892495911</v>
      </c>
      <c r="F27" s="759"/>
      <c r="G27" s="772">
        <v>42149</v>
      </c>
      <c r="H27" s="778">
        <v>0.66618196761472748</v>
      </c>
      <c r="I27" s="759"/>
      <c r="J27" s="770">
        <v>9221</v>
      </c>
      <c r="K27" s="448">
        <v>2.8611588608733967</v>
      </c>
      <c r="L27" s="778">
        <v>21.877150110322901</v>
      </c>
      <c r="M27" s="396"/>
      <c r="N27" s="396">
        <f t="shared" si="1"/>
        <v>9</v>
      </c>
      <c r="O27" s="396">
        <v>17</v>
      </c>
      <c r="P27" s="396">
        <f t="shared" si="2"/>
        <v>3</v>
      </c>
      <c r="Q27" s="568" t="str">
        <f t="shared" si="0"/>
        <v>Asturias, Principado de</v>
      </c>
      <c r="R27" s="765">
        <f t="shared" si="3"/>
        <v>17.135398254153863</v>
      </c>
      <c r="S27" s="876"/>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4" customFormat="1" ht="18" customHeight="1" x14ac:dyDescent="0.2">
      <c r="A28" s="331"/>
      <c r="B28" s="766" t="s">
        <v>1</v>
      </c>
      <c r="C28" s="759"/>
      <c r="D28" s="772">
        <v>168545</v>
      </c>
      <c r="E28" s="778">
        <v>0.35051208204509476</v>
      </c>
      <c r="F28" s="759"/>
      <c r="G28" s="772">
        <v>20183</v>
      </c>
      <c r="H28" s="778">
        <v>0.31900046625941408</v>
      </c>
      <c r="I28" s="759"/>
      <c r="J28" s="770">
        <v>3493</v>
      </c>
      <c r="K28" s="448">
        <v>2.0724435610667773</v>
      </c>
      <c r="L28" s="778">
        <v>17.306644205519497</v>
      </c>
      <c r="M28" s="396"/>
      <c r="N28" s="396">
        <f t="shared" si="1"/>
        <v>16</v>
      </c>
      <c r="O28" s="396">
        <v>18</v>
      </c>
      <c r="P28" s="396">
        <f t="shared" si="2"/>
        <v>5</v>
      </c>
      <c r="Q28" s="568" t="str">
        <f t="shared" si="0"/>
        <v>Canarias</v>
      </c>
      <c r="R28" s="765">
        <f t="shared" si="3"/>
        <v>16.181255299430127</v>
      </c>
      <c r="S28" s="876"/>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4" customFormat="1" ht="6" customHeight="1" x14ac:dyDescent="0.2">
      <c r="A29" s="331"/>
      <c r="B29" s="746"/>
      <c r="C29" s="331"/>
      <c r="D29" s="779"/>
      <c r="E29" s="780"/>
      <c r="F29" s="331"/>
      <c r="G29" s="779"/>
      <c r="H29" s="780"/>
      <c r="I29" s="331"/>
      <c r="J29" s="779"/>
      <c r="K29" s="781"/>
      <c r="L29" s="780"/>
      <c r="M29" s="396"/>
      <c r="N29" s="396"/>
      <c r="O29" s="396">
        <v>19</v>
      </c>
      <c r="P29" s="396">
        <f t="shared" si="2"/>
        <v>12</v>
      </c>
      <c r="Q29" s="568" t="str">
        <f t="shared" si="0"/>
        <v>Galicia</v>
      </c>
      <c r="R29" s="765">
        <f t="shared" si="3"/>
        <v>15.811812007930609</v>
      </c>
      <c r="S29" s="877"/>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4" customFormat="1" ht="5.25" customHeight="1" x14ac:dyDescent="0.2">
      <c r="A30" s="331"/>
      <c r="B30" s="782"/>
      <c r="C30" s="782"/>
      <c r="D30" s="327"/>
      <c r="E30" s="438"/>
      <c r="F30" s="782"/>
      <c r="G30" s="782"/>
      <c r="H30" s="783"/>
      <c r="I30" s="782"/>
      <c r="J30" s="328"/>
      <c r="K30" s="328"/>
      <c r="L30" s="784"/>
      <c r="M30" s="785"/>
      <c r="N30" s="396"/>
      <c r="O30" s="396"/>
      <c r="P30" s="396"/>
      <c r="Q30" s="396"/>
      <c r="R30" s="396"/>
      <c r="S30" s="876"/>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1" customFormat="1" ht="15.75" customHeight="1" x14ac:dyDescent="0.2">
      <c r="A31" s="329"/>
      <c r="B31" s="1264" t="s">
        <v>0</v>
      </c>
      <c r="C31" s="320"/>
      <c r="D31" s="1265">
        <f>SUM(D11:D28)</f>
        <v>48085361</v>
      </c>
      <c r="E31" s="1266">
        <f>SUM(E11:E28)</f>
        <v>99.999999999999986</v>
      </c>
      <c r="F31" s="320"/>
      <c r="G31" s="1265">
        <f>SUM(G11:G28)</f>
        <v>6326950</v>
      </c>
      <c r="H31" s="1266">
        <f>SUM(H11:H28)</f>
        <v>100.00000000000003</v>
      </c>
      <c r="I31" s="320"/>
      <c r="J31" s="1265">
        <f>SUM(J11:J30)</f>
        <v>1435172</v>
      </c>
      <c r="K31" s="1267">
        <f>J31*100/D31</f>
        <v>2.9846339304804221</v>
      </c>
      <c r="L31" s="1266">
        <f>J31*100/G31</f>
        <v>22.683473079445861</v>
      </c>
      <c r="M31" s="329"/>
      <c r="N31" s="329">
        <f t="shared" si="1"/>
        <v>7</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2" customFormat="1" ht="4.5" customHeight="1" x14ac:dyDescent="0.2">
      <c r="A32" s="328"/>
      <c r="B32" s="786"/>
      <c r="C32" s="322"/>
      <c r="D32" s="786"/>
      <c r="E32" s="786"/>
      <c r="F32" s="322"/>
      <c r="G32" s="749"/>
      <c r="H32" s="750"/>
      <c r="I32" s="322"/>
      <c r="J32" s="749"/>
      <c r="K32" s="749"/>
      <c r="L32" s="750"/>
      <c r="M32" s="396"/>
      <c r="N32" s="396"/>
      <c r="O32" s="396"/>
      <c r="P32" s="396"/>
      <c r="Q32" s="396"/>
      <c r="R32" s="396"/>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651" customFormat="1" x14ac:dyDescent="0.25">
      <c r="A33" s="394"/>
      <c r="B33" s="1420" t="str">
        <f>'22solcasaadpot'!B32:M32</f>
        <v>(1) Cifras INE de población referidas al 01/01/2023. Real Decreto 1085/2023, de 5 de diciembre BOE 23.12.22.</v>
      </c>
      <c r="C33" s="1420"/>
      <c r="D33" s="1420"/>
      <c r="E33" s="1420"/>
      <c r="F33" s="1420"/>
      <c r="G33" s="1420"/>
      <c r="H33" s="1420"/>
      <c r="I33" s="1420"/>
      <c r="J33" s="1420"/>
      <c r="K33" s="1420"/>
      <c r="L33" s="1420"/>
      <c r="M33" s="1231"/>
      <c r="N33" s="1231"/>
      <c r="O33" s="1231"/>
      <c r="P33" s="1231"/>
      <c r="Q33" s="496"/>
      <c r="R33" s="333"/>
      <c r="S33" s="751"/>
      <c r="T33" s="751"/>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c r="IZ33" s="394"/>
    </row>
    <row r="34" spans="1:260" x14ac:dyDescent="0.2">
      <c r="B34" s="1421" t="str">
        <f>'22solcasaadpot'!B33:Q33</f>
        <v>(2) Cifras de Población Potencialmente Dependiente calculadas según lo explicado en la metodología</v>
      </c>
      <c r="C34" s="1421"/>
      <c r="D34" s="1421"/>
      <c r="E34" s="1421"/>
      <c r="F34" s="1421"/>
      <c r="G34" s="1421"/>
      <c r="H34" s="1421"/>
      <c r="I34" s="1421"/>
      <c r="J34" s="1421"/>
      <c r="K34" s="1421"/>
      <c r="L34" s="1421"/>
      <c r="M34" s="496"/>
      <c r="N34" s="496"/>
      <c r="O34" s="496"/>
      <c r="P34" s="496"/>
      <c r="Q34" s="496"/>
    </row>
    <row r="35" spans="1:260" ht="15" customHeight="1" x14ac:dyDescent="0.25">
      <c r="B35" s="397" t="s">
        <v>47</v>
      </c>
      <c r="D35" s="397"/>
      <c r="E35" s="397"/>
      <c r="M35" s="447"/>
      <c r="N35" s="360"/>
      <c r="O35" s="360"/>
      <c r="P35" s="360"/>
      <c r="Q35" s="361"/>
      <c r="R35" s="789"/>
      <c r="S35" s="329"/>
    </row>
    <row r="36" spans="1:260" x14ac:dyDescent="0.25">
      <c r="M36" s="447"/>
      <c r="N36" s="360"/>
      <c r="O36" s="360"/>
      <c r="P36" s="360"/>
      <c r="Q36" s="361"/>
      <c r="R36" s="789"/>
      <c r="S36" s="329"/>
    </row>
    <row r="37" spans="1:260" x14ac:dyDescent="0.25">
      <c r="M37" s="447"/>
      <c r="N37" s="360"/>
      <c r="O37" s="360"/>
      <c r="P37" s="360"/>
      <c r="Q37" s="361"/>
      <c r="R37" s="790"/>
      <c r="S37" s="329"/>
    </row>
    <row r="38" spans="1:260" x14ac:dyDescent="0.25">
      <c r="M38" s="447"/>
      <c r="N38" s="360"/>
      <c r="O38" s="360"/>
      <c r="P38" s="360"/>
      <c r="Q38" s="361"/>
      <c r="R38" s="789"/>
      <c r="S38" s="329"/>
    </row>
    <row r="39" spans="1:260" x14ac:dyDescent="0.25">
      <c r="M39" s="447"/>
      <c r="N39" s="360"/>
      <c r="O39" s="360"/>
      <c r="P39" s="360"/>
      <c r="Q39" s="361"/>
      <c r="R39" s="789"/>
      <c r="S39" s="329"/>
    </row>
    <row r="40" spans="1:260" x14ac:dyDescent="0.25">
      <c r="M40" s="447"/>
      <c r="N40" s="360"/>
      <c r="O40" s="360"/>
      <c r="P40" s="360"/>
      <c r="Q40" s="361"/>
      <c r="R40" s="789"/>
      <c r="S40" s="329"/>
    </row>
    <row r="41" spans="1:260" x14ac:dyDescent="0.25">
      <c r="M41" s="447"/>
      <c r="N41" s="360"/>
      <c r="O41" s="360"/>
      <c r="P41" s="360"/>
      <c r="Q41" s="361"/>
      <c r="R41" s="789"/>
      <c r="S41" s="329"/>
    </row>
    <row r="42" spans="1:260" x14ac:dyDescent="0.25">
      <c r="M42" s="447"/>
      <c r="N42" s="360"/>
      <c r="O42" s="360"/>
      <c r="P42" s="360"/>
      <c r="Q42" s="361"/>
      <c r="R42" s="789"/>
      <c r="S42" s="329"/>
    </row>
    <row r="43" spans="1:260" x14ac:dyDescent="0.25">
      <c r="M43" s="447"/>
      <c r="N43" s="360"/>
      <c r="O43" s="360"/>
      <c r="P43" s="360"/>
      <c r="Q43" s="361"/>
      <c r="R43" s="789"/>
      <c r="S43" s="329"/>
    </row>
    <row r="44" spans="1:260" x14ac:dyDescent="0.25">
      <c r="M44" s="447"/>
      <c r="N44" s="360"/>
      <c r="O44" s="360"/>
      <c r="P44" s="360"/>
      <c r="Q44" s="361"/>
      <c r="R44" s="790"/>
      <c r="S44" s="329"/>
    </row>
    <row r="45" spans="1:260" x14ac:dyDescent="0.25">
      <c r="M45" s="447"/>
      <c r="N45" s="360"/>
      <c r="O45" s="360"/>
      <c r="P45" s="360"/>
      <c r="Q45" s="361"/>
      <c r="R45" s="789"/>
      <c r="S45" s="329"/>
    </row>
    <row r="46" spans="1:260" x14ac:dyDescent="0.25">
      <c r="M46" s="447"/>
      <c r="N46" s="360"/>
      <c r="O46" s="360"/>
      <c r="P46" s="360"/>
      <c r="Q46" s="361"/>
      <c r="R46" s="789"/>
      <c r="S46" s="329"/>
    </row>
    <row r="47" spans="1:260" x14ac:dyDescent="0.25">
      <c r="M47" s="447"/>
      <c r="N47" s="360"/>
      <c r="O47" s="360"/>
      <c r="P47" s="360"/>
      <c r="Q47" s="361"/>
      <c r="R47" s="789"/>
      <c r="S47" s="329"/>
    </row>
    <row r="48" spans="1:260" x14ac:dyDescent="0.25">
      <c r="M48" s="447"/>
      <c r="N48" s="360"/>
      <c r="O48" s="360"/>
      <c r="P48" s="360"/>
      <c r="Q48" s="361"/>
      <c r="R48" s="789"/>
      <c r="S48" s="329"/>
    </row>
    <row r="49" spans="13:19" x14ac:dyDescent="0.25">
      <c r="M49" s="447"/>
      <c r="N49" s="360"/>
      <c r="O49" s="360"/>
      <c r="P49" s="360"/>
      <c r="Q49" s="361"/>
      <c r="R49" s="789"/>
      <c r="S49" s="329"/>
    </row>
    <row r="50" spans="13:19" x14ac:dyDescent="0.25">
      <c r="M50" s="447"/>
      <c r="N50" s="360"/>
      <c r="O50" s="360"/>
      <c r="P50" s="360"/>
      <c r="Q50" s="361"/>
      <c r="R50" s="790"/>
      <c r="S50" s="329"/>
    </row>
    <row r="51" spans="13:19" x14ac:dyDescent="0.25">
      <c r="M51" s="447"/>
      <c r="N51" s="360"/>
      <c r="O51" s="360"/>
      <c r="P51" s="360"/>
      <c r="Q51" s="361"/>
      <c r="R51" s="789"/>
      <c r="S51" s="329"/>
    </row>
    <row r="52" spans="13:19" x14ac:dyDescent="0.25">
      <c r="M52" s="447"/>
      <c r="N52" s="360"/>
      <c r="O52" s="360"/>
      <c r="P52" s="360"/>
      <c r="Q52" s="361"/>
      <c r="R52" s="789"/>
      <c r="S52" s="329"/>
    </row>
    <row r="53" spans="13:19" x14ac:dyDescent="0.25">
      <c r="M53" s="447"/>
      <c r="N53" s="329"/>
      <c r="O53" s="329"/>
      <c r="P53" s="360"/>
      <c r="Q53" s="361"/>
      <c r="R53" s="789"/>
      <c r="S53" s="329"/>
    </row>
  </sheetData>
  <mergeCells count="9">
    <mergeCell ref="B33:L33"/>
    <mergeCell ref="B34:L34"/>
    <mergeCell ref="B3:I3"/>
    <mergeCell ref="A4:R4"/>
    <mergeCell ref="B5:R5"/>
    <mergeCell ref="G8:H8"/>
    <mergeCell ref="J8:L8"/>
    <mergeCell ref="D8:E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425</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251</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252</v>
      </c>
      <c r="K8" s="1402"/>
      <c r="L8" s="1402"/>
      <c r="M8" s="1402"/>
      <c r="N8" s="1402"/>
      <c r="O8" s="1403"/>
      <c r="P8" s="317"/>
      <c r="Q8" s="1401" t="s">
        <v>253</v>
      </c>
      <c r="R8" s="1402"/>
      <c r="S8" s="1402"/>
      <c r="T8" s="1402"/>
      <c r="U8" s="1402"/>
      <c r="V8" s="1403"/>
      <c r="W8" s="317"/>
      <c r="X8" s="1401" t="s">
        <v>254</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223</v>
      </c>
      <c r="L9" s="1380" t="s">
        <v>24</v>
      </c>
      <c r="M9" s="1381"/>
      <c r="N9" s="1382" t="s">
        <v>23</v>
      </c>
      <c r="O9" s="1383"/>
      <c r="P9" s="317"/>
      <c r="Q9" s="1384" t="s">
        <v>9</v>
      </c>
      <c r="R9" s="1378" t="s">
        <v>223</v>
      </c>
      <c r="S9" s="1380" t="s">
        <v>24</v>
      </c>
      <c r="T9" s="1381"/>
      <c r="U9" s="1382" t="s">
        <v>23</v>
      </c>
      <c r="V9" s="1383"/>
      <c r="W9" s="317"/>
      <c r="X9" s="1384" t="s">
        <v>9</v>
      </c>
      <c r="Y9" s="1378" t="s">
        <v>223</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223</v>
      </c>
      <c r="G10" s="406" t="s">
        <v>9</v>
      </c>
      <c r="H10" s="889" t="s">
        <v>223</v>
      </c>
      <c r="I10" s="346"/>
      <c r="J10" s="1385"/>
      <c r="K10" s="1379"/>
      <c r="L10" s="404" t="s">
        <v>9</v>
      </c>
      <c r="M10" s="403" t="s">
        <v>223</v>
      </c>
      <c r="N10" s="407" t="s">
        <v>9</v>
      </c>
      <c r="O10" s="402" t="s">
        <v>223</v>
      </c>
      <c r="P10" s="347"/>
      <c r="Q10" s="1385"/>
      <c r="R10" s="1379"/>
      <c r="S10" s="404" t="s">
        <v>9</v>
      </c>
      <c r="T10" s="403" t="s">
        <v>223</v>
      </c>
      <c r="U10" s="407" t="s">
        <v>9</v>
      </c>
      <c r="V10" s="402" t="s">
        <v>223</v>
      </c>
      <c r="W10" s="347"/>
      <c r="X10" s="1385"/>
      <c r="Y10" s="1379"/>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286814</v>
      </c>
      <c r="E12" s="352">
        <f>L12+S12+Z12</f>
        <v>180519</v>
      </c>
      <c r="F12" s="353">
        <f>E12/$D12*100</f>
        <v>62.939396263780708</v>
      </c>
      <c r="G12" s="352">
        <f>N12+U12+AB12</f>
        <v>106295</v>
      </c>
      <c r="H12" s="354">
        <f>G12/$D12*100</f>
        <v>37.060603736219292</v>
      </c>
      <c r="I12" s="350"/>
      <c r="J12" s="355">
        <v>86905</v>
      </c>
      <c r="K12" s="356">
        <v>30.300124819569479</v>
      </c>
      <c r="L12" s="357">
        <v>35449</v>
      </c>
      <c r="M12" s="353">
        <v>40.790518382141414</v>
      </c>
      <c r="N12" s="357">
        <v>51456</v>
      </c>
      <c r="O12" s="358">
        <v>59.209481617858586</v>
      </c>
      <c r="P12" s="350"/>
      <c r="Q12" s="355">
        <v>59243</v>
      </c>
      <c r="R12" s="356">
        <v>20.655546800365393</v>
      </c>
      <c r="S12" s="357">
        <v>39156</v>
      </c>
      <c r="T12" s="353">
        <v>66.093884509562301</v>
      </c>
      <c r="U12" s="357">
        <v>20087</v>
      </c>
      <c r="V12" s="358">
        <v>33.906115490437685</v>
      </c>
      <c r="W12" s="350"/>
      <c r="X12" s="355">
        <v>140666</v>
      </c>
      <c r="Y12" s="356">
        <v>49.044328380065124</v>
      </c>
      <c r="Z12" s="357">
        <v>105914</v>
      </c>
      <c r="AA12" s="353">
        <v>75.29466964298409</v>
      </c>
      <c r="AB12" s="357">
        <v>34752</v>
      </c>
      <c r="AC12" s="358">
        <f t="shared" ref="AC12:AC29" si="0">AB12/$X12*100</f>
        <v>24.70533035701591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40702</v>
      </c>
      <c r="E13" s="365">
        <f t="shared" ref="E13:E29" si="2">L13+S13+Z13</f>
        <v>26311</v>
      </c>
      <c r="F13" s="366">
        <f t="shared" ref="F13:H29" si="3">E13/$D13*100</f>
        <v>64.643015085253793</v>
      </c>
      <c r="G13" s="365">
        <f t="shared" ref="G13:G29" si="4">N13+U13+AB13</f>
        <v>14391</v>
      </c>
      <c r="H13" s="367">
        <f t="shared" si="3"/>
        <v>35.356984914746207</v>
      </c>
      <c r="I13" s="350"/>
      <c r="J13" s="368">
        <v>8364</v>
      </c>
      <c r="K13" s="369">
        <v>20.549358753869591</v>
      </c>
      <c r="L13" s="370">
        <v>3528</v>
      </c>
      <c r="M13" s="371">
        <v>42.180774748923959</v>
      </c>
      <c r="N13" s="370">
        <v>4836</v>
      </c>
      <c r="O13" s="372">
        <v>57.819225251076048</v>
      </c>
      <c r="P13" s="350"/>
      <c r="Q13" s="368">
        <v>7353</v>
      </c>
      <c r="R13" s="369">
        <v>18.065451329173012</v>
      </c>
      <c r="S13" s="370">
        <v>4475</v>
      </c>
      <c r="T13" s="371">
        <v>60.859513123895006</v>
      </c>
      <c r="U13" s="370">
        <v>2878</v>
      </c>
      <c r="V13" s="372">
        <v>39.140486876104994</v>
      </c>
      <c r="W13" s="350"/>
      <c r="X13" s="368">
        <v>24985</v>
      </c>
      <c r="Y13" s="369">
        <v>61.385189916957394</v>
      </c>
      <c r="Z13" s="370">
        <v>18308</v>
      </c>
      <c r="AA13" s="371">
        <v>73.275965579347613</v>
      </c>
      <c r="AB13" s="370">
        <v>6677</v>
      </c>
      <c r="AC13" s="372">
        <f t="shared" si="0"/>
        <v>26.724034420652394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31506</v>
      </c>
      <c r="E14" s="365">
        <f t="shared" si="2"/>
        <v>20457</v>
      </c>
      <c r="F14" s="366">
        <f t="shared" si="3"/>
        <v>64.930489430584643</v>
      </c>
      <c r="G14" s="365">
        <f t="shared" si="4"/>
        <v>11049</v>
      </c>
      <c r="H14" s="367">
        <f t="shared" si="3"/>
        <v>35.06951056941535</v>
      </c>
      <c r="I14" s="350"/>
      <c r="J14" s="368">
        <v>7649</v>
      </c>
      <c r="K14" s="369">
        <v>24.277915317717262</v>
      </c>
      <c r="L14" s="370">
        <v>3130</v>
      </c>
      <c r="M14" s="371">
        <v>40.920381749248271</v>
      </c>
      <c r="N14" s="370">
        <v>4519</v>
      </c>
      <c r="O14" s="372">
        <v>59.079618250751729</v>
      </c>
      <c r="P14" s="350"/>
      <c r="Q14" s="368">
        <v>6462</v>
      </c>
      <c r="R14" s="369">
        <v>20.510378975433252</v>
      </c>
      <c r="S14" s="370">
        <v>3834</v>
      </c>
      <c r="T14" s="371">
        <v>59.33147632311978</v>
      </c>
      <c r="U14" s="370">
        <v>2628</v>
      </c>
      <c r="V14" s="372">
        <v>40.668523676880227</v>
      </c>
      <c r="W14" s="350"/>
      <c r="X14" s="368">
        <v>17395</v>
      </c>
      <c r="Y14" s="369">
        <v>55.211705706849493</v>
      </c>
      <c r="Z14" s="370">
        <v>13493</v>
      </c>
      <c r="AA14" s="371">
        <v>77.568266743317054</v>
      </c>
      <c r="AB14" s="370">
        <v>3902</v>
      </c>
      <c r="AC14" s="372">
        <f t="shared" si="0"/>
        <v>22.431733256682953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29317</v>
      </c>
      <c r="E15" s="365">
        <f t="shared" si="2"/>
        <v>18321</v>
      </c>
      <c r="F15" s="366">
        <f t="shared" si="3"/>
        <v>62.492751645802777</v>
      </c>
      <c r="G15" s="365">
        <f t="shared" si="4"/>
        <v>10996</v>
      </c>
      <c r="H15" s="367">
        <f t="shared" si="3"/>
        <v>37.507248354197223</v>
      </c>
      <c r="I15" s="350"/>
      <c r="J15" s="368">
        <v>7968</v>
      </c>
      <c r="K15" s="369">
        <v>27.178769996930107</v>
      </c>
      <c r="L15" s="370">
        <v>3373</v>
      </c>
      <c r="M15" s="371">
        <v>42.331827309236949</v>
      </c>
      <c r="N15" s="370">
        <v>4595</v>
      </c>
      <c r="O15" s="372">
        <v>57.668172690763051</v>
      </c>
      <c r="P15" s="350"/>
      <c r="Q15" s="368">
        <v>6309</v>
      </c>
      <c r="R15" s="369">
        <v>21.519937237780127</v>
      </c>
      <c r="S15" s="370">
        <v>3776</v>
      </c>
      <c r="T15" s="371">
        <v>59.851006498652715</v>
      </c>
      <c r="U15" s="370">
        <v>2533</v>
      </c>
      <c r="V15" s="372">
        <v>40.148993501347277</v>
      </c>
      <c r="W15" s="350"/>
      <c r="X15" s="368">
        <v>15040</v>
      </c>
      <c r="Y15" s="369">
        <v>51.301292765289766</v>
      </c>
      <c r="Z15" s="370">
        <v>11172</v>
      </c>
      <c r="AA15" s="371">
        <v>74.281914893617014</v>
      </c>
      <c r="AB15" s="370">
        <v>3868</v>
      </c>
      <c r="AC15" s="372">
        <f t="shared" si="0"/>
        <v>25.718085106382976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41030</v>
      </c>
      <c r="E16" s="365">
        <f t="shared" si="2"/>
        <v>24151</v>
      </c>
      <c r="F16" s="366">
        <f t="shared" si="3"/>
        <v>58.861808432854012</v>
      </c>
      <c r="G16" s="365">
        <f t="shared" si="4"/>
        <v>16879</v>
      </c>
      <c r="H16" s="367">
        <f t="shared" si="3"/>
        <v>41.138191567145995</v>
      </c>
      <c r="I16" s="350"/>
      <c r="J16" s="368">
        <v>16374</v>
      </c>
      <c r="K16" s="369">
        <v>39.907384840360713</v>
      </c>
      <c r="L16" s="370">
        <v>6731</v>
      </c>
      <c r="M16" s="371">
        <v>41.10785391474289</v>
      </c>
      <c r="N16" s="370">
        <v>9643</v>
      </c>
      <c r="O16" s="372">
        <v>58.89214608525711</v>
      </c>
      <c r="P16" s="350"/>
      <c r="Q16" s="368">
        <v>8179</v>
      </c>
      <c r="R16" s="369">
        <v>19.934194491835243</v>
      </c>
      <c r="S16" s="370">
        <v>4942</v>
      </c>
      <c r="T16" s="371">
        <v>60.423034600806943</v>
      </c>
      <c r="U16" s="370">
        <v>3237</v>
      </c>
      <c r="V16" s="372">
        <v>39.576965399193057</v>
      </c>
      <c r="W16" s="350"/>
      <c r="X16" s="368">
        <v>16477</v>
      </c>
      <c r="Y16" s="369">
        <v>40.158420667804045</v>
      </c>
      <c r="Z16" s="370">
        <v>12478</v>
      </c>
      <c r="AA16" s="371">
        <v>75.729805182982332</v>
      </c>
      <c r="AB16" s="370">
        <v>3999</v>
      </c>
      <c r="AC16" s="372">
        <f t="shared" si="0"/>
        <v>24.270194817017661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17396</v>
      </c>
      <c r="E17" s="375">
        <f t="shared" si="2"/>
        <v>10890</v>
      </c>
      <c r="F17" s="376">
        <f t="shared" si="3"/>
        <v>62.600597838583582</v>
      </c>
      <c r="G17" s="375">
        <f t="shared" si="4"/>
        <v>6506</v>
      </c>
      <c r="H17" s="367">
        <f t="shared" si="3"/>
        <v>37.399402161416418</v>
      </c>
      <c r="I17" s="350"/>
      <c r="J17" s="377">
        <v>4551</v>
      </c>
      <c r="K17" s="378">
        <v>26.161186479650496</v>
      </c>
      <c r="L17" s="375">
        <v>1874</v>
      </c>
      <c r="M17" s="376">
        <v>41.17776312898264</v>
      </c>
      <c r="N17" s="375">
        <v>2677</v>
      </c>
      <c r="O17" s="372">
        <v>58.822236871017367</v>
      </c>
      <c r="P17" s="350"/>
      <c r="Q17" s="377">
        <v>3647</v>
      </c>
      <c r="R17" s="378">
        <v>20.964589560818577</v>
      </c>
      <c r="S17" s="375">
        <v>2034</v>
      </c>
      <c r="T17" s="376">
        <v>55.771867288182065</v>
      </c>
      <c r="U17" s="375">
        <v>1613</v>
      </c>
      <c r="V17" s="372">
        <v>44.228132711817928</v>
      </c>
      <c r="W17" s="350"/>
      <c r="X17" s="377">
        <v>9198</v>
      </c>
      <c r="Y17" s="378">
        <v>52.87422395953093</v>
      </c>
      <c r="Z17" s="375">
        <v>6982</v>
      </c>
      <c r="AA17" s="376">
        <v>75.907806044792352</v>
      </c>
      <c r="AB17" s="375">
        <v>2216</v>
      </c>
      <c r="AC17" s="372">
        <f t="shared" si="0"/>
        <v>24.092193955207652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124219</v>
      </c>
      <c r="E18" s="365">
        <f t="shared" si="2"/>
        <v>78871</v>
      </c>
      <c r="F18" s="366">
        <f t="shared" si="3"/>
        <v>63.49350743445045</v>
      </c>
      <c r="G18" s="365">
        <f t="shared" si="4"/>
        <v>45348</v>
      </c>
      <c r="H18" s="367">
        <f t="shared" si="3"/>
        <v>36.50649256554955</v>
      </c>
      <c r="I18" s="350"/>
      <c r="J18" s="368">
        <v>25592</v>
      </c>
      <c r="K18" s="369">
        <v>20.602323316078859</v>
      </c>
      <c r="L18" s="370">
        <v>10704</v>
      </c>
      <c r="M18" s="371">
        <v>41.825570490778368</v>
      </c>
      <c r="N18" s="370">
        <v>14888</v>
      </c>
      <c r="O18" s="372">
        <v>58.174429509221639</v>
      </c>
      <c r="P18" s="350"/>
      <c r="Q18" s="368">
        <v>21409</v>
      </c>
      <c r="R18" s="369">
        <v>17.234883552435619</v>
      </c>
      <c r="S18" s="370">
        <v>12357</v>
      </c>
      <c r="T18" s="371">
        <v>57.7187164276706</v>
      </c>
      <c r="U18" s="370">
        <v>9052</v>
      </c>
      <c r="V18" s="372">
        <v>42.281283572329393</v>
      </c>
      <c r="W18" s="350"/>
      <c r="X18" s="368">
        <v>77218</v>
      </c>
      <c r="Y18" s="369">
        <v>62.162793131485515</v>
      </c>
      <c r="Z18" s="370">
        <v>55810</v>
      </c>
      <c r="AA18" s="371">
        <v>72.275894221554566</v>
      </c>
      <c r="AB18" s="370">
        <v>21408</v>
      </c>
      <c r="AC18" s="372">
        <f t="shared" si="0"/>
        <v>27.724105778445441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72434</v>
      </c>
      <c r="E19" s="365">
        <f t="shared" si="2"/>
        <v>46174</v>
      </c>
      <c r="F19" s="366">
        <f t="shared" si="3"/>
        <v>63.746306982908571</v>
      </c>
      <c r="G19" s="365">
        <f t="shared" si="4"/>
        <v>26260</v>
      </c>
      <c r="H19" s="367">
        <f t="shared" si="3"/>
        <v>36.253693017091422</v>
      </c>
      <c r="I19" s="350"/>
      <c r="J19" s="368">
        <v>16706</v>
      </c>
      <c r="K19" s="369">
        <v>23.063754590385731</v>
      </c>
      <c r="L19" s="370">
        <v>6837</v>
      </c>
      <c r="M19" s="371">
        <v>40.925416018197055</v>
      </c>
      <c r="N19" s="370">
        <v>9869</v>
      </c>
      <c r="O19" s="372">
        <v>59.074583981802945</v>
      </c>
      <c r="P19" s="350"/>
      <c r="Q19" s="368">
        <v>12605</v>
      </c>
      <c r="R19" s="369">
        <v>17.402048761631278</v>
      </c>
      <c r="S19" s="370">
        <v>7853</v>
      </c>
      <c r="T19" s="371">
        <v>62.300674335581121</v>
      </c>
      <c r="U19" s="370">
        <v>4752</v>
      </c>
      <c r="V19" s="372">
        <v>37.699325664418879</v>
      </c>
      <c r="W19" s="350"/>
      <c r="X19" s="368">
        <v>43123</v>
      </c>
      <c r="Y19" s="369">
        <v>59.534196647982995</v>
      </c>
      <c r="Z19" s="370">
        <v>31484</v>
      </c>
      <c r="AA19" s="371">
        <v>73.009762771606802</v>
      </c>
      <c r="AB19" s="370">
        <v>11639</v>
      </c>
      <c r="AC19" s="372">
        <f t="shared" si="0"/>
        <v>26.990237228393198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208349</v>
      </c>
      <c r="E20" s="365">
        <f t="shared" si="2"/>
        <v>132342</v>
      </c>
      <c r="F20" s="366">
        <f t="shared" si="3"/>
        <v>63.519383342372649</v>
      </c>
      <c r="G20" s="365">
        <f t="shared" si="4"/>
        <v>76007</v>
      </c>
      <c r="H20" s="367">
        <f t="shared" si="3"/>
        <v>36.480616657627344</v>
      </c>
      <c r="I20" s="350"/>
      <c r="J20" s="368">
        <v>55624</v>
      </c>
      <c r="K20" s="369">
        <v>26.697512347071502</v>
      </c>
      <c r="L20" s="370">
        <v>23715</v>
      </c>
      <c r="M20" s="371">
        <v>42.634474327628361</v>
      </c>
      <c r="N20" s="370">
        <v>31909</v>
      </c>
      <c r="O20" s="372">
        <v>57.365525672371639</v>
      </c>
      <c r="P20" s="350"/>
      <c r="Q20" s="368">
        <v>41736</v>
      </c>
      <c r="R20" s="369">
        <v>20.03177361062448</v>
      </c>
      <c r="S20" s="370">
        <v>25573</v>
      </c>
      <c r="T20" s="371">
        <v>61.273241326432817</v>
      </c>
      <c r="U20" s="370">
        <v>16163</v>
      </c>
      <c r="V20" s="372">
        <v>38.726758673567183</v>
      </c>
      <c r="W20" s="350"/>
      <c r="X20" s="368">
        <v>110989</v>
      </c>
      <c r="Y20" s="369">
        <v>53.270714042304022</v>
      </c>
      <c r="Z20" s="370">
        <v>83054</v>
      </c>
      <c r="AA20" s="371">
        <v>74.830839092162279</v>
      </c>
      <c r="AB20" s="370">
        <v>27935</v>
      </c>
      <c r="AC20" s="372">
        <f t="shared" si="0"/>
        <v>25.169160907837711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152556</v>
      </c>
      <c r="E21" s="365">
        <f t="shared" si="2"/>
        <v>95656</v>
      </c>
      <c r="F21" s="366">
        <f t="shared" si="3"/>
        <v>62.702220823828625</v>
      </c>
      <c r="G21" s="365">
        <f t="shared" si="4"/>
        <v>56900</v>
      </c>
      <c r="H21" s="367">
        <f t="shared" si="3"/>
        <v>37.297779176171375</v>
      </c>
      <c r="I21" s="350"/>
      <c r="J21" s="368">
        <v>40459</v>
      </c>
      <c r="K21" s="369">
        <v>26.520753034951099</v>
      </c>
      <c r="L21" s="370">
        <v>16251</v>
      </c>
      <c r="M21" s="371">
        <v>40.166588398131445</v>
      </c>
      <c r="N21" s="370">
        <v>24208</v>
      </c>
      <c r="O21" s="372">
        <v>59.833411601868555</v>
      </c>
      <c r="P21" s="350"/>
      <c r="Q21" s="368">
        <v>30785</v>
      </c>
      <c r="R21" s="369">
        <v>20.179475078004142</v>
      </c>
      <c r="S21" s="370">
        <v>18909</v>
      </c>
      <c r="T21" s="371">
        <v>61.422770829949648</v>
      </c>
      <c r="U21" s="370">
        <v>11876</v>
      </c>
      <c r="V21" s="372">
        <v>38.577229170050344</v>
      </c>
      <c r="W21" s="350"/>
      <c r="X21" s="368">
        <v>81312</v>
      </c>
      <c r="Y21" s="369">
        <v>53.299771887044756</v>
      </c>
      <c r="Z21" s="370">
        <v>60496</v>
      </c>
      <c r="AA21" s="371">
        <v>74.399842581660764</v>
      </c>
      <c r="AB21" s="370">
        <v>20816</v>
      </c>
      <c r="AC21" s="372">
        <f t="shared" si="0"/>
        <v>25.600157418339236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35415</v>
      </c>
      <c r="E22" s="365">
        <f t="shared" si="2"/>
        <v>22803</v>
      </c>
      <c r="F22" s="366">
        <f t="shared" si="3"/>
        <v>64.387971198644649</v>
      </c>
      <c r="G22" s="365">
        <f t="shared" si="4"/>
        <v>12612</v>
      </c>
      <c r="H22" s="367">
        <f t="shared" si="3"/>
        <v>35.612028801355358</v>
      </c>
      <c r="I22" s="350"/>
      <c r="J22" s="368">
        <v>8800</v>
      </c>
      <c r="K22" s="369">
        <v>24.848228151913034</v>
      </c>
      <c r="L22" s="370">
        <v>3702</v>
      </c>
      <c r="M22" s="371">
        <v>42.068181818181813</v>
      </c>
      <c r="N22" s="370">
        <v>5098</v>
      </c>
      <c r="O22" s="372">
        <v>57.931818181818187</v>
      </c>
      <c r="P22" s="350"/>
      <c r="Q22" s="368">
        <v>6635</v>
      </c>
      <c r="R22" s="369">
        <v>18.734999294084428</v>
      </c>
      <c r="S22" s="370">
        <v>4167</v>
      </c>
      <c r="T22" s="371">
        <v>62.803315749811603</v>
      </c>
      <c r="U22" s="370">
        <v>2468</v>
      </c>
      <c r="V22" s="372">
        <v>37.196684250188397</v>
      </c>
      <c r="W22" s="350"/>
      <c r="X22" s="368">
        <v>19980</v>
      </c>
      <c r="Y22" s="369">
        <v>56.416772554002534</v>
      </c>
      <c r="Z22" s="370">
        <v>14934</v>
      </c>
      <c r="AA22" s="371">
        <v>74.744744744744736</v>
      </c>
      <c r="AB22" s="370">
        <v>5046</v>
      </c>
      <c r="AC22" s="372">
        <f t="shared" si="0"/>
        <v>25.255255255255253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74248</v>
      </c>
      <c r="E23" s="365">
        <f t="shared" si="2"/>
        <v>46481</v>
      </c>
      <c r="F23" s="366">
        <f t="shared" si="3"/>
        <v>62.602359659519443</v>
      </c>
      <c r="G23" s="365">
        <f t="shared" si="4"/>
        <v>27767</v>
      </c>
      <c r="H23" s="367">
        <f t="shared" si="3"/>
        <v>37.397640340480557</v>
      </c>
      <c r="I23" s="350"/>
      <c r="J23" s="368">
        <v>20847</v>
      </c>
      <c r="K23" s="369">
        <v>28.077523973709727</v>
      </c>
      <c r="L23" s="370">
        <v>8083</v>
      </c>
      <c r="M23" s="371">
        <v>38.772964935002641</v>
      </c>
      <c r="N23" s="370">
        <v>12764</v>
      </c>
      <c r="O23" s="372">
        <v>61.227035064997359</v>
      </c>
      <c r="P23" s="350"/>
      <c r="Q23" s="368">
        <v>13172</v>
      </c>
      <c r="R23" s="369">
        <v>17.740545199870702</v>
      </c>
      <c r="S23" s="370">
        <v>7715</v>
      </c>
      <c r="T23" s="371">
        <v>58.571211661099298</v>
      </c>
      <c r="U23" s="370">
        <v>5457</v>
      </c>
      <c r="V23" s="372">
        <v>41.428788338900695</v>
      </c>
      <c r="W23" s="350"/>
      <c r="X23" s="368">
        <v>40229</v>
      </c>
      <c r="Y23" s="369">
        <v>54.181930826419567</v>
      </c>
      <c r="Z23" s="370">
        <v>30683</v>
      </c>
      <c r="AA23" s="371">
        <v>76.27084938725794</v>
      </c>
      <c r="AB23" s="370">
        <v>9546</v>
      </c>
      <c r="AC23" s="372">
        <f t="shared" si="0"/>
        <v>23.72915061274205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181408</v>
      </c>
      <c r="E24" s="365">
        <f t="shared" si="2"/>
        <v>119352</v>
      </c>
      <c r="F24" s="366">
        <f t="shared" si="3"/>
        <v>65.792026812488984</v>
      </c>
      <c r="G24" s="365">
        <f t="shared" si="4"/>
        <v>62056</v>
      </c>
      <c r="H24" s="367">
        <f t="shared" si="3"/>
        <v>34.207973187511023</v>
      </c>
      <c r="I24" s="350"/>
      <c r="J24" s="368">
        <v>47974</v>
      </c>
      <c r="K24" s="369">
        <v>26.445360733815487</v>
      </c>
      <c r="L24" s="370">
        <v>22334</v>
      </c>
      <c r="M24" s="371">
        <v>46.554383624463256</v>
      </c>
      <c r="N24" s="370">
        <v>25640</v>
      </c>
      <c r="O24" s="372">
        <v>53.445616375536751</v>
      </c>
      <c r="P24" s="350"/>
      <c r="Q24" s="368">
        <v>32202</v>
      </c>
      <c r="R24" s="369">
        <v>17.751146586699594</v>
      </c>
      <c r="S24" s="370">
        <v>20518</v>
      </c>
      <c r="T24" s="371">
        <v>63.716539345382273</v>
      </c>
      <c r="U24" s="370">
        <v>11684</v>
      </c>
      <c r="V24" s="372">
        <v>36.283460654617727</v>
      </c>
      <c r="W24" s="350"/>
      <c r="X24" s="368">
        <v>101232</v>
      </c>
      <c r="Y24" s="369">
        <v>55.803492679484926</v>
      </c>
      <c r="Z24" s="370">
        <v>76500</v>
      </c>
      <c r="AA24" s="371">
        <v>75.568990042674258</v>
      </c>
      <c r="AB24" s="370">
        <v>24732</v>
      </c>
      <c r="AC24" s="372">
        <f t="shared" si="0"/>
        <v>24.431009957325749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42280</v>
      </c>
      <c r="E25" s="365">
        <f t="shared" si="2"/>
        <v>24601</v>
      </c>
      <c r="F25" s="366">
        <f t="shared" si="3"/>
        <v>58.185903500473032</v>
      </c>
      <c r="G25" s="365">
        <f t="shared" si="4"/>
        <v>17679</v>
      </c>
      <c r="H25" s="367">
        <f t="shared" si="3"/>
        <v>41.814096499526968</v>
      </c>
      <c r="I25" s="350"/>
      <c r="J25" s="368">
        <v>15654</v>
      </c>
      <c r="K25" s="369">
        <v>37.024597918637653</v>
      </c>
      <c r="L25" s="370">
        <v>5835</v>
      </c>
      <c r="M25" s="371">
        <v>37.274817937907244</v>
      </c>
      <c r="N25" s="370">
        <v>9819</v>
      </c>
      <c r="O25" s="372">
        <v>62.725182062092756</v>
      </c>
      <c r="P25" s="350"/>
      <c r="Q25" s="368">
        <v>8259</v>
      </c>
      <c r="R25" s="369">
        <v>19.534058656575212</v>
      </c>
      <c r="S25" s="370">
        <v>5101</v>
      </c>
      <c r="T25" s="371">
        <v>61.762925293619084</v>
      </c>
      <c r="U25" s="370">
        <v>3158</v>
      </c>
      <c r="V25" s="372">
        <v>38.237074706380916</v>
      </c>
      <c r="W25" s="350"/>
      <c r="X25" s="368">
        <v>18367</v>
      </c>
      <c r="Y25" s="369">
        <v>43.441343424787135</v>
      </c>
      <c r="Z25" s="370">
        <v>13665</v>
      </c>
      <c r="AA25" s="371">
        <v>74.399738661730268</v>
      </c>
      <c r="AB25" s="370">
        <v>4702</v>
      </c>
      <c r="AC25" s="372">
        <f t="shared" si="0"/>
        <v>25.600261338269725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16304</v>
      </c>
      <c r="E26" s="380">
        <f t="shared" si="2"/>
        <v>10410</v>
      </c>
      <c r="F26" s="381">
        <f t="shared" si="3"/>
        <v>63.849362119725214</v>
      </c>
      <c r="G26" s="380">
        <f t="shared" si="4"/>
        <v>5894</v>
      </c>
      <c r="H26" s="367">
        <f t="shared" si="3"/>
        <v>36.150637880274779</v>
      </c>
      <c r="I26" s="350"/>
      <c r="J26" s="377">
        <v>3382</v>
      </c>
      <c r="K26" s="378">
        <v>20.743375858684985</v>
      </c>
      <c r="L26" s="375">
        <v>1399</v>
      </c>
      <c r="M26" s="376">
        <v>41.366055588409225</v>
      </c>
      <c r="N26" s="375">
        <v>1983</v>
      </c>
      <c r="O26" s="372">
        <v>58.633944411590775</v>
      </c>
      <c r="P26" s="350"/>
      <c r="Q26" s="377">
        <v>2731</v>
      </c>
      <c r="R26" s="378">
        <v>16.750490677134444</v>
      </c>
      <c r="S26" s="375">
        <v>1528</v>
      </c>
      <c r="T26" s="376">
        <v>55.950201391431712</v>
      </c>
      <c r="U26" s="375">
        <v>1203</v>
      </c>
      <c r="V26" s="372">
        <v>44.049798608568288</v>
      </c>
      <c r="W26" s="350"/>
      <c r="X26" s="377">
        <v>10191</v>
      </c>
      <c r="Y26" s="378">
        <v>62.506133464180571</v>
      </c>
      <c r="Z26" s="375">
        <v>7483</v>
      </c>
      <c r="AA26" s="376">
        <v>73.42753409871456</v>
      </c>
      <c r="AB26" s="375">
        <v>2708</v>
      </c>
      <c r="AC26" s="372">
        <f t="shared" si="0"/>
        <v>26.572465901285447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68480</v>
      </c>
      <c r="E27" s="380">
        <f t="shared" si="2"/>
        <v>42451</v>
      </c>
      <c r="F27" s="381">
        <f t="shared" si="3"/>
        <v>61.990362149532707</v>
      </c>
      <c r="G27" s="380">
        <f t="shared" si="4"/>
        <v>26029</v>
      </c>
      <c r="H27" s="367">
        <f t="shared" si="3"/>
        <v>38.009637850467286</v>
      </c>
      <c r="I27" s="350"/>
      <c r="J27" s="377">
        <v>17487</v>
      </c>
      <c r="K27" s="378">
        <v>25.535922897196262</v>
      </c>
      <c r="L27" s="375">
        <v>6851</v>
      </c>
      <c r="M27" s="376">
        <v>39.177674844169957</v>
      </c>
      <c r="N27" s="375">
        <v>10636</v>
      </c>
      <c r="O27" s="372">
        <v>60.82232515583005</v>
      </c>
      <c r="P27" s="350"/>
      <c r="Q27" s="377">
        <v>12455</v>
      </c>
      <c r="R27" s="378">
        <v>18.187792056074766</v>
      </c>
      <c r="S27" s="375">
        <v>7042</v>
      </c>
      <c r="T27" s="376">
        <v>56.539542352468885</v>
      </c>
      <c r="U27" s="375">
        <v>5413</v>
      </c>
      <c r="V27" s="372">
        <v>43.460457647531115</v>
      </c>
      <c r="W27" s="350"/>
      <c r="X27" s="377">
        <v>38538</v>
      </c>
      <c r="Y27" s="378">
        <v>56.276285046728972</v>
      </c>
      <c r="Z27" s="375">
        <v>28558</v>
      </c>
      <c r="AA27" s="376">
        <v>74.103482277232857</v>
      </c>
      <c r="AB27" s="375">
        <v>9980</v>
      </c>
      <c r="AC27" s="372">
        <f t="shared" si="0"/>
        <v>25.896517722767136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9221</v>
      </c>
      <c r="E28" s="380">
        <f t="shared" si="2"/>
        <v>6060</v>
      </c>
      <c r="F28" s="381">
        <f t="shared" si="3"/>
        <v>65.71955319379677</v>
      </c>
      <c r="G28" s="380">
        <f t="shared" si="4"/>
        <v>3161</v>
      </c>
      <c r="H28" s="382">
        <f t="shared" si="3"/>
        <v>34.28044680620323</v>
      </c>
      <c r="I28" s="350"/>
      <c r="J28" s="377">
        <v>1587</v>
      </c>
      <c r="K28" s="378">
        <v>17.210714673028956</v>
      </c>
      <c r="L28" s="375">
        <v>672</v>
      </c>
      <c r="M28" s="376">
        <v>42.344045368620037</v>
      </c>
      <c r="N28" s="375">
        <v>915</v>
      </c>
      <c r="O28" s="383">
        <v>57.655954631379956</v>
      </c>
      <c r="P28" s="350"/>
      <c r="Q28" s="377">
        <v>1641</v>
      </c>
      <c r="R28" s="378">
        <v>17.796334453963777</v>
      </c>
      <c r="S28" s="375">
        <v>976</v>
      </c>
      <c r="T28" s="376">
        <v>59.47592931139549</v>
      </c>
      <c r="U28" s="375">
        <v>665</v>
      </c>
      <c r="V28" s="383">
        <v>40.52407068860451</v>
      </c>
      <c r="W28" s="350"/>
      <c r="X28" s="377">
        <v>5993</v>
      </c>
      <c r="Y28" s="378">
        <v>64.992950873007274</v>
      </c>
      <c r="Z28" s="375">
        <v>4412</v>
      </c>
      <c r="AA28" s="376">
        <v>73.619222426163859</v>
      </c>
      <c r="AB28" s="375">
        <v>1581</v>
      </c>
      <c r="AC28" s="383">
        <f t="shared" si="0"/>
        <v>26.380777573836138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3493</v>
      </c>
      <c r="E29" s="386">
        <f t="shared" si="2"/>
        <v>1862</v>
      </c>
      <c r="F29" s="387">
        <f t="shared" si="3"/>
        <v>53.306613226452903</v>
      </c>
      <c r="G29" s="386">
        <f t="shared" si="4"/>
        <v>1631</v>
      </c>
      <c r="H29" s="388">
        <f t="shared" si="3"/>
        <v>46.693386773547097</v>
      </c>
      <c r="I29" s="350"/>
      <c r="J29" s="389">
        <v>1962</v>
      </c>
      <c r="K29" s="390">
        <v>56.169481820784426</v>
      </c>
      <c r="L29" s="391">
        <v>722</v>
      </c>
      <c r="M29" s="392">
        <v>36.799184505606526</v>
      </c>
      <c r="N29" s="391">
        <v>1240</v>
      </c>
      <c r="O29" s="393">
        <v>63.200815494393481</v>
      </c>
      <c r="P29" s="350"/>
      <c r="Q29" s="389">
        <v>533</v>
      </c>
      <c r="R29" s="390">
        <v>15.259089607787002</v>
      </c>
      <c r="S29" s="391">
        <v>364</v>
      </c>
      <c r="T29" s="392">
        <v>68.292682926829272</v>
      </c>
      <c r="U29" s="391">
        <v>169</v>
      </c>
      <c r="V29" s="393">
        <v>31.707317073170731</v>
      </c>
      <c r="W29" s="350"/>
      <c r="X29" s="389">
        <v>998</v>
      </c>
      <c r="Y29" s="390">
        <v>28.571428571428569</v>
      </c>
      <c r="Z29" s="391">
        <v>776</v>
      </c>
      <c r="AA29" s="392">
        <v>77.755511022044089</v>
      </c>
      <c r="AB29" s="391">
        <v>222</v>
      </c>
      <c r="AC29" s="393">
        <f t="shared" si="0"/>
        <v>22.244488977955911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36" t="s">
        <v>0</v>
      </c>
      <c r="D31" s="1237">
        <f>J31+Q31+X31</f>
        <v>1435172</v>
      </c>
      <c r="E31" s="1238">
        <f>L31+S31+Z31</f>
        <v>907712</v>
      </c>
      <c r="F31" s="1239">
        <f>E31/$D31*100</f>
        <v>63.247610739339954</v>
      </c>
      <c r="G31" s="1238">
        <f>N31+U31+AB31</f>
        <v>527460</v>
      </c>
      <c r="H31" s="1240">
        <f>G31/$D31*100</f>
        <v>36.752389260660046</v>
      </c>
      <c r="J31" s="1241">
        <f>SUM(J12:J29)</f>
        <v>387885</v>
      </c>
      <c r="K31" s="1242">
        <f>J31/$D31*100</f>
        <v>27.027074106796956</v>
      </c>
      <c r="L31" s="1238">
        <f>SUM(L12:L29)</f>
        <v>161190</v>
      </c>
      <c r="M31" s="1239">
        <f>L31/$J31*100</f>
        <v>41.556131327584204</v>
      </c>
      <c r="N31" s="1238">
        <f>SUM(N12:N29)</f>
        <v>226695</v>
      </c>
      <c r="O31" s="1243">
        <f>N31/$J31*100</f>
        <v>58.443868672415789</v>
      </c>
      <c r="Q31" s="1241">
        <f>SUM(Q12:Q29)</f>
        <v>275356</v>
      </c>
      <c r="R31" s="1242">
        <f>Q31/$D31*100</f>
        <v>19.18627175000627</v>
      </c>
      <c r="S31" s="1238">
        <f>SUM(S12:S29)</f>
        <v>170320</v>
      </c>
      <c r="T31" s="1239">
        <f>S31/$Q31*100</f>
        <v>61.854472028937082</v>
      </c>
      <c r="U31" s="1238">
        <f>SUM(U12:U29)</f>
        <v>105036</v>
      </c>
      <c r="V31" s="1243">
        <f>U31/$Q31*100</f>
        <v>38.145527971062911</v>
      </c>
      <c r="X31" s="1241">
        <f>SUM(X12:X29)</f>
        <v>771931</v>
      </c>
      <c r="Y31" s="1242">
        <f>X31/$D31*100</f>
        <v>53.786654143196778</v>
      </c>
      <c r="Z31" s="1238">
        <f>SUM(Z12:Z29)</f>
        <v>576202</v>
      </c>
      <c r="AA31" s="1239">
        <f>Z31/$X31*100</f>
        <v>74.644236337185575</v>
      </c>
      <c r="AB31" s="1238">
        <f>SUM(AB12:AB29)</f>
        <v>195729</v>
      </c>
      <c r="AC31" s="1243">
        <f>AB31/$X31*100</f>
        <v>25.355763662814425</v>
      </c>
      <c r="AD31" s="1280"/>
      <c r="AE31" s="1272"/>
      <c r="AF31" s="1272"/>
      <c r="AI31" s="591"/>
      <c r="AK31" s="1272"/>
      <c r="AL31" s="1272"/>
      <c r="AO31" s="591"/>
      <c r="AQ31" s="1272"/>
      <c r="AR31" s="1272"/>
      <c r="AU31" s="591"/>
      <c r="AW31" s="1272"/>
      <c r="AX31" s="1272"/>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424</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255</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256</v>
      </c>
      <c r="K8" s="1402"/>
      <c r="L8" s="1402"/>
      <c r="M8" s="1402"/>
      <c r="N8" s="1402"/>
      <c r="O8" s="1403"/>
      <c r="P8" s="317"/>
      <c r="Q8" s="1401" t="s">
        <v>257</v>
      </c>
      <c r="R8" s="1402"/>
      <c r="S8" s="1402"/>
      <c r="T8" s="1402"/>
      <c r="U8" s="1402"/>
      <c r="V8" s="1403"/>
      <c r="W8" s="317"/>
      <c r="X8" s="1401" t="s">
        <v>258</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267</v>
      </c>
      <c r="L9" s="1380" t="s">
        <v>24</v>
      </c>
      <c r="M9" s="1381"/>
      <c r="N9" s="1382" t="s">
        <v>23</v>
      </c>
      <c r="O9" s="1383"/>
      <c r="P9" s="317"/>
      <c r="Q9" s="1384" t="s">
        <v>9</v>
      </c>
      <c r="R9" s="1378" t="s">
        <v>267</v>
      </c>
      <c r="S9" s="1380" t="s">
        <v>24</v>
      </c>
      <c r="T9" s="1381"/>
      <c r="U9" s="1382" t="s">
        <v>23</v>
      </c>
      <c r="V9" s="1383"/>
      <c r="W9" s="317"/>
      <c r="X9" s="1384" t="s">
        <v>9</v>
      </c>
      <c r="Y9" s="1378" t="s">
        <v>267</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267</v>
      </c>
      <c r="G10" s="406" t="s">
        <v>9</v>
      </c>
      <c r="H10" s="889" t="s">
        <v>267</v>
      </c>
      <c r="I10" s="346"/>
      <c r="J10" s="1385"/>
      <c r="K10" s="1379"/>
      <c r="L10" s="404" t="s">
        <v>9</v>
      </c>
      <c r="M10" s="403" t="s">
        <v>267</v>
      </c>
      <c r="N10" s="407" t="s">
        <v>9</v>
      </c>
      <c r="O10" s="402" t="s">
        <v>267</v>
      </c>
      <c r="P10" s="347"/>
      <c r="Q10" s="1385"/>
      <c r="R10" s="1379"/>
      <c r="S10" s="404" t="s">
        <v>9</v>
      </c>
      <c r="T10" s="403" t="s">
        <v>267</v>
      </c>
      <c r="U10" s="407" t="s">
        <v>9</v>
      </c>
      <c r="V10" s="402" t="s">
        <v>267</v>
      </c>
      <c r="W10" s="347"/>
      <c r="X10" s="1385"/>
      <c r="Y10" s="1379"/>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76839</v>
      </c>
      <c r="E12" s="352">
        <f>L12+S12+Z12</f>
        <v>45760</v>
      </c>
      <c r="F12" s="353">
        <f>E12/$D12*100</f>
        <v>59.553091529041247</v>
      </c>
      <c r="G12" s="352">
        <f>N12+U12+AB12</f>
        <v>31079</v>
      </c>
      <c r="H12" s="354">
        <f>G12/$D12*100</f>
        <v>40.446908470958761</v>
      </c>
      <c r="I12" s="350"/>
      <c r="J12" s="355">
        <f>L12+N12</f>
        <v>28029</v>
      </c>
      <c r="K12" s="356">
        <f>J12/$D12*100</f>
        <v>36.477569983992503</v>
      </c>
      <c r="L12" s="357">
        <v>11009</v>
      </c>
      <c r="M12" s="353">
        <v>39.277177209318921</v>
      </c>
      <c r="N12" s="357">
        <v>17020</v>
      </c>
      <c r="O12" s="358">
        <v>60.722822790681086</v>
      </c>
      <c r="P12" s="350"/>
      <c r="Q12" s="355">
        <v>13147</v>
      </c>
      <c r="R12" s="356">
        <v>17.109801012506669</v>
      </c>
      <c r="S12" s="357">
        <v>7611</v>
      </c>
      <c r="T12" s="353">
        <v>57.891534190309578</v>
      </c>
      <c r="U12" s="357">
        <v>5536</v>
      </c>
      <c r="V12" s="358">
        <v>42.108465809690429</v>
      </c>
      <c r="W12" s="350"/>
      <c r="X12" s="355">
        <v>35663</v>
      </c>
      <c r="Y12" s="356">
        <v>46.412629003500825</v>
      </c>
      <c r="Z12" s="357">
        <v>27140</v>
      </c>
      <c r="AA12" s="353">
        <v>76.101281440148057</v>
      </c>
      <c r="AB12" s="357">
        <v>8523</v>
      </c>
      <c r="AC12" s="358">
        <f t="shared" ref="AC12:AC29" si="0">AB12/$X12*100</f>
        <v>23.898718559851947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11996</v>
      </c>
      <c r="E13" s="365">
        <f t="shared" ref="E13:E29" si="2">L13+S13+Z13</f>
        <v>7982</v>
      </c>
      <c r="F13" s="366">
        <f t="shared" ref="F13:H29" si="3">E13/$D13*100</f>
        <v>66.538846282094028</v>
      </c>
      <c r="G13" s="365">
        <f t="shared" ref="G13:G29" si="4">N13+U13+AB13</f>
        <v>4014</v>
      </c>
      <c r="H13" s="367">
        <f t="shared" si="3"/>
        <v>33.461153717905965</v>
      </c>
      <c r="I13" s="350"/>
      <c r="J13" s="368">
        <f t="shared" ref="J13:J29" si="5">L13+N13</f>
        <v>2299</v>
      </c>
      <c r="K13" s="369">
        <f t="shared" ref="K13:K29" si="6">J13/$D13*100</f>
        <v>19.16472157385795</v>
      </c>
      <c r="L13" s="370">
        <v>944</v>
      </c>
      <c r="M13" s="371">
        <v>41.061331013484129</v>
      </c>
      <c r="N13" s="370">
        <v>1355</v>
      </c>
      <c r="O13" s="372">
        <v>58.938668986515871</v>
      </c>
      <c r="P13" s="350"/>
      <c r="Q13" s="368">
        <v>1789</v>
      </c>
      <c r="R13" s="369">
        <v>14.913304434811604</v>
      </c>
      <c r="S13" s="370">
        <v>1037</v>
      </c>
      <c r="T13" s="371">
        <v>57.965343767467857</v>
      </c>
      <c r="U13" s="370">
        <v>752</v>
      </c>
      <c r="V13" s="372">
        <v>42.034656232532143</v>
      </c>
      <c r="W13" s="350"/>
      <c r="X13" s="368">
        <v>7908</v>
      </c>
      <c r="Y13" s="369">
        <v>65.921973991330447</v>
      </c>
      <c r="Z13" s="370">
        <v>6001</v>
      </c>
      <c r="AA13" s="371">
        <v>75.885179564997472</v>
      </c>
      <c r="AB13" s="370">
        <v>1907</v>
      </c>
      <c r="AC13" s="372">
        <f t="shared" si="0"/>
        <v>24.114820435002528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7776</v>
      </c>
      <c r="E14" s="365">
        <f t="shared" si="2"/>
        <v>5191</v>
      </c>
      <c r="F14" s="366">
        <f t="shared" si="3"/>
        <v>66.75668724279835</v>
      </c>
      <c r="G14" s="365">
        <f t="shared" si="4"/>
        <v>2585</v>
      </c>
      <c r="H14" s="367">
        <f t="shared" si="3"/>
        <v>33.24331275720165</v>
      </c>
      <c r="I14" s="350"/>
      <c r="J14" s="368">
        <f t="shared" si="5"/>
        <v>1818</v>
      </c>
      <c r="K14" s="369">
        <f t="shared" si="6"/>
        <v>23.37962962962963</v>
      </c>
      <c r="L14" s="370">
        <v>746</v>
      </c>
      <c r="M14" s="371">
        <v>41.034103410341032</v>
      </c>
      <c r="N14" s="370">
        <v>1072</v>
      </c>
      <c r="O14" s="372">
        <v>58.965896589658961</v>
      </c>
      <c r="P14" s="350"/>
      <c r="Q14" s="368">
        <v>1394</v>
      </c>
      <c r="R14" s="369">
        <v>17.926954732510289</v>
      </c>
      <c r="S14" s="370">
        <v>818</v>
      </c>
      <c r="T14" s="371">
        <v>58.680057388809182</v>
      </c>
      <c r="U14" s="370">
        <v>576</v>
      </c>
      <c r="V14" s="372">
        <v>41.319942611190818</v>
      </c>
      <c r="W14" s="350"/>
      <c r="X14" s="368">
        <v>4564</v>
      </c>
      <c r="Y14" s="369">
        <v>58.693415637860078</v>
      </c>
      <c r="Z14" s="370">
        <v>3627</v>
      </c>
      <c r="AA14" s="371">
        <v>79.469763365468879</v>
      </c>
      <c r="AB14" s="370">
        <v>937</v>
      </c>
      <c r="AC14" s="372">
        <f t="shared" si="0"/>
        <v>20.530236634531114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7663</v>
      </c>
      <c r="E15" s="365">
        <f t="shared" si="2"/>
        <v>4919</v>
      </c>
      <c r="F15" s="366">
        <f t="shared" si="3"/>
        <v>64.19156988124756</v>
      </c>
      <c r="G15" s="365">
        <f t="shared" si="4"/>
        <v>2744</v>
      </c>
      <c r="H15" s="367">
        <f t="shared" si="3"/>
        <v>35.808430118752447</v>
      </c>
      <c r="I15" s="350"/>
      <c r="J15" s="368">
        <f t="shared" si="5"/>
        <v>1787</v>
      </c>
      <c r="K15" s="369">
        <f t="shared" si="6"/>
        <v>23.3198486232546</v>
      </c>
      <c r="L15" s="370">
        <v>695</v>
      </c>
      <c r="M15" s="371">
        <v>38.891997761611641</v>
      </c>
      <c r="N15" s="370">
        <v>1092</v>
      </c>
      <c r="O15" s="372">
        <v>61.108002238388359</v>
      </c>
      <c r="P15" s="350"/>
      <c r="Q15" s="368">
        <v>1350</v>
      </c>
      <c r="R15" s="369">
        <v>17.617121231893513</v>
      </c>
      <c r="S15" s="370">
        <v>782</v>
      </c>
      <c r="T15" s="371">
        <v>57.925925925925924</v>
      </c>
      <c r="U15" s="370">
        <v>568</v>
      </c>
      <c r="V15" s="372">
        <v>42.074074074074076</v>
      </c>
      <c r="W15" s="350"/>
      <c r="X15" s="368">
        <v>4526</v>
      </c>
      <c r="Y15" s="369">
        <v>59.063030144851879</v>
      </c>
      <c r="Z15" s="370">
        <v>3442</v>
      </c>
      <c r="AA15" s="371">
        <v>76.049491825011046</v>
      </c>
      <c r="AB15" s="370">
        <v>1084</v>
      </c>
      <c r="AC15" s="372">
        <f t="shared" si="0"/>
        <v>23.950508174988951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13512</v>
      </c>
      <c r="E16" s="365">
        <f t="shared" si="2"/>
        <v>8208</v>
      </c>
      <c r="F16" s="366">
        <f t="shared" si="3"/>
        <v>60.746003552397866</v>
      </c>
      <c r="G16" s="365">
        <f t="shared" si="4"/>
        <v>5304</v>
      </c>
      <c r="H16" s="367">
        <f t="shared" si="3"/>
        <v>39.253996447602127</v>
      </c>
      <c r="I16" s="350"/>
      <c r="J16" s="368">
        <f t="shared" si="5"/>
        <v>4951</v>
      </c>
      <c r="K16" s="369">
        <f t="shared" si="6"/>
        <v>36.641503848431022</v>
      </c>
      <c r="L16" s="370">
        <v>2038</v>
      </c>
      <c r="M16" s="371">
        <v>41.163401333064023</v>
      </c>
      <c r="N16" s="370">
        <v>2913</v>
      </c>
      <c r="O16" s="372">
        <v>58.83659866693597</v>
      </c>
      <c r="P16" s="350"/>
      <c r="Q16" s="368">
        <v>2375</v>
      </c>
      <c r="R16" s="369">
        <v>17.576968620485495</v>
      </c>
      <c r="S16" s="370">
        <v>1359</v>
      </c>
      <c r="T16" s="371">
        <v>57.221052631578949</v>
      </c>
      <c r="U16" s="370">
        <v>1016</v>
      </c>
      <c r="V16" s="372">
        <v>42.778947368421058</v>
      </c>
      <c r="W16" s="350"/>
      <c r="X16" s="368">
        <v>6186</v>
      </c>
      <c r="Y16" s="369">
        <v>45.781527531083483</v>
      </c>
      <c r="Z16" s="370">
        <v>4811</v>
      </c>
      <c r="AA16" s="371">
        <v>77.772389266084701</v>
      </c>
      <c r="AB16" s="370">
        <v>1375</v>
      </c>
      <c r="AC16" s="372">
        <f t="shared" si="0"/>
        <v>22.227610733915292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5145</v>
      </c>
      <c r="E17" s="375">
        <f t="shared" si="2"/>
        <v>3306</v>
      </c>
      <c r="F17" s="376">
        <f t="shared" si="3"/>
        <v>64.256559766763843</v>
      </c>
      <c r="G17" s="375">
        <f t="shared" si="4"/>
        <v>1839</v>
      </c>
      <c r="H17" s="367">
        <f t="shared" si="3"/>
        <v>35.74344023323615</v>
      </c>
      <c r="I17" s="350"/>
      <c r="J17" s="377">
        <f t="shared" si="5"/>
        <v>1285</v>
      </c>
      <c r="K17" s="378">
        <f t="shared" si="6"/>
        <v>24.9757045675413</v>
      </c>
      <c r="L17" s="375">
        <v>515</v>
      </c>
      <c r="M17" s="376">
        <v>40.077821011673151</v>
      </c>
      <c r="N17" s="375">
        <v>770</v>
      </c>
      <c r="O17" s="372">
        <v>59.922178988326849</v>
      </c>
      <c r="P17" s="350"/>
      <c r="Q17" s="377">
        <v>951</v>
      </c>
      <c r="R17" s="378">
        <v>18.483965014577258</v>
      </c>
      <c r="S17" s="375">
        <v>536</v>
      </c>
      <c r="T17" s="376">
        <v>56.361724500525767</v>
      </c>
      <c r="U17" s="375">
        <v>415</v>
      </c>
      <c r="V17" s="372">
        <v>43.63827549947424</v>
      </c>
      <c r="W17" s="350"/>
      <c r="X17" s="377">
        <v>2909</v>
      </c>
      <c r="Y17" s="378">
        <v>56.540330417881435</v>
      </c>
      <c r="Z17" s="375">
        <v>2255</v>
      </c>
      <c r="AA17" s="376">
        <v>77.518047438982478</v>
      </c>
      <c r="AB17" s="375">
        <v>654</v>
      </c>
      <c r="AC17" s="372">
        <f t="shared" si="0"/>
        <v>22.481952561017533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34712</v>
      </c>
      <c r="E18" s="365">
        <f t="shared" si="2"/>
        <v>22751</v>
      </c>
      <c r="F18" s="366">
        <f t="shared" si="3"/>
        <v>65.542175616501495</v>
      </c>
      <c r="G18" s="365">
        <f t="shared" si="4"/>
        <v>11961</v>
      </c>
      <c r="H18" s="367">
        <f t="shared" si="3"/>
        <v>34.457824383498505</v>
      </c>
      <c r="I18" s="350"/>
      <c r="J18" s="368">
        <f t="shared" si="5"/>
        <v>6813</v>
      </c>
      <c r="K18" s="369">
        <f t="shared" si="6"/>
        <v>19.627218253053698</v>
      </c>
      <c r="L18" s="370">
        <v>2829</v>
      </c>
      <c r="M18" s="371">
        <v>41.523557904007049</v>
      </c>
      <c r="N18" s="370">
        <v>3984</v>
      </c>
      <c r="O18" s="372">
        <v>58.476442095992951</v>
      </c>
      <c r="P18" s="350"/>
      <c r="Q18" s="368">
        <v>5091</v>
      </c>
      <c r="R18" s="369">
        <v>14.666397787508641</v>
      </c>
      <c r="S18" s="370">
        <v>2872</v>
      </c>
      <c r="T18" s="371">
        <v>56.41327833431545</v>
      </c>
      <c r="U18" s="370">
        <v>2219</v>
      </c>
      <c r="V18" s="372">
        <v>43.586721665684543</v>
      </c>
      <c r="W18" s="350"/>
      <c r="X18" s="368">
        <v>22808</v>
      </c>
      <c r="Y18" s="369">
        <v>65.706383959437659</v>
      </c>
      <c r="Z18" s="370">
        <v>17050</v>
      </c>
      <c r="AA18" s="371">
        <v>74.754472115047349</v>
      </c>
      <c r="AB18" s="370">
        <v>5758</v>
      </c>
      <c r="AC18" s="372">
        <f t="shared" si="0"/>
        <v>25.245527884952644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22036</v>
      </c>
      <c r="E19" s="365">
        <f t="shared" si="2"/>
        <v>14096</v>
      </c>
      <c r="F19" s="366">
        <f t="shared" si="3"/>
        <v>63.96805227809039</v>
      </c>
      <c r="G19" s="365">
        <f t="shared" si="4"/>
        <v>7940</v>
      </c>
      <c r="H19" s="367">
        <f t="shared" si="3"/>
        <v>36.031947721909603</v>
      </c>
      <c r="I19" s="350"/>
      <c r="J19" s="368">
        <f t="shared" si="5"/>
        <v>5297</v>
      </c>
      <c r="K19" s="369">
        <f t="shared" si="6"/>
        <v>24.037937919767653</v>
      </c>
      <c r="L19" s="370">
        <v>2077</v>
      </c>
      <c r="M19" s="371">
        <v>39.210874079667732</v>
      </c>
      <c r="N19" s="370">
        <v>3220</v>
      </c>
      <c r="O19" s="372">
        <v>60.789125920332268</v>
      </c>
      <c r="P19" s="350"/>
      <c r="Q19" s="368">
        <v>3102</v>
      </c>
      <c r="R19" s="369">
        <v>14.076964966418586</v>
      </c>
      <c r="S19" s="370">
        <v>1826</v>
      </c>
      <c r="T19" s="371">
        <v>58.865248226950349</v>
      </c>
      <c r="U19" s="370">
        <v>1276</v>
      </c>
      <c r="V19" s="372">
        <v>41.134751773049643</v>
      </c>
      <c r="W19" s="350"/>
      <c r="X19" s="368">
        <v>13637</v>
      </c>
      <c r="Y19" s="369">
        <v>61.885097113813757</v>
      </c>
      <c r="Z19" s="370">
        <v>10193</v>
      </c>
      <c r="AA19" s="371">
        <v>74.745178558333947</v>
      </c>
      <c r="AB19" s="370">
        <v>3444</v>
      </c>
      <c r="AC19" s="372">
        <f t="shared" si="0"/>
        <v>25.254821441666053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44448</v>
      </c>
      <c r="E20" s="365">
        <f t="shared" si="2"/>
        <v>28219</v>
      </c>
      <c r="F20" s="366">
        <f t="shared" si="3"/>
        <v>63.487670986321099</v>
      </c>
      <c r="G20" s="365">
        <f t="shared" si="4"/>
        <v>16229</v>
      </c>
      <c r="H20" s="367">
        <f t="shared" si="3"/>
        <v>36.512329013678908</v>
      </c>
      <c r="I20" s="350"/>
      <c r="J20" s="368">
        <f t="shared" si="5"/>
        <v>12532</v>
      </c>
      <c r="K20" s="369">
        <f t="shared" si="6"/>
        <v>28.194744420446366</v>
      </c>
      <c r="L20" s="370">
        <v>5195</v>
      </c>
      <c r="M20" s="371">
        <v>41.453878072135339</v>
      </c>
      <c r="N20" s="370">
        <v>7337</v>
      </c>
      <c r="O20" s="372">
        <v>58.546121927864668</v>
      </c>
      <c r="P20" s="350"/>
      <c r="Q20" s="368">
        <v>7085</v>
      </c>
      <c r="R20" s="369">
        <v>15.939974802015838</v>
      </c>
      <c r="S20" s="370">
        <v>4037</v>
      </c>
      <c r="T20" s="371">
        <v>56.979534227240649</v>
      </c>
      <c r="U20" s="370">
        <v>3048</v>
      </c>
      <c r="V20" s="372">
        <v>43.020465772759351</v>
      </c>
      <c r="W20" s="350"/>
      <c r="X20" s="368">
        <v>24831</v>
      </c>
      <c r="Y20" s="369">
        <v>55.865280777537798</v>
      </c>
      <c r="Z20" s="370">
        <v>18987</v>
      </c>
      <c r="AA20" s="371">
        <v>76.464902742539564</v>
      </c>
      <c r="AB20" s="370">
        <v>5844</v>
      </c>
      <c r="AC20" s="372">
        <f t="shared" si="0"/>
        <v>23.535097257460432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44958</v>
      </c>
      <c r="E21" s="365">
        <f t="shared" si="2"/>
        <v>29266</v>
      </c>
      <c r="F21" s="366">
        <f t="shared" si="3"/>
        <v>65.096312113528171</v>
      </c>
      <c r="G21" s="365">
        <f t="shared" si="4"/>
        <v>15692</v>
      </c>
      <c r="H21" s="367">
        <f t="shared" si="3"/>
        <v>34.903687886471815</v>
      </c>
      <c r="I21" s="350"/>
      <c r="J21" s="368">
        <f t="shared" si="5"/>
        <v>9830</v>
      </c>
      <c r="K21" s="369">
        <f t="shared" si="6"/>
        <v>21.864851639307798</v>
      </c>
      <c r="L21" s="370">
        <v>4020</v>
      </c>
      <c r="M21" s="371">
        <v>40.895218718209563</v>
      </c>
      <c r="N21" s="370">
        <v>5810</v>
      </c>
      <c r="O21" s="372">
        <v>59.104781281790444</v>
      </c>
      <c r="P21" s="350"/>
      <c r="Q21" s="368">
        <v>7886</v>
      </c>
      <c r="R21" s="369">
        <v>17.540815872592198</v>
      </c>
      <c r="S21" s="370">
        <v>4513</v>
      </c>
      <c r="T21" s="371">
        <v>57.227998985544005</v>
      </c>
      <c r="U21" s="370">
        <v>3373</v>
      </c>
      <c r="V21" s="372">
        <v>42.772001014455995</v>
      </c>
      <c r="W21" s="350"/>
      <c r="X21" s="368">
        <v>27242</v>
      </c>
      <c r="Y21" s="369">
        <v>60.594332488100001</v>
      </c>
      <c r="Z21" s="370">
        <v>20733</v>
      </c>
      <c r="AA21" s="371">
        <v>76.106746934879965</v>
      </c>
      <c r="AB21" s="370">
        <v>6509</v>
      </c>
      <c r="AC21" s="372">
        <f t="shared" si="0"/>
        <v>23.893253065120035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12087</v>
      </c>
      <c r="E22" s="365">
        <f t="shared" si="2"/>
        <v>7947</v>
      </c>
      <c r="F22" s="366">
        <f t="shared" si="3"/>
        <v>65.748324646314231</v>
      </c>
      <c r="G22" s="365">
        <f t="shared" si="4"/>
        <v>4140</v>
      </c>
      <c r="H22" s="367">
        <f t="shared" si="3"/>
        <v>34.251675353685776</v>
      </c>
      <c r="I22" s="350"/>
      <c r="J22" s="368">
        <f t="shared" si="5"/>
        <v>2638</v>
      </c>
      <c r="K22" s="369">
        <f t="shared" si="6"/>
        <v>21.825101348556299</v>
      </c>
      <c r="L22" s="370">
        <v>1088</v>
      </c>
      <c r="M22" s="371">
        <v>41.243366186504929</v>
      </c>
      <c r="N22" s="370">
        <v>1550</v>
      </c>
      <c r="O22" s="372">
        <v>58.756633813495071</v>
      </c>
      <c r="P22" s="350"/>
      <c r="Q22" s="368">
        <v>1892</v>
      </c>
      <c r="R22" s="369">
        <v>15.653181103665096</v>
      </c>
      <c r="S22" s="370">
        <v>1089</v>
      </c>
      <c r="T22" s="371">
        <v>57.558139534883722</v>
      </c>
      <c r="U22" s="370">
        <v>803</v>
      </c>
      <c r="V22" s="372">
        <v>42.441860465116278</v>
      </c>
      <c r="W22" s="350"/>
      <c r="X22" s="368">
        <v>7557</v>
      </c>
      <c r="Y22" s="369">
        <v>62.521717547778607</v>
      </c>
      <c r="Z22" s="370">
        <v>5770</v>
      </c>
      <c r="AA22" s="371">
        <v>76.353050152176792</v>
      </c>
      <c r="AB22" s="370">
        <v>1787</v>
      </c>
      <c r="AC22" s="372">
        <f t="shared" si="0"/>
        <v>23.646949847823208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25963</v>
      </c>
      <c r="E23" s="365">
        <f t="shared" si="2"/>
        <v>17435</v>
      </c>
      <c r="F23" s="366">
        <f t="shared" si="3"/>
        <v>67.153256557408625</v>
      </c>
      <c r="G23" s="365">
        <f t="shared" si="4"/>
        <v>8528</v>
      </c>
      <c r="H23" s="367">
        <f t="shared" si="3"/>
        <v>32.846743442591382</v>
      </c>
      <c r="I23" s="350"/>
      <c r="J23" s="368">
        <f t="shared" si="5"/>
        <v>5211</v>
      </c>
      <c r="K23" s="369">
        <f t="shared" si="6"/>
        <v>20.070870084350805</v>
      </c>
      <c r="L23" s="370">
        <v>2220</v>
      </c>
      <c r="M23" s="371">
        <v>42.602187679907885</v>
      </c>
      <c r="N23" s="370">
        <v>2991</v>
      </c>
      <c r="O23" s="372">
        <v>57.397812320092115</v>
      </c>
      <c r="P23" s="350"/>
      <c r="Q23" s="368">
        <v>4269</v>
      </c>
      <c r="R23" s="369">
        <v>16.442629896391018</v>
      </c>
      <c r="S23" s="370">
        <v>2412</v>
      </c>
      <c r="T23" s="371">
        <v>56.500351370344347</v>
      </c>
      <c r="U23" s="370">
        <v>1857</v>
      </c>
      <c r="V23" s="372">
        <v>43.49964862965566</v>
      </c>
      <c r="W23" s="350"/>
      <c r="X23" s="368">
        <v>16483</v>
      </c>
      <c r="Y23" s="369">
        <v>63.486500019258173</v>
      </c>
      <c r="Z23" s="370">
        <v>12803</v>
      </c>
      <c r="AA23" s="371">
        <v>77.673967117636352</v>
      </c>
      <c r="AB23" s="370">
        <v>3680</v>
      </c>
      <c r="AC23" s="372">
        <f t="shared" si="0"/>
        <v>22.326032882363648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61401</v>
      </c>
      <c r="E24" s="365">
        <f t="shared" si="2"/>
        <v>41235</v>
      </c>
      <c r="F24" s="366">
        <f t="shared" si="3"/>
        <v>67.156886695656425</v>
      </c>
      <c r="G24" s="365">
        <f t="shared" si="4"/>
        <v>20166</v>
      </c>
      <c r="H24" s="367">
        <f t="shared" si="3"/>
        <v>32.843113304343582</v>
      </c>
      <c r="I24" s="350"/>
      <c r="J24" s="368">
        <f t="shared" si="5"/>
        <v>15236</v>
      </c>
      <c r="K24" s="369">
        <f t="shared" si="6"/>
        <v>24.813928111919999</v>
      </c>
      <c r="L24" s="370">
        <v>7459</v>
      </c>
      <c r="M24" s="371">
        <v>48.956419007613547</v>
      </c>
      <c r="N24" s="370">
        <v>7777</v>
      </c>
      <c r="O24" s="372">
        <v>51.043580992386453</v>
      </c>
      <c r="P24" s="350"/>
      <c r="Q24" s="368">
        <v>9379</v>
      </c>
      <c r="R24" s="369">
        <v>15.274995521245582</v>
      </c>
      <c r="S24" s="370">
        <v>5561</v>
      </c>
      <c r="T24" s="371">
        <v>59.292035398230091</v>
      </c>
      <c r="U24" s="370">
        <v>3818</v>
      </c>
      <c r="V24" s="372">
        <v>40.707964601769916</v>
      </c>
      <c r="W24" s="350"/>
      <c r="X24" s="368">
        <v>36786</v>
      </c>
      <c r="Y24" s="369">
        <v>59.911076366834415</v>
      </c>
      <c r="Z24" s="370">
        <v>28215</v>
      </c>
      <c r="AA24" s="371">
        <v>76.700375142717334</v>
      </c>
      <c r="AB24" s="370">
        <v>8571</v>
      </c>
      <c r="AC24" s="372">
        <f t="shared" si="0"/>
        <v>23.299624857282662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13264</v>
      </c>
      <c r="E25" s="365">
        <f t="shared" si="2"/>
        <v>7581</v>
      </c>
      <c r="F25" s="366">
        <f t="shared" si="3"/>
        <v>57.154704463208681</v>
      </c>
      <c r="G25" s="365">
        <f t="shared" si="4"/>
        <v>5683</v>
      </c>
      <c r="H25" s="367">
        <f t="shared" si="3"/>
        <v>42.845295536791319</v>
      </c>
      <c r="I25" s="350"/>
      <c r="J25" s="368">
        <f t="shared" si="5"/>
        <v>5087</v>
      </c>
      <c r="K25" s="369">
        <f t="shared" si="6"/>
        <v>38.351930036188179</v>
      </c>
      <c r="L25" s="370">
        <v>1832</v>
      </c>
      <c r="M25" s="371">
        <v>36.013367407116178</v>
      </c>
      <c r="N25" s="370">
        <v>3255</v>
      </c>
      <c r="O25" s="372">
        <v>63.986632592883822</v>
      </c>
      <c r="P25" s="350"/>
      <c r="Q25" s="368">
        <v>1967</v>
      </c>
      <c r="R25" s="369">
        <v>14.829613992762363</v>
      </c>
      <c r="S25" s="370">
        <v>1088</v>
      </c>
      <c r="T25" s="371">
        <v>55.312658871377728</v>
      </c>
      <c r="U25" s="370">
        <v>879</v>
      </c>
      <c r="V25" s="372">
        <v>44.687341128622265</v>
      </c>
      <c r="W25" s="350"/>
      <c r="X25" s="368">
        <v>6210</v>
      </c>
      <c r="Y25" s="369">
        <v>46.818455971049453</v>
      </c>
      <c r="Z25" s="370">
        <v>4661</v>
      </c>
      <c r="AA25" s="371">
        <v>75.056360708534626</v>
      </c>
      <c r="AB25" s="370">
        <v>1549</v>
      </c>
      <c r="AC25" s="372">
        <f t="shared" si="0"/>
        <v>24.943639291465377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3360</v>
      </c>
      <c r="E26" s="380">
        <f t="shared" si="2"/>
        <v>2286</v>
      </c>
      <c r="F26" s="381">
        <f t="shared" si="3"/>
        <v>68.035714285714292</v>
      </c>
      <c r="G26" s="380">
        <f t="shared" si="4"/>
        <v>1074</v>
      </c>
      <c r="H26" s="367">
        <f t="shared" si="3"/>
        <v>31.964285714285712</v>
      </c>
      <c r="I26" s="350"/>
      <c r="J26" s="377">
        <f t="shared" si="5"/>
        <v>652</v>
      </c>
      <c r="K26" s="378">
        <f t="shared" si="6"/>
        <v>19.404761904761905</v>
      </c>
      <c r="L26" s="375">
        <v>313</v>
      </c>
      <c r="M26" s="376">
        <v>48.006134969325153</v>
      </c>
      <c r="N26" s="375">
        <v>339</v>
      </c>
      <c r="O26" s="372">
        <v>51.993865030674847</v>
      </c>
      <c r="P26" s="350"/>
      <c r="Q26" s="377">
        <v>507</v>
      </c>
      <c r="R26" s="378">
        <v>15.089285714285714</v>
      </c>
      <c r="S26" s="375">
        <v>290</v>
      </c>
      <c r="T26" s="376">
        <v>57.199211045364898</v>
      </c>
      <c r="U26" s="375">
        <v>217</v>
      </c>
      <c r="V26" s="372">
        <v>42.800788954635109</v>
      </c>
      <c r="W26" s="350"/>
      <c r="X26" s="377">
        <v>2201</v>
      </c>
      <c r="Y26" s="378">
        <v>65.50595238095238</v>
      </c>
      <c r="Z26" s="375">
        <v>1683</v>
      </c>
      <c r="AA26" s="376">
        <v>76.465243071331216</v>
      </c>
      <c r="AB26" s="375">
        <v>518</v>
      </c>
      <c r="AC26" s="372">
        <f t="shared" si="0"/>
        <v>23.534756928668788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17112</v>
      </c>
      <c r="E27" s="380">
        <f t="shared" si="2"/>
        <v>11487</v>
      </c>
      <c r="F27" s="381">
        <f t="shared" si="3"/>
        <v>67.128330995792425</v>
      </c>
      <c r="G27" s="380">
        <f t="shared" si="4"/>
        <v>5625</v>
      </c>
      <c r="H27" s="367">
        <f t="shared" si="3"/>
        <v>32.871669004207568</v>
      </c>
      <c r="I27" s="350"/>
      <c r="J27" s="377">
        <f t="shared" si="5"/>
        <v>3353</v>
      </c>
      <c r="K27" s="378">
        <f t="shared" si="6"/>
        <v>19.59443665264142</v>
      </c>
      <c r="L27" s="375">
        <v>1396</v>
      </c>
      <c r="M27" s="376">
        <v>41.634357291977338</v>
      </c>
      <c r="N27" s="375">
        <v>1957</v>
      </c>
      <c r="O27" s="372">
        <v>58.365642708022669</v>
      </c>
      <c r="P27" s="350"/>
      <c r="Q27" s="377">
        <v>2583</v>
      </c>
      <c r="R27" s="378">
        <v>15.094670406732119</v>
      </c>
      <c r="S27" s="375">
        <v>1466</v>
      </c>
      <c r="T27" s="376">
        <v>56.755710414246998</v>
      </c>
      <c r="U27" s="375">
        <v>1117</v>
      </c>
      <c r="V27" s="372">
        <v>43.244289585753002</v>
      </c>
      <c r="W27" s="350"/>
      <c r="X27" s="377">
        <v>11176</v>
      </c>
      <c r="Y27" s="378">
        <v>65.310892940626459</v>
      </c>
      <c r="Z27" s="375">
        <v>8625</v>
      </c>
      <c r="AA27" s="376">
        <v>77.174302075876881</v>
      </c>
      <c r="AB27" s="375">
        <v>2551</v>
      </c>
      <c r="AC27" s="372">
        <f t="shared" si="0"/>
        <v>22.825697924123119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2367</v>
      </c>
      <c r="E28" s="380">
        <f t="shared" si="2"/>
        <v>1529</v>
      </c>
      <c r="F28" s="381">
        <f t="shared" si="3"/>
        <v>64.596535699197304</v>
      </c>
      <c r="G28" s="380">
        <f t="shared" si="4"/>
        <v>838</v>
      </c>
      <c r="H28" s="382">
        <f t="shared" si="3"/>
        <v>35.403464300802703</v>
      </c>
      <c r="I28" s="350"/>
      <c r="J28" s="377">
        <f t="shared" si="5"/>
        <v>528</v>
      </c>
      <c r="K28" s="378">
        <f t="shared" si="6"/>
        <v>22.306717363751584</v>
      </c>
      <c r="L28" s="375">
        <v>229</v>
      </c>
      <c r="M28" s="376">
        <v>43.371212121212125</v>
      </c>
      <c r="N28" s="375">
        <v>299</v>
      </c>
      <c r="O28" s="383">
        <v>56.628787878787875</v>
      </c>
      <c r="P28" s="350"/>
      <c r="Q28" s="377">
        <v>358</v>
      </c>
      <c r="R28" s="378">
        <v>15.124630333755809</v>
      </c>
      <c r="S28" s="375">
        <v>196</v>
      </c>
      <c r="T28" s="376">
        <v>54.748603351955303</v>
      </c>
      <c r="U28" s="375">
        <v>162</v>
      </c>
      <c r="V28" s="383">
        <v>45.251396648044697</v>
      </c>
      <c r="W28" s="350"/>
      <c r="X28" s="377">
        <v>1481</v>
      </c>
      <c r="Y28" s="378">
        <v>62.568652302492609</v>
      </c>
      <c r="Z28" s="375">
        <v>1104</v>
      </c>
      <c r="AA28" s="376">
        <v>74.544226873733962</v>
      </c>
      <c r="AB28" s="375">
        <v>377</v>
      </c>
      <c r="AC28" s="383">
        <f t="shared" si="0"/>
        <v>25.455773126266035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1176</v>
      </c>
      <c r="E29" s="386">
        <f t="shared" si="2"/>
        <v>633</v>
      </c>
      <c r="F29" s="387">
        <f t="shared" si="3"/>
        <v>53.826530612244895</v>
      </c>
      <c r="G29" s="386">
        <f t="shared" si="4"/>
        <v>543</v>
      </c>
      <c r="H29" s="388">
        <f t="shared" si="3"/>
        <v>46.173469387755098</v>
      </c>
      <c r="I29" s="350"/>
      <c r="J29" s="389">
        <f t="shared" si="5"/>
        <v>642</v>
      </c>
      <c r="K29" s="390">
        <f t="shared" si="6"/>
        <v>54.591836734693878</v>
      </c>
      <c r="L29" s="391">
        <v>247</v>
      </c>
      <c r="M29" s="392">
        <v>38.473520249221181</v>
      </c>
      <c r="N29" s="391">
        <v>395</v>
      </c>
      <c r="O29" s="393">
        <v>61.526479750778819</v>
      </c>
      <c r="P29" s="350"/>
      <c r="Q29" s="389">
        <v>172</v>
      </c>
      <c r="R29" s="390">
        <v>14.625850340136054</v>
      </c>
      <c r="S29" s="391">
        <v>106</v>
      </c>
      <c r="T29" s="392">
        <v>61.627906976744185</v>
      </c>
      <c r="U29" s="391">
        <v>66</v>
      </c>
      <c r="V29" s="393">
        <v>38.372093023255815</v>
      </c>
      <c r="W29" s="350"/>
      <c r="X29" s="389">
        <v>362</v>
      </c>
      <c r="Y29" s="390">
        <v>30.782312925170068</v>
      </c>
      <c r="Z29" s="391">
        <v>280</v>
      </c>
      <c r="AA29" s="392">
        <v>77.348066298342545</v>
      </c>
      <c r="AB29" s="391">
        <v>82</v>
      </c>
      <c r="AC29" s="393">
        <f t="shared" si="0"/>
        <v>22.651933701657459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405815</v>
      </c>
      <c r="E31" s="1238">
        <f>L31+S31+Z31</f>
        <v>259831</v>
      </c>
      <c r="F31" s="1239">
        <f>E31/$D31*100</f>
        <v>64.026958096669659</v>
      </c>
      <c r="G31" s="1238">
        <f>N31+U31+AB31</f>
        <v>145984</v>
      </c>
      <c r="H31" s="1240">
        <f>G31/$D31*100</f>
        <v>35.973041903330333</v>
      </c>
      <c r="I31" s="320"/>
      <c r="J31" s="1241">
        <f>SUM(J12:J29)</f>
        <v>107988</v>
      </c>
      <c r="K31" s="1242">
        <f>J31/$D31*100</f>
        <v>26.610154873526113</v>
      </c>
      <c r="L31" s="1238">
        <f>SUM(L12:L29)</f>
        <v>44852</v>
      </c>
      <c r="M31" s="1239">
        <f>L31/$J31*100</f>
        <v>41.534244545690264</v>
      </c>
      <c r="N31" s="1238">
        <f>SUM(N12:N29)</f>
        <v>63136</v>
      </c>
      <c r="O31" s="1243">
        <f>N31/$J31*100</f>
        <v>58.465755454309743</v>
      </c>
      <c r="P31" s="320"/>
      <c r="Q31" s="1241">
        <f>SUM(Q12:Q29)</f>
        <v>65297</v>
      </c>
      <c r="R31" s="1242">
        <f>Q31/$D31*100</f>
        <v>16.090336729790668</v>
      </c>
      <c r="S31" s="1238">
        <f>SUM(S12:S29)</f>
        <v>37599</v>
      </c>
      <c r="T31" s="1239">
        <f>S31/$Q31*100</f>
        <v>57.581512167480895</v>
      </c>
      <c r="U31" s="1238">
        <f>SUM(U12:U29)</f>
        <v>27698</v>
      </c>
      <c r="V31" s="1243">
        <f>U31/$Q31*100</f>
        <v>42.418487832519105</v>
      </c>
      <c r="W31" s="320"/>
      <c r="X31" s="1241">
        <f>SUM(X12:X29)</f>
        <v>232530</v>
      </c>
      <c r="Y31" s="1242">
        <f>X31/$D31*100</f>
        <v>57.299508396683215</v>
      </c>
      <c r="Z31" s="1238">
        <f>SUM(Z12:Z29)</f>
        <v>177380</v>
      </c>
      <c r="AA31" s="1239">
        <f>Z31/$X31*100</f>
        <v>76.282630198253983</v>
      </c>
      <c r="AB31" s="1238">
        <f>SUM(AB12:AB29)</f>
        <v>55150</v>
      </c>
      <c r="AC31" s="1243">
        <f>AB31/$X31*100</f>
        <v>23.71736980174601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423</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259</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260</v>
      </c>
      <c r="K8" s="1402"/>
      <c r="L8" s="1402"/>
      <c r="M8" s="1402"/>
      <c r="N8" s="1402"/>
      <c r="O8" s="1403"/>
      <c r="P8" s="317"/>
      <c r="Q8" s="1401" t="s">
        <v>261</v>
      </c>
      <c r="R8" s="1402"/>
      <c r="S8" s="1402"/>
      <c r="T8" s="1402"/>
      <c r="U8" s="1402"/>
      <c r="V8" s="1403"/>
      <c r="W8" s="317"/>
      <c r="X8" s="1401" t="s">
        <v>262</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267</v>
      </c>
      <c r="L9" s="1380" t="s">
        <v>24</v>
      </c>
      <c r="M9" s="1381"/>
      <c r="N9" s="1382" t="s">
        <v>23</v>
      </c>
      <c r="O9" s="1383"/>
      <c r="P9" s="317"/>
      <c r="Q9" s="1384" t="s">
        <v>9</v>
      </c>
      <c r="R9" s="1378" t="s">
        <v>267</v>
      </c>
      <c r="S9" s="1380" t="s">
        <v>24</v>
      </c>
      <c r="T9" s="1381"/>
      <c r="U9" s="1382" t="s">
        <v>23</v>
      </c>
      <c r="V9" s="1383"/>
      <c r="W9" s="317"/>
      <c r="X9" s="1384" t="s">
        <v>9</v>
      </c>
      <c r="Y9" s="1378" t="s">
        <v>267</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267</v>
      </c>
      <c r="G10" s="406" t="s">
        <v>9</v>
      </c>
      <c r="H10" s="889" t="s">
        <v>267</v>
      </c>
      <c r="I10" s="346"/>
      <c r="J10" s="1385"/>
      <c r="K10" s="1379"/>
      <c r="L10" s="404" t="s">
        <v>9</v>
      </c>
      <c r="M10" s="403" t="s">
        <v>267</v>
      </c>
      <c r="N10" s="407" t="s">
        <v>9</v>
      </c>
      <c r="O10" s="402" t="s">
        <v>267</v>
      </c>
      <c r="P10" s="347"/>
      <c r="Q10" s="1385"/>
      <c r="R10" s="1379"/>
      <c r="S10" s="404" t="s">
        <v>9</v>
      </c>
      <c r="T10" s="403" t="s">
        <v>267</v>
      </c>
      <c r="U10" s="407" t="s">
        <v>9</v>
      </c>
      <c r="V10" s="402" t="s">
        <v>267</v>
      </c>
      <c r="W10" s="347"/>
      <c r="X10" s="1385"/>
      <c r="Y10" s="1379"/>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131290</v>
      </c>
      <c r="E12" s="352">
        <f>L12+S12+Z12</f>
        <v>83015</v>
      </c>
      <c r="F12" s="353">
        <f>E12/$D12*100</f>
        <v>63.230253636986824</v>
      </c>
      <c r="G12" s="352">
        <f>N12+U12+AB12</f>
        <v>48275</v>
      </c>
      <c r="H12" s="354">
        <f>G12/$D12*100</f>
        <v>36.769746363013176</v>
      </c>
      <c r="I12" s="350"/>
      <c r="J12" s="355">
        <f>L12+N12</f>
        <v>39795</v>
      </c>
      <c r="K12" s="356">
        <f>J12/$D12*100</f>
        <v>30.310762434305737</v>
      </c>
      <c r="L12" s="357">
        <v>16145</v>
      </c>
      <c r="M12" s="353">
        <v>40.570423420027637</v>
      </c>
      <c r="N12" s="357">
        <v>23650</v>
      </c>
      <c r="O12" s="358">
        <v>59.429576579972355</v>
      </c>
      <c r="P12" s="350"/>
      <c r="Q12" s="355">
        <v>26265</v>
      </c>
      <c r="R12" s="356">
        <v>20.005331708431719</v>
      </c>
      <c r="S12" s="357">
        <v>16982</v>
      </c>
      <c r="T12" s="353">
        <v>64.656386826575286</v>
      </c>
      <c r="U12" s="357">
        <v>9283</v>
      </c>
      <c r="V12" s="358">
        <v>35.343613173424707</v>
      </c>
      <c r="W12" s="350"/>
      <c r="X12" s="355">
        <v>65230</v>
      </c>
      <c r="Y12" s="356">
        <v>49.683905857262552</v>
      </c>
      <c r="Z12" s="357">
        <v>49888</v>
      </c>
      <c r="AA12" s="353">
        <v>76.480147171546832</v>
      </c>
      <c r="AB12" s="357">
        <v>15342</v>
      </c>
      <c r="AC12" s="358">
        <f t="shared" ref="AC12:AC29" si="0">AB12/$X12*100</f>
        <v>23.519852828453168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14660</v>
      </c>
      <c r="E13" s="365">
        <f t="shared" ref="E13:E29" si="2">L13+S13+Z13</f>
        <v>9268</v>
      </c>
      <c r="F13" s="366">
        <f t="shared" ref="F13:H29" si="3">E13/$D13*100</f>
        <v>63.219645293315139</v>
      </c>
      <c r="G13" s="365">
        <f t="shared" ref="G13:G29" si="4">N13+U13+AB13</f>
        <v>5392</v>
      </c>
      <c r="H13" s="367">
        <f t="shared" si="3"/>
        <v>36.780354706684861</v>
      </c>
      <c r="I13" s="350"/>
      <c r="J13" s="368">
        <f t="shared" ref="J13:J29" si="5">L13+N13</f>
        <v>3213</v>
      </c>
      <c r="K13" s="369">
        <f t="shared" ref="K13:K29" si="6">J13/$D13*100</f>
        <v>21.916780354706685</v>
      </c>
      <c r="L13" s="370">
        <v>1322</v>
      </c>
      <c r="M13" s="371">
        <v>41.14534702769997</v>
      </c>
      <c r="N13" s="370">
        <v>1891</v>
      </c>
      <c r="O13" s="372">
        <v>58.854652972300038</v>
      </c>
      <c r="P13" s="350"/>
      <c r="Q13" s="368">
        <v>2557</v>
      </c>
      <c r="R13" s="369">
        <v>17.442019099590723</v>
      </c>
      <c r="S13" s="370">
        <v>1496</v>
      </c>
      <c r="T13" s="371">
        <v>58.506061791161514</v>
      </c>
      <c r="U13" s="370">
        <v>1061</v>
      </c>
      <c r="V13" s="372">
        <v>41.493938208838479</v>
      </c>
      <c r="W13" s="350"/>
      <c r="X13" s="368">
        <v>8890</v>
      </c>
      <c r="Y13" s="369">
        <v>60.641200545702588</v>
      </c>
      <c r="Z13" s="370">
        <v>6450</v>
      </c>
      <c r="AA13" s="371">
        <v>72.553430821147359</v>
      </c>
      <c r="AB13" s="370">
        <v>2440</v>
      </c>
      <c r="AC13" s="372">
        <f t="shared" si="0"/>
        <v>27.446569178852641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10628</v>
      </c>
      <c r="E14" s="365">
        <f t="shared" si="2"/>
        <v>6862</v>
      </c>
      <c r="F14" s="366">
        <f t="shared" si="3"/>
        <v>64.565299209634929</v>
      </c>
      <c r="G14" s="365">
        <f t="shared" si="4"/>
        <v>3766</v>
      </c>
      <c r="H14" s="367">
        <f t="shared" si="3"/>
        <v>35.434700790365078</v>
      </c>
      <c r="I14" s="350"/>
      <c r="J14" s="368">
        <f t="shared" si="5"/>
        <v>2634</v>
      </c>
      <c r="K14" s="369">
        <f t="shared" si="6"/>
        <v>24.783590515619121</v>
      </c>
      <c r="L14" s="370">
        <v>1013</v>
      </c>
      <c r="M14" s="371">
        <v>38.458618071374332</v>
      </c>
      <c r="N14" s="370">
        <v>1621</v>
      </c>
      <c r="O14" s="372">
        <v>61.541381928625661</v>
      </c>
      <c r="P14" s="350"/>
      <c r="Q14" s="368">
        <v>2135</v>
      </c>
      <c r="R14" s="369">
        <v>20.088445615355667</v>
      </c>
      <c r="S14" s="370">
        <v>1267</v>
      </c>
      <c r="T14" s="371">
        <v>59.344262295081961</v>
      </c>
      <c r="U14" s="370">
        <v>868</v>
      </c>
      <c r="V14" s="372">
        <v>40.655737704918032</v>
      </c>
      <c r="W14" s="350"/>
      <c r="X14" s="368">
        <v>5859</v>
      </c>
      <c r="Y14" s="369">
        <v>55.127963869025223</v>
      </c>
      <c r="Z14" s="370">
        <v>4582</v>
      </c>
      <c r="AA14" s="371">
        <v>78.204471752858851</v>
      </c>
      <c r="AB14" s="370">
        <v>1277</v>
      </c>
      <c r="AC14" s="372">
        <f t="shared" si="0"/>
        <v>21.795528247141149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9929</v>
      </c>
      <c r="E15" s="365">
        <f t="shared" si="2"/>
        <v>6010</v>
      </c>
      <c r="F15" s="366">
        <f t="shared" si="3"/>
        <v>60.529761305267392</v>
      </c>
      <c r="G15" s="365">
        <f t="shared" si="4"/>
        <v>3919</v>
      </c>
      <c r="H15" s="367">
        <f t="shared" si="3"/>
        <v>39.4702386947326</v>
      </c>
      <c r="I15" s="350"/>
      <c r="J15" s="368">
        <f t="shared" si="5"/>
        <v>2933</v>
      </c>
      <c r="K15" s="369">
        <f t="shared" si="6"/>
        <v>29.539732097895055</v>
      </c>
      <c r="L15" s="370">
        <v>1186</v>
      </c>
      <c r="M15" s="371">
        <v>40.436413228775997</v>
      </c>
      <c r="N15" s="370">
        <v>1747</v>
      </c>
      <c r="O15" s="372">
        <v>59.563586771223996</v>
      </c>
      <c r="P15" s="350"/>
      <c r="Q15" s="368">
        <v>2028</v>
      </c>
      <c r="R15" s="369">
        <v>20.425017625138484</v>
      </c>
      <c r="S15" s="370">
        <v>1148</v>
      </c>
      <c r="T15" s="371">
        <v>56.607495069033533</v>
      </c>
      <c r="U15" s="370">
        <v>880</v>
      </c>
      <c r="V15" s="372">
        <v>43.392504930966467</v>
      </c>
      <c r="W15" s="350"/>
      <c r="X15" s="368">
        <v>4968</v>
      </c>
      <c r="Y15" s="369">
        <v>50.035250276966458</v>
      </c>
      <c r="Z15" s="370">
        <v>3676</v>
      </c>
      <c r="AA15" s="371">
        <v>73.993558776167461</v>
      </c>
      <c r="AB15" s="370">
        <v>1292</v>
      </c>
      <c r="AC15" s="372">
        <f t="shared" si="0"/>
        <v>26.006441223832528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14556</v>
      </c>
      <c r="E16" s="365">
        <f t="shared" si="2"/>
        <v>8462</v>
      </c>
      <c r="F16" s="366">
        <f t="shared" si="3"/>
        <v>58.134102775487776</v>
      </c>
      <c r="G16" s="365">
        <f t="shared" si="4"/>
        <v>6094</v>
      </c>
      <c r="H16" s="367">
        <f t="shared" si="3"/>
        <v>41.865897224512224</v>
      </c>
      <c r="I16" s="350"/>
      <c r="J16" s="368">
        <f t="shared" si="5"/>
        <v>6074</v>
      </c>
      <c r="K16" s="369">
        <f t="shared" si="6"/>
        <v>41.728496839791148</v>
      </c>
      <c r="L16" s="370">
        <v>2470</v>
      </c>
      <c r="M16" s="371">
        <v>40.665130062561737</v>
      </c>
      <c r="N16" s="370">
        <v>3604</v>
      </c>
      <c r="O16" s="372">
        <v>59.334869937438263</v>
      </c>
      <c r="P16" s="350"/>
      <c r="Q16" s="368">
        <v>2833</v>
      </c>
      <c r="R16" s="369">
        <v>19.46276449574059</v>
      </c>
      <c r="S16" s="370">
        <v>1725</v>
      </c>
      <c r="T16" s="371">
        <v>60.889516413695731</v>
      </c>
      <c r="U16" s="370">
        <v>1108</v>
      </c>
      <c r="V16" s="372">
        <v>39.110483586304277</v>
      </c>
      <c r="W16" s="350"/>
      <c r="X16" s="368">
        <v>5649</v>
      </c>
      <c r="Y16" s="369">
        <v>38.808738664468265</v>
      </c>
      <c r="Z16" s="370">
        <v>4267</v>
      </c>
      <c r="AA16" s="371">
        <v>75.535493007611962</v>
      </c>
      <c r="AB16" s="370">
        <v>1382</v>
      </c>
      <c r="AC16" s="372">
        <f t="shared" si="0"/>
        <v>24.464506992388031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7509</v>
      </c>
      <c r="E17" s="375">
        <f t="shared" si="2"/>
        <v>4795</v>
      </c>
      <c r="F17" s="376">
        <f t="shared" si="3"/>
        <v>63.856705286988948</v>
      </c>
      <c r="G17" s="375">
        <f t="shared" si="4"/>
        <v>2714</v>
      </c>
      <c r="H17" s="367">
        <f t="shared" si="3"/>
        <v>36.143294713011052</v>
      </c>
      <c r="I17" s="350"/>
      <c r="J17" s="377">
        <f t="shared" si="5"/>
        <v>1871</v>
      </c>
      <c r="K17" s="378">
        <f t="shared" si="6"/>
        <v>24.916766546810496</v>
      </c>
      <c r="L17" s="375">
        <v>766</v>
      </c>
      <c r="M17" s="376">
        <v>40.940673436664888</v>
      </c>
      <c r="N17" s="375">
        <v>1105</v>
      </c>
      <c r="O17" s="372">
        <v>59.059326563335112</v>
      </c>
      <c r="P17" s="350"/>
      <c r="Q17" s="377">
        <v>1535</v>
      </c>
      <c r="R17" s="378">
        <v>20.442136103342655</v>
      </c>
      <c r="S17" s="375">
        <v>859</v>
      </c>
      <c r="T17" s="376">
        <v>55.960912052117266</v>
      </c>
      <c r="U17" s="375">
        <v>676</v>
      </c>
      <c r="V17" s="372">
        <v>44.039087947882734</v>
      </c>
      <c r="W17" s="350"/>
      <c r="X17" s="377">
        <v>4103</v>
      </c>
      <c r="Y17" s="378">
        <v>54.641097349846845</v>
      </c>
      <c r="Z17" s="375">
        <v>3170</v>
      </c>
      <c r="AA17" s="376">
        <v>77.260541067511582</v>
      </c>
      <c r="AB17" s="375">
        <v>933</v>
      </c>
      <c r="AC17" s="372">
        <f t="shared" si="0"/>
        <v>22.739458932488425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40750</v>
      </c>
      <c r="E18" s="365">
        <f t="shared" si="2"/>
        <v>25781</v>
      </c>
      <c r="F18" s="366">
        <f t="shared" si="3"/>
        <v>63.26625766871166</v>
      </c>
      <c r="G18" s="365">
        <f t="shared" si="4"/>
        <v>14969</v>
      </c>
      <c r="H18" s="367">
        <f t="shared" si="3"/>
        <v>36.73374233128834</v>
      </c>
      <c r="I18" s="350"/>
      <c r="J18" s="368">
        <f t="shared" si="5"/>
        <v>9376</v>
      </c>
      <c r="K18" s="369">
        <f t="shared" si="6"/>
        <v>23.008588957055213</v>
      </c>
      <c r="L18" s="370">
        <v>3906</v>
      </c>
      <c r="M18" s="371">
        <v>41.659556313993171</v>
      </c>
      <c r="N18" s="370">
        <v>5470</v>
      </c>
      <c r="O18" s="372">
        <v>58.340443686006829</v>
      </c>
      <c r="P18" s="350"/>
      <c r="Q18" s="368">
        <v>6893</v>
      </c>
      <c r="R18" s="369">
        <v>16.915337423312884</v>
      </c>
      <c r="S18" s="370">
        <v>3942</v>
      </c>
      <c r="T18" s="371">
        <v>57.188452052807193</v>
      </c>
      <c r="U18" s="370">
        <v>2951</v>
      </c>
      <c r="V18" s="372">
        <v>42.8115479471928</v>
      </c>
      <c r="W18" s="350"/>
      <c r="X18" s="368">
        <v>24481</v>
      </c>
      <c r="Y18" s="369">
        <v>60.076073619631899</v>
      </c>
      <c r="Z18" s="370">
        <v>17933</v>
      </c>
      <c r="AA18" s="371">
        <v>73.25272660430538</v>
      </c>
      <c r="AB18" s="370">
        <v>6548</v>
      </c>
      <c r="AC18" s="372">
        <f t="shared" si="0"/>
        <v>26.74727339569462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23781</v>
      </c>
      <c r="E19" s="365">
        <f t="shared" si="2"/>
        <v>14690</v>
      </c>
      <c r="F19" s="366">
        <f t="shared" si="3"/>
        <v>61.772002859425591</v>
      </c>
      <c r="G19" s="365">
        <f t="shared" si="4"/>
        <v>9091</v>
      </c>
      <c r="H19" s="367">
        <f t="shared" si="3"/>
        <v>38.227997140574409</v>
      </c>
      <c r="I19" s="350"/>
      <c r="J19" s="368">
        <f t="shared" si="5"/>
        <v>6310</v>
      </c>
      <c r="K19" s="369">
        <f t="shared" si="6"/>
        <v>26.533787477397926</v>
      </c>
      <c r="L19" s="370">
        <v>2574</v>
      </c>
      <c r="M19" s="371">
        <v>40.792393026941362</v>
      </c>
      <c r="N19" s="370">
        <v>3736</v>
      </c>
      <c r="O19" s="372">
        <v>59.207606973058638</v>
      </c>
      <c r="P19" s="350"/>
      <c r="Q19" s="368">
        <v>4103</v>
      </c>
      <c r="R19" s="369">
        <v>17.253269416761281</v>
      </c>
      <c r="S19" s="370">
        <v>2428</v>
      </c>
      <c r="T19" s="371">
        <v>59.176212527418961</v>
      </c>
      <c r="U19" s="370">
        <v>1675</v>
      </c>
      <c r="V19" s="372">
        <v>40.823787472581039</v>
      </c>
      <c r="W19" s="350"/>
      <c r="X19" s="368">
        <v>13368</v>
      </c>
      <c r="Y19" s="369">
        <v>56.212943105840793</v>
      </c>
      <c r="Z19" s="370">
        <v>9688</v>
      </c>
      <c r="AA19" s="371">
        <v>72.471573907839613</v>
      </c>
      <c r="AB19" s="370">
        <v>3680</v>
      </c>
      <c r="AC19" s="372">
        <f t="shared" si="0"/>
        <v>27.528426092160384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84565</v>
      </c>
      <c r="E20" s="365">
        <f t="shared" si="2"/>
        <v>54190</v>
      </c>
      <c r="F20" s="366">
        <f t="shared" si="3"/>
        <v>64.080884526695442</v>
      </c>
      <c r="G20" s="365">
        <f t="shared" si="4"/>
        <v>30375</v>
      </c>
      <c r="H20" s="367">
        <f t="shared" si="3"/>
        <v>35.919115473304558</v>
      </c>
      <c r="I20" s="350"/>
      <c r="J20" s="368">
        <f t="shared" si="5"/>
        <v>19599</v>
      </c>
      <c r="K20" s="369">
        <f t="shared" si="6"/>
        <v>23.176254951812219</v>
      </c>
      <c r="L20" s="370">
        <v>8008</v>
      </c>
      <c r="M20" s="371">
        <v>40.859227511607735</v>
      </c>
      <c r="N20" s="370">
        <v>11591</v>
      </c>
      <c r="O20" s="372">
        <v>59.140772488392265</v>
      </c>
      <c r="P20" s="350"/>
      <c r="Q20" s="368">
        <v>16087</v>
      </c>
      <c r="R20" s="369">
        <v>19.023236563590139</v>
      </c>
      <c r="S20" s="370">
        <v>9436</v>
      </c>
      <c r="T20" s="371">
        <v>58.656057686330577</v>
      </c>
      <c r="U20" s="370">
        <v>6651</v>
      </c>
      <c r="V20" s="372">
        <v>41.343942313669423</v>
      </c>
      <c r="W20" s="350"/>
      <c r="X20" s="368">
        <v>48879</v>
      </c>
      <c r="Y20" s="369">
        <v>57.800508484597643</v>
      </c>
      <c r="Z20" s="370">
        <v>36746</v>
      </c>
      <c r="AA20" s="371">
        <v>75.177479080995923</v>
      </c>
      <c r="AB20" s="370">
        <v>12133</v>
      </c>
      <c r="AC20" s="372">
        <f t="shared" si="0"/>
        <v>24.82252091900407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57259</v>
      </c>
      <c r="E21" s="365">
        <f t="shared" si="2"/>
        <v>35680</v>
      </c>
      <c r="F21" s="366">
        <f t="shared" si="3"/>
        <v>62.313348119946212</v>
      </c>
      <c r="G21" s="365">
        <f t="shared" si="4"/>
        <v>21579</v>
      </c>
      <c r="H21" s="367">
        <f t="shared" si="3"/>
        <v>37.686651880053788</v>
      </c>
      <c r="I21" s="350"/>
      <c r="J21" s="368">
        <f t="shared" si="5"/>
        <v>15188</v>
      </c>
      <c r="K21" s="369">
        <f t="shared" si="6"/>
        <v>26.525087759129569</v>
      </c>
      <c r="L21" s="370">
        <v>6182</v>
      </c>
      <c r="M21" s="371">
        <v>40.703186726362915</v>
      </c>
      <c r="N21" s="370">
        <v>9006</v>
      </c>
      <c r="O21" s="372">
        <v>59.296813273637085</v>
      </c>
      <c r="P21" s="350"/>
      <c r="Q21" s="368">
        <v>11600</v>
      </c>
      <c r="R21" s="369">
        <v>20.258823940341255</v>
      </c>
      <c r="S21" s="370">
        <v>6946</v>
      </c>
      <c r="T21" s="371">
        <v>59.879310344827587</v>
      </c>
      <c r="U21" s="370">
        <v>4654</v>
      </c>
      <c r="V21" s="372">
        <v>40.120689655172413</v>
      </c>
      <c r="W21" s="350"/>
      <c r="X21" s="368">
        <v>30471</v>
      </c>
      <c r="Y21" s="369">
        <v>53.216088300529172</v>
      </c>
      <c r="Z21" s="370">
        <v>22552</v>
      </c>
      <c r="AA21" s="371">
        <v>74.011355058908464</v>
      </c>
      <c r="AB21" s="370">
        <v>7919</v>
      </c>
      <c r="AC21" s="372">
        <f t="shared" si="0"/>
        <v>25.988644941091533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11899</v>
      </c>
      <c r="E22" s="365">
        <f t="shared" si="2"/>
        <v>7597</v>
      </c>
      <c r="F22" s="366">
        <f t="shared" si="3"/>
        <v>63.845701319438611</v>
      </c>
      <c r="G22" s="365">
        <f t="shared" si="4"/>
        <v>4302</v>
      </c>
      <c r="H22" s="367">
        <f t="shared" si="3"/>
        <v>36.154298680561389</v>
      </c>
      <c r="I22" s="350"/>
      <c r="J22" s="368">
        <f t="shared" si="5"/>
        <v>3150</v>
      </c>
      <c r="K22" s="369">
        <f t="shared" si="6"/>
        <v>26.472812841415244</v>
      </c>
      <c r="L22" s="370">
        <v>1317</v>
      </c>
      <c r="M22" s="371">
        <v>41.80952380952381</v>
      </c>
      <c r="N22" s="370">
        <v>1833</v>
      </c>
      <c r="O22" s="372">
        <v>58.19047619047619</v>
      </c>
      <c r="P22" s="350"/>
      <c r="Q22" s="368">
        <v>2228</v>
      </c>
      <c r="R22" s="369">
        <v>18.724262543070846</v>
      </c>
      <c r="S22" s="370">
        <v>1376</v>
      </c>
      <c r="T22" s="371">
        <v>61.759425493716336</v>
      </c>
      <c r="U22" s="370">
        <v>852</v>
      </c>
      <c r="V22" s="372">
        <v>38.240574506283664</v>
      </c>
      <c r="W22" s="350"/>
      <c r="X22" s="368">
        <v>6521</v>
      </c>
      <c r="Y22" s="369">
        <v>54.802924615513902</v>
      </c>
      <c r="Z22" s="370">
        <v>4904</v>
      </c>
      <c r="AA22" s="371">
        <v>75.203189694832091</v>
      </c>
      <c r="AB22" s="370">
        <v>1617</v>
      </c>
      <c r="AC22" s="372">
        <f t="shared" si="0"/>
        <v>24.79681030516792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25810</v>
      </c>
      <c r="E23" s="365">
        <f t="shared" si="2"/>
        <v>15968</v>
      </c>
      <c r="F23" s="366">
        <f t="shared" si="3"/>
        <v>61.867493219682288</v>
      </c>
      <c r="G23" s="365">
        <f t="shared" si="4"/>
        <v>9842</v>
      </c>
      <c r="H23" s="367">
        <f t="shared" si="3"/>
        <v>38.132506780317705</v>
      </c>
      <c r="I23" s="350"/>
      <c r="J23" s="368">
        <f t="shared" si="5"/>
        <v>7632</v>
      </c>
      <c r="K23" s="369">
        <f t="shared" si="6"/>
        <v>29.56993413405657</v>
      </c>
      <c r="L23" s="370">
        <v>2939</v>
      </c>
      <c r="M23" s="371">
        <v>38.50890985324947</v>
      </c>
      <c r="N23" s="370">
        <v>4693</v>
      </c>
      <c r="O23" s="372">
        <v>61.49109014675053</v>
      </c>
      <c r="P23" s="350"/>
      <c r="Q23" s="368">
        <v>4779</v>
      </c>
      <c r="R23" s="369">
        <v>18.516079039132119</v>
      </c>
      <c r="S23" s="370">
        <v>2814</v>
      </c>
      <c r="T23" s="371">
        <v>58.882611424984312</v>
      </c>
      <c r="U23" s="370">
        <v>1965</v>
      </c>
      <c r="V23" s="372">
        <v>41.117388575015696</v>
      </c>
      <c r="W23" s="350"/>
      <c r="X23" s="368">
        <v>13399</v>
      </c>
      <c r="Y23" s="369">
        <v>51.91398682681131</v>
      </c>
      <c r="Z23" s="370">
        <v>10215</v>
      </c>
      <c r="AA23" s="371">
        <v>76.237032614374215</v>
      </c>
      <c r="AB23" s="370">
        <v>3184</v>
      </c>
      <c r="AC23" s="372">
        <f t="shared" si="0"/>
        <v>23.762967385625792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67808</v>
      </c>
      <c r="E24" s="365">
        <f t="shared" si="2"/>
        <v>43416</v>
      </c>
      <c r="F24" s="366">
        <f t="shared" si="3"/>
        <v>64.027843322321857</v>
      </c>
      <c r="G24" s="365">
        <f t="shared" si="4"/>
        <v>24392</v>
      </c>
      <c r="H24" s="367">
        <f t="shared" si="3"/>
        <v>35.97215667767815</v>
      </c>
      <c r="I24" s="350"/>
      <c r="J24" s="368">
        <f t="shared" si="5"/>
        <v>19864</v>
      </c>
      <c r="K24" s="369">
        <f t="shared" si="6"/>
        <v>29.29447852760736</v>
      </c>
      <c r="L24" s="370">
        <v>8917</v>
      </c>
      <c r="M24" s="371">
        <v>44.890253725332258</v>
      </c>
      <c r="N24" s="370">
        <v>10947</v>
      </c>
      <c r="O24" s="372">
        <v>55.109746274667735</v>
      </c>
      <c r="P24" s="350"/>
      <c r="Q24" s="368">
        <v>11948</v>
      </c>
      <c r="R24" s="369">
        <v>17.620339782916471</v>
      </c>
      <c r="S24" s="370">
        <v>7407</v>
      </c>
      <c r="T24" s="371">
        <v>61.993639102778708</v>
      </c>
      <c r="U24" s="370">
        <v>4541</v>
      </c>
      <c r="V24" s="372">
        <v>38.006360897221292</v>
      </c>
      <c r="W24" s="350"/>
      <c r="X24" s="368">
        <v>35996</v>
      </c>
      <c r="Y24" s="369">
        <v>53.085181689476165</v>
      </c>
      <c r="Z24" s="370">
        <v>27092</v>
      </c>
      <c r="AA24" s="371">
        <v>75.263918213134801</v>
      </c>
      <c r="AB24" s="370">
        <v>8904</v>
      </c>
      <c r="AC24" s="372">
        <f t="shared" si="0"/>
        <v>24.736081786865206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16676</v>
      </c>
      <c r="E25" s="365">
        <f t="shared" si="2"/>
        <v>9189</v>
      </c>
      <c r="F25" s="366">
        <f t="shared" si="3"/>
        <v>55.103142240345406</v>
      </c>
      <c r="G25" s="365">
        <f t="shared" si="4"/>
        <v>7487</v>
      </c>
      <c r="H25" s="367">
        <f t="shared" si="3"/>
        <v>44.896857759654594</v>
      </c>
      <c r="I25" s="350"/>
      <c r="J25" s="368">
        <f t="shared" si="5"/>
        <v>7018</v>
      </c>
      <c r="K25" s="369">
        <f t="shared" si="6"/>
        <v>42.084432717678098</v>
      </c>
      <c r="L25" s="370">
        <v>2586</v>
      </c>
      <c r="M25" s="371">
        <v>36.848104873183239</v>
      </c>
      <c r="N25" s="370">
        <v>4432</v>
      </c>
      <c r="O25" s="372">
        <v>63.151895126816761</v>
      </c>
      <c r="P25" s="350"/>
      <c r="Q25" s="368">
        <v>3092</v>
      </c>
      <c r="R25" s="369">
        <v>18.541616694650994</v>
      </c>
      <c r="S25" s="370">
        <v>1727</v>
      </c>
      <c r="T25" s="371">
        <v>55.853816300129367</v>
      </c>
      <c r="U25" s="370">
        <v>1365</v>
      </c>
      <c r="V25" s="372">
        <v>44.146183699870633</v>
      </c>
      <c r="W25" s="350"/>
      <c r="X25" s="368">
        <v>6566</v>
      </c>
      <c r="Y25" s="369">
        <v>39.373950587670905</v>
      </c>
      <c r="Z25" s="370">
        <v>4876</v>
      </c>
      <c r="AA25" s="371">
        <v>74.261346329576611</v>
      </c>
      <c r="AB25" s="370">
        <v>1690</v>
      </c>
      <c r="AC25" s="372">
        <f t="shared" si="0"/>
        <v>25.738653670423396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6229</v>
      </c>
      <c r="E26" s="380">
        <f t="shared" si="2"/>
        <v>3994</v>
      </c>
      <c r="F26" s="381">
        <f t="shared" si="3"/>
        <v>64.119441322844764</v>
      </c>
      <c r="G26" s="380">
        <f t="shared" si="4"/>
        <v>2235</v>
      </c>
      <c r="H26" s="367">
        <f t="shared" si="3"/>
        <v>35.880558677155243</v>
      </c>
      <c r="I26" s="350"/>
      <c r="J26" s="377">
        <f t="shared" si="5"/>
        <v>1144</v>
      </c>
      <c r="K26" s="378">
        <f t="shared" si="6"/>
        <v>18.365708781505859</v>
      </c>
      <c r="L26" s="375">
        <v>438</v>
      </c>
      <c r="M26" s="376">
        <v>38.286713286713287</v>
      </c>
      <c r="N26" s="375">
        <v>706</v>
      </c>
      <c r="O26" s="372">
        <v>61.713286713286706</v>
      </c>
      <c r="P26" s="350"/>
      <c r="Q26" s="377">
        <v>886</v>
      </c>
      <c r="R26" s="378">
        <v>14.223791940921496</v>
      </c>
      <c r="S26" s="375">
        <v>482</v>
      </c>
      <c r="T26" s="376">
        <v>54.401805869074494</v>
      </c>
      <c r="U26" s="375">
        <v>404</v>
      </c>
      <c r="V26" s="372">
        <v>45.598194130925506</v>
      </c>
      <c r="W26" s="350"/>
      <c r="X26" s="377">
        <v>4199</v>
      </c>
      <c r="Y26" s="378">
        <v>67.41049927757264</v>
      </c>
      <c r="Z26" s="375">
        <v>3074</v>
      </c>
      <c r="AA26" s="376">
        <v>73.207906644439149</v>
      </c>
      <c r="AB26" s="375">
        <v>1125</v>
      </c>
      <c r="AC26" s="372">
        <f t="shared" si="0"/>
        <v>26.792093355560848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23198</v>
      </c>
      <c r="E27" s="380">
        <f t="shared" si="2"/>
        <v>14238</v>
      </c>
      <c r="F27" s="381">
        <f t="shared" si="3"/>
        <v>61.375980687990342</v>
      </c>
      <c r="G27" s="380">
        <f t="shared" si="4"/>
        <v>8960</v>
      </c>
      <c r="H27" s="367">
        <f t="shared" si="3"/>
        <v>38.624019312009658</v>
      </c>
      <c r="I27" s="350"/>
      <c r="J27" s="377">
        <f t="shared" si="5"/>
        <v>5886</v>
      </c>
      <c r="K27" s="378">
        <f t="shared" si="6"/>
        <v>25.37287697215277</v>
      </c>
      <c r="L27" s="375">
        <v>2251</v>
      </c>
      <c r="M27" s="376">
        <v>38.243289160720352</v>
      </c>
      <c r="N27" s="375">
        <v>3635</v>
      </c>
      <c r="O27" s="372">
        <v>61.756710839279648</v>
      </c>
      <c r="P27" s="350"/>
      <c r="Q27" s="377">
        <v>4165</v>
      </c>
      <c r="R27" s="378">
        <v>17.954133977066988</v>
      </c>
      <c r="S27" s="375">
        <v>2269</v>
      </c>
      <c r="T27" s="376">
        <v>54.477791116446582</v>
      </c>
      <c r="U27" s="375">
        <v>1896</v>
      </c>
      <c r="V27" s="372">
        <v>45.522208883553425</v>
      </c>
      <c r="W27" s="350"/>
      <c r="X27" s="377">
        <v>13147</v>
      </c>
      <c r="Y27" s="378">
        <v>56.672989050780245</v>
      </c>
      <c r="Z27" s="375">
        <v>9718</v>
      </c>
      <c r="AA27" s="376">
        <v>73.918004107400918</v>
      </c>
      <c r="AB27" s="375">
        <v>3429</v>
      </c>
      <c r="AC27" s="372">
        <f t="shared" si="0"/>
        <v>26.081995892599075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3964</v>
      </c>
      <c r="E28" s="380">
        <f t="shared" si="2"/>
        <v>2562</v>
      </c>
      <c r="F28" s="381">
        <f t="shared" si="3"/>
        <v>64.631685166498485</v>
      </c>
      <c r="G28" s="380">
        <f t="shared" si="4"/>
        <v>1402</v>
      </c>
      <c r="H28" s="382">
        <f t="shared" si="3"/>
        <v>35.368314833501515</v>
      </c>
      <c r="I28" s="350"/>
      <c r="J28" s="377">
        <f t="shared" si="5"/>
        <v>672</v>
      </c>
      <c r="K28" s="378">
        <f t="shared" si="6"/>
        <v>16.952573158425832</v>
      </c>
      <c r="L28" s="375">
        <v>273</v>
      </c>
      <c r="M28" s="376">
        <v>40.625</v>
      </c>
      <c r="N28" s="375">
        <v>399</v>
      </c>
      <c r="O28" s="383">
        <v>59.375</v>
      </c>
      <c r="P28" s="350"/>
      <c r="Q28" s="377">
        <v>680</v>
      </c>
      <c r="R28" s="378">
        <v>17.15438950554995</v>
      </c>
      <c r="S28" s="375">
        <v>381</v>
      </c>
      <c r="T28" s="376">
        <v>56.029411764705884</v>
      </c>
      <c r="U28" s="375">
        <v>299</v>
      </c>
      <c r="V28" s="383">
        <v>43.970588235294116</v>
      </c>
      <c r="W28" s="350"/>
      <c r="X28" s="377">
        <v>2612</v>
      </c>
      <c r="Y28" s="378">
        <v>65.893037336024221</v>
      </c>
      <c r="Z28" s="375">
        <v>1908</v>
      </c>
      <c r="AA28" s="376">
        <v>73.047473200612558</v>
      </c>
      <c r="AB28" s="375">
        <v>704</v>
      </c>
      <c r="AC28" s="383">
        <f t="shared" si="0"/>
        <v>26.952526799387442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1259</v>
      </c>
      <c r="E29" s="386">
        <f t="shared" si="2"/>
        <v>656</v>
      </c>
      <c r="F29" s="387">
        <f t="shared" si="3"/>
        <v>52.104845115170775</v>
      </c>
      <c r="G29" s="386">
        <f t="shared" si="4"/>
        <v>603</v>
      </c>
      <c r="H29" s="388">
        <f t="shared" si="3"/>
        <v>47.895154884829225</v>
      </c>
      <c r="I29" s="350"/>
      <c r="J29" s="389">
        <f t="shared" si="5"/>
        <v>737</v>
      </c>
      <c r="K29" s="390">
        <f t="shared" si="6"/>
        <v>58.5385226370135</v>
      </c>
      <c r="L29" s="391">
        <v>261</v>
      </c>
      <c r="M29" s="392">
        <v>35.413839891451829</v>
      </c>
      <c r="N29" s="391">
        <v>476</v>
      </c>
      <c r="O29" s="393">
        <v>64.586160108548157</v>
      </c>
      <c r="P29" s="350"/>
      <c r="Q29" s="389">
        <v>175</v>
      </c>
      <c r="R29" s="390">
        <v>13.899920571882445</v>
      </c>
      <c r="S29" s="391">
        <v>128</v>
      </c>
      <c r="T29" s="392">
        <v>73.142857142857139</v>
      </c>
      <c r="U29" s="391">
        <v>47</v>
      </c>
      <c r="V29" s="393">
        <v>26.857142857142858</v>
      </c>
      <c r="W29" s="350"/>
      <c r="X29" s="389">
        <v>347</v>
      </c>
      <c r="Y29" s="390">
        <v>27.561556791104053</v>
      </c>
      <c r="Z29" s="391">
        <v>267</v>
      </c>
      <c r="AA29" s="392">
        <v>76.945244956772328</v>
      </c>
      <c r="AB29" s="391">
        <v>80</v>
      </c>
      <c r="AC29" s="393">
        <f t="shared" si="0"/>
        <v>23.054755043227665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551770</v>
      </c>
      <c r="E31" s="1238">
        <f>L31+S31+Z31</f>
        <v>346373</v>
      </c>
      <c r="F31" s="1239">
        <f>E31/$D31*100</f>
        <v>62.774888087427726</v>
      </c>
      <c r="G31" s="1238">
        <f>N31+U31+AB31</f>
        <v>205397</v>
      </c>
      <c r="H31" s="1240">
        <f>G31/$D31*100</f>
        <v>37.225111912572267</v>
      </c>
      <c r="I31" s="320"/>
      <c r="J31" s="1241">
        <f>SUM(J12:J29)</f>
        <v>153096</v>
      </c>
      <c r="K31" s="1242">
        <f>J31/$D31*100</f>
        <v>27.746343585189482</v>
      </c>
      <c r="L31" s="1238">
        <f>SUM(L12:L29)</f>
        <v>62554</v>
      </c>
      <c r="M31" s="1239">
        <f>L31/$J31*100</f>
        <v>40.859330093536087</v>
      </c>
      <c r="N31" s="1238">
        <f>SUM(N12:N29)</f>
        <v>90542</v>
      </c>
      <c r="O31" s="1243">
        <f>N31/$J31*100</f>
        <v>59.140669906463913</v>
      </c>
      <c r="P31" s="320"/>
      <c r="Q31" s="1241">
        <f>SUM(Q12:Q29)</f>
        <v>103989</v>
      </c>
      <c r="R31" s="1242">
        <f>Q31/$D31*100</f>
        <v>18.846439639704947</v>
      </c>
      <c r="S31" s="1238">
        <f>SUM(S12:S29)</f>
        <v>62813</v>
      </c>
      <c r="T31" s="1239">
        <f>S31/$Q31*100</f>
        <v>60.403504216792157</v>
      </c>
      <c r="U31" s="1238">
        <f>SUM(U12:U29)</f>
        <v>41176</v>
      </c>
      <c r="V31" s="1243">
        <f>U31/$Q31*100</f>
        <v>39.596495783207843</v>
      </c>
      <c r="W31" s="320"/>
      <c r="X31" s="1241">
        <f>SUM(X12:X29)</f>
        <v>294685</v>
      </c>
      <c r="Y31" s="1242">
        <f>X31/$D31*100</f>
        <v>53.407216775105567</v>
      </c>
      <c r="Z31" s="1238">
        <f>SUM(Z12:Z29)</f>
        <v>221006</v>
      </c>
      <c r="AA31" s="1239">
        <f>Z31/$X31*100</f>
        <v>74.997370073128934</v>
      </c>
      <c r="AB31" s="1238">
        <f>SUM(AB12:AB29)</f>
        <v>73679</v>
      </c>
      <c r="AC31" s="1243">
        <f>AB31/$X31*100</f>
        <v>25.002629926871066</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8"/>
      <c r="C2" s="1388"/>
    </row>
    <row r="3" spans="1:53" s="345" customFormat="1" ht="4.5" customHeight="1" x14ac:dyDescent="0.2">
      <c r="B3" s="1389"/>
      <c r="C3" s="1389"/>
    </row>
    <row r="4" spans="1:53" s="345" customFormat="1" ht="17.25" customHeight="1" x14ac:dyDescent="0.2">
      <c r="A4" s="1390" t="s">
        <v>422</v>
      </c>
      <c r="B4" s="1390"/>
      <c r="C4" s="1390"/>
      <c r="D4" s="1390"/>
      <c r="E4" s="1390"/>
      <c r="F4" s="1390"/>
      <c r="G4" s="1390"/>
      <c r="H4" s="1390"/>
      <c r="I4" s="1390"/>
      <c r="J4" s="1390"/>
      <c r="K4" s="1390"/>
      <c r="L4" s="1390"/>
      <c r="M4" s="1390"/>
      <c r="N4" s="1390"/>
      <c r="O4" s="1390"/>
      <c r="P4" s="1390"/>
      <c r="Q4" s="1390"/>
      <c r="R4" s="1390"/>
      <c r="S4" s="1390"/>
      <c r="T4" s="1390"/>
      <c r="U4" s="1390"/>
      <c r="V4" s="1390"/>
      <c r="W4" s="1390"/>
      <c r="X4" s="1390"/>
      <c r="Y4" s="1390"/>
      <c r="Z4" s="1390"/>
      <c r="AA4" s="1390"/>
      <c r="AB4" s="1390"/>
      <c r="AC4" s="1390"/>
    </row>
    <row r="5" spans="1:53" s="345" customFormat="1" ht="17.25" customHeight="1" x14ac:dyDescent="0.2">
      <c r="B5" s="1391" t="str">
        <f>porsaad!$B$6</f>
        <v>Situación a 30 de abril de 2024</v>
      </c>
      <c r="C5" s="1391"/>
      <c r="D5" s="1391"/>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row>
    <row r="6" spans="1:53" s="345" customFormat="1" ht="6" customHeight="1" x14ac:dyDescent="0.2"/>
    <row r="7" spans="1:53" s="322" customFormat="1" ht="12.75" customHeight="1" x14ac:dyDescent="0.2">
      <c r="A7" s="316"/>
      <c r="B7" s="1392" t="s">
        <v>12</v>
      </c>
      <c r="C7" s="317"/>
      <c r="D7" s="1395" t="s">
        <v>263</v>
      </c>
      <c r="E7" s="1396"/>
      <c r="F7" s="1396"/>
      <c r="G7" s="1396"/>
      <c r="H7" s="1396"/>
      <c r="I7" s="318"/>
      <c r="J7" s="1399"/>
      <c r="K7" s="1399"/>
      <c r="L7" s="1399"/>
      <c r="M7" s="1399"/>
      <c r="N7" s="1399"/>
      <c r="O7" s="1399"/>
      <c r="P7" s="318"/>
      <c r="Q7" s="1399"/>
      <c r="R7" s="1399"/>
      <c r="S7" s="1399"/>
      <c r="T7" s="1399"/>
      <c r="U7" s="1399"/>
      <c r="V7" s="1399"/>
      <c r="W7" s="318"/>
      <c r="X7" s="1399"/>
      <c r="Y7" s="1399"/>
      <c r="Z7" s="1399"/>
      <c r="AA7" s="1399"/>
      <c r="AB7" s="1399"/>
      <c r="AC7" s="1400"/>
      <c r="AD7" s="319"/>
      <c r="AE7" s="319"/>
      <c r="AF7" s="320"/>
      <c r="AG7" s="320"/>
      <c r="AH7" s="320"/>
      <c r="AI7" s="320"/>
      <c r="AJ7" s="320"/>
      <c r="AK7" s="320"/>
      <c r="AL7" s="321"/>
    </row>
    <row r="8" spans="1:53" s="322" customFormat="1" ht="33.75" customHeight="1" x14ac:dyDescent="0.2">
      <c r="A8" s="316"/>
      <c r="B8" s="1393"/>
      <c r="C8" s="317"/>
      <c r="D8" s="1397"/>
      <c r="E8" s="1398"/>
      <c r="F8" s="1398"/>
      <c r="G8" s="1398"/>
      <c r="H8" s="1398"/>
      <c r="I8" s="323"/>
      <c r="J8" s="1401" t="s">
        <v>264</v>
      </c>
      <c r="K8" s="1402"/>
      <c r="L8" s="1402"/>
      <c r="M8" s="1402"/>
      <c r="N8" s="1402"/>
      <c r="O8" s="1403"/>
      <c r="P8" s="317"/>
      <c r="Q8" s="1401" t="s">
        <v>265</v>
      </c>
      <c r="R8" s="1402"/>
      <c r="S8" s="1402"/>
      <c r="T8" s="1402"/>
      <c r="U8" s="1402"/>
      <c r="V8" s="1403"/>
      <c r="W8" s="317"/>
      <c r="X8" s="1401" t="s">
        <v>266</v>
      </c>
      <c r="Y8" s="1402"/>
      <c r="Z8" s="1402"/>
      <c r="AA8" s="1402"/>
      <c r="AB8" s="1402"/>
      <c r="AC8" s="1403"/>
      <c r="AD8" s="319"/>
      <c r="AE8" s="319"/>
      <c r="AF8" s="320"/>
      <c r="AG8" s="320"/>
      <c r="AH8" s="320"/>
      <c r="AI8" s="320"/>
      <c r="AJ8" s="320"/>
      <c r="AK8" s="320"/>
      <c r="AL8" s="321"/>
    </row>
    <row r="9" spans="1:53" s="322" customFormat="1" ht="21.75" customHeight="1" x14ac:dyDescent="0.2">
      <c r="A9" s="316"/>
      <c r="B9" s="1393"/>
      <c r="C9" s="317"/>
      <c r="D9" s="1404" t="s">
        <v>9</v>
      </c>
      <c r="E9" s="1405" t="s">
        <v>24</v>
      </c>
      <c r="F9" s="1406"/>
      <c r="G9" s="1405" t="s">
        <v>23</v>
      </c>
      <c r="H9" s="1407"/>
      <c r="I9" s="323"/>
      <c r="J9" s="1384" t="s">
        <v>9</v>
      </c>
      <c r="K9" s="1378" t="s">
        <v>267</v>
      </c>
      <c r="L9" s="1380" t="s">
        <v>24</v>
      </c>
      <c r="M9" s="1381"/>
      <c r="N9" s="1382" t="s">
        <v>23</v>
      </c>
      <c r="O9" s="1383"/>
      <c r="P9" s="317"/>
      <c r="Q9" s="1384" t="s">
        <v>9</v>
      </c>
      <c r="R9" s="1378" t="s">
        <v>267</v>
      </c>
      <c r="S9" s="1380" t="s">
        <v>24</v>
      </c>
      <c r="T9" s="1381"/>
      <c r="U9" s="1382" t="s">
        <v>23</v>
      </c>
      <c r="V9" s="1383"/>
      <c r="W9" s="317"/>
      <c r="X9" s="1384" t="s">
        <v>9</v>
      </c>
      <c r="Y9" s="1378" t="s">
        <v>267</v>
      </c>
      <c r="Z9" s="1380" t="s">
        <v>24</v>
      </c>
      <c r="AA9" s="1381"/>
      <c r="AB9" s="1382" t="s">
        <v>23</v>
      </c>
      <c r="AC9" s="1383"/>
      <c r="AD9" s="319"/>
      <c r="AE9" s="319"/>
      <c r="AF9" s="320"/>
      <c r="AG9" s="320"/>
      <c r="AH9" s="320"/>
      <c r="AI9" s="320"/>
      <c r="AJ9" s="320"/>
      <c r="AK9" s="320"/>
      <c r="AL9" s="321"/>
    </row>
    <row r="10" spans="1:53" s="322" customFormat="1" ht="36.75" customHeight="1" x14ac:dyDescent="0.2">
      <c r="A10" s="316"/>
      <c r="B10" s="1394"/>
      <c r="C10" s="317"/>
      <c r="D10" s="1385"/>
      <c r="E10" s="407" t="s">
        <v>9</v>
      </c>
      <c r="F10" s="403" t="s">
        <v>267</v>
      </c>
      <c r="G10" s="406" t="s">
        <v>9</v>
      </c>
      <c r="H10" s="889" t="s">
        <v>267</v>
      </c>
      <c r="I10" s="346"/>
      <c r="J10" s="1385"/>
      <c r="K10" s="1379"/>
      <c r="L10" s="404" t="s">
        <v>9</v>
      </c>
      <c r="M10" s="403" t="s">
        <v>267</v>
      </c>
      <c r="N10" s="407" t="s">
        <v>9</v>
      </c>
      <c r="O10" s="402" t="s">
        <v>267</v>
      </c>
      <c r="P10" s="347"/>
      <c r="Q10" s="1385"/>
      <c r="R10" s="1379"/>
      <c r="S10" s="404" t="s">
        <v>9</v>
      </c>
      <c r="T10" s="403" t="s">
        <v>267</v>
      </c>
      <c r="U10" s="407" t="s">
        <v>9</v>
      </c>
      <c r="V10" s="402" t="s">
        <v>267</v>
      </c>
      <c r="W10" s="347"/>
      <c r="X10" s="1385"/>
      <c r="Y10" s="1379"/>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78685</v>
      </c>
      <c r="E12" s="352">
        <f>L12+S12+Z12</f>
        <v>51744</v>
      </c>
      <c r="F12" s="353">
        <f>E12/$D12*100</f>
        <v>65.760945542352417</v>
      </c>
      <c r="G12" s="352">
        <f>N12+U12+AB12</f>
        <v>26941</v>
      </c>
      <c r="H12" s="354">
        <f>G12/$D12*100</f>
        <v>34.239054457647583</v>
      </c>
      <c r="I12" s="350"/>
      <c r="J12" s="355">
        <f>L12+N12</f>
        <v>19081</v>
      </c>
      <c r="K12" s="356">
        <f>J12/$D12*100</f>
        <v>24.249857024845905</v>
      </c>
      <c r="L12" s="357">
        <v>8295</v>
      </c>
      <c r="M12" s="353">
        <v>43.472564331009906</v>
      </c>
      <c r="N12" s="357">
        <v>10786</v>
      </c>
      <c r="O12" s="358">
        <v>56.527435668990101</v>
      </c>
      <c r="P12" s="350"/>
      <c r="Q12" s="355">
        <v>19831</v>
      </c>
      <c r="R12" s="356">
        <v>25.203024718815531</v>
      </c>
      <c r="S12" s="357">
        <v>14563</v>
      </c>
      <c r="T12" s="353">
        <v>73.43553023044727</v>
      </c>
      <c r="U12" s="357">
        <v>5268</v>
      </c>
      <c r="V12" s="358">
        <v>26.564469769552723</v>
      </c>
      <c r="W12" s="350"/>
      <c r="X12" s="355">
        <v>39773</v>
      </c>
      <c r="Y12" s="356">
        <v>50.547118256338564</v>
      </c>
      <c r="Z12" s="357">
        <v>28886</v>
      </c>
      <c r="AA12" s="353">
        <v>72.627159128051687</v>
      </c>
      <c r="AB12" s="357">
        <v>10887</v>
      </c>
      <c r="AC12" s="358">
        <f t="shared" ref="AC12:AC29" si="0">AB12/$X12*100</f>
        <v>27.372840871948306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14046</v>
      </c>
      <c r="E13" s="365">
        <f t="shared" ref="E13:E29" si="2">L13+S13+Z13</f>
        <v>9061</v>
      </c>
      <c r="F13" s="366">
        <f t="shared" ref="F13:H29" si="3">E13/$D13*100</f>
        <v>64.509468887939619</v>
      </c>
      <c r="G13" s="365">
        <f t="shared" ref="G13:G29" si="4">N13+U13+AB13</f>
        <v>4985</v>
      </c>
      <c r="H13" s="367">
        <f t="shared" si="3"/>
        <v>35.490531112060374</v>
      </c>
      <c r="I13" s="350"/>
      <c r="J13" s="368">
        <f t="shared" ref="J13:J29" si="5">L13+N13</f>
        <v>2852</v>
      </c>
      <c r="K13" s="369">
        <f t="shared" ref="K13:K29" si="6">J13/$D13*100</f>
        <v>20.304713085575965</v>
      </c>
      <c r="L13" s="370">
        <v>1262</v>
      </c>
      <c r="M13" s="371">
        <v>44.249649368863956</v>
      </c>
      <c r="N13" s="370">
        <v>1590</v>
      </c>
      <c r="O13" s="372">
        <v>55.750350631136044</v>
      </c>
      <c r="P13" s="350"/>
      <c r="Q13" s="368">
        <v>3007</v>
      </c>
      <c r="R13" s="369">
        <v>21.408230101096397</v>
      </c>
      <c r="S13" s="370">
        <v>1942</v>
      </c>
      <c r="T13" s="371">
        <v>64.582640505487205</v>
      </c>
      <c r="U13" s="370">
        <v>1065</v>
      </c>
      <c r="V13" s="372">
        <v>35.417359494512802</v>
      </c>
      <c r="W13" s="350"/>
      <c r="X13" s="368">
        <v>8187</v>
      </c>
      <c r="Y13" s="369">
        <v>58.287056813327645</v>
      </c>
      <c r="Z13" s="370">
        <v>5857</v>
      </c>
      <c r="AA13" s="371">
        <v>71.540246732624894</v>
      </c>
      <c r="AB13" s="370">
        <v>2330</v>
      </c>
      <c r="AC13" s="372">
        <f t="shared" si="0"/>
        <v>28.459753267375103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13102</v>
      </c>
      <c r="E14" s="365">
        <f t="shared" si="2"/>
        <v>8404</v>
      </c>
      <c r="F14" s="366">
        <f t="shared" si="3"/>
        <v>64.142878949778662</v>
      </c>
      <c r="G14" s="365">
        <f t="shared" si="4"/>
        <v>4698</v>
      </c>
      <c r="H14" s="367">
        <f t="shared" si="3"/>
        <v>35.857121050221338</v>
      </c>
      <c r="I14" s="350"/>
      <c r="J14" s="368">
        <f t="shared" si="5"/>
        <v>3197</v>
      </c>
      <c r="K14" s="369">
        <f t="shared" si="6"/>
        <v>24.400854831323464</v>
      </c>
      <c r="L14" s="370">
        <v>1371</v>
      </c>
      <c r="M14" s="371">
        <v>42.883953706599939</v>
      </c>
      <c r="N14" s="370">
        <v>1826</v>
      </c>
      <c r="O14" s="372">
        <v>57.116046293400061</v>
      </c>
      <c r="P14" s="350"/>
      <c r="Q14" s="368">
        <v>2933</v>
      </c>
      <c r="R14" s="369">
        <v>22.385895283162878</v>
      </c>
      <c r="S14" s="370">
        <v>1749</v>
      </c>
      <c r="T14" s="371">
        <v>59.631776338220256</v>
      </c>
      <c r="U14" s="370">
        <v>1184</v>
      </c>
      <c r="V14" s="372">
        <v>40.368223661779744</v>
      </c>
      <c r="W14" s="350"/>
      <c r="X14" s="368">
        <v>6972</v>
      </c>
      <c r="Y14" s="369">
        <v>53.213249885513662</v>
      </c>
      <c r="Z14" s="370">
        <v>5284</v>
      </c>
      <c r="AA14" s="371">
        <v>75.788869764773381</v>
      </c>
      <c r="AB14" s="370">
        <v>1688</v>
      </c>
      <c r="AC14" s="372">
        <f t="shared" si="0"/>
        <v>24.211130235226623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11725</v>
      </c>
      <c r="E15" s="365">
        <f t="shared" si="2"/>
        <v>7392</v>
      </c>
      <c r="F15" s="366">
        <f t="shared" si="3"/>
        <v>63.044776119402989</v>
      </c>
      <c r="G15" s="365">
        <f t="shared" si="4"/>
        <v>4333</v>
      </c>
      <c r="H15" s="367">
        <f t="shared" si="3"/>
        <v>36.955223880597018</v>
      </c>
      <c r="I15" s="350"/>
      <c r="J15" s="368">
        <f t="shared" si="5"/>
        <v>3248</v>
      </c>
      <c r="K15" s="369">
        <f t="shared" si="6"/>
        <v>27.701492537313431</v>
      </c>
      <c r="L15" s="370">
        <v>1492</v>
      </c>
      <c r="M15" s="371">
        <v>45.935960591133011</v>
      </c>
      <c r="N15" s="370">
        <v>1756</v>
      </c>
      <c r="O15" s="372">
        <v>54.064039408866989</v>
      </c>
      <c r="P15" s="350"/>
      <c r="Q15" s="368">
        <v>2931</v>
      </c>
      <c r="R15" s="369">
        <v>24.997867803837952</v>
      </c>
      <c r="S15" s="370">
        <v>1846</v>
      </c>
      <c r="T15" s="371">
        <v>62.981917434322753</v>
      </c>
      <c r="U15" s="370">
        <v>1085</v>
      </c>
      <c r="V15" s="372">
        <v>37.01808256567724</v>
      </c>
      <c r="W15" s="350"/>
      <c r="X15" s="368">
        <v>5546</v>
      </c>
      <c r="Y15" s="369">
        <v>47.300639658848617</v>
      </c>
      <c r="Z15" s="370">
        <v>4054</v>
      </c>
      <c r="AA15" s="371">
        <v>73.097728092318789</v>
      </c>
      <c r="AB15" s="370">
        <v>1492</v>
      </c>
      <c r="AC15" s="372">
        <f t="shared" si="0"/>
        <v>26.902271907681214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12962</v>
      </c>
      <c r="E16" s="365">
        <f t="shared" si="2"/>
        <v>7481</v>
      </c>
      <c r="F16" s="366">
        <f t="shared" si="3"/>
        <v>57.714858818083627</v>
      </c>
      <c r="G16" s="365">
        <f t="shared" si="4"/>
        <v>5481</v>
      </c>
      <c r="H16" s="367">
        <f t="shared" si="3"/>
        <v>42.285141181916366</v>
      </c>
      <c r="I16" s="350"/>
      <c r="J16" s="368">
        <f t="shared" si="5"/>
        <v>5349</v>
      </c>
      <c r="K16" s="369">
        <f t="shared" si="6"/>
        <v>41.266779817929333</v>
      </c>
      <c r="L16" s="370">
        <v>2223</v>
      </c>
      <c r="M16" s="371">
        <v>41.559169938306226</v>
      </c>
      <c r="N16" s="370">
        <v>3126</v>
      </c>
      <c r="O16" s="372">
        <v>58.440830061693774</v>
      </c>
      <c r="P16" s="350"/>
      <c r="Q16" s="368">
        <v>2971</v>
      </c>
      <c r="R16" s="369">
        <v>22.920845548526461</v>
      </c>
      <c r="S16" s="370">
        <v>1858</v>
      </c>
      <c r="T16" s="371">
        <v>62.537866038370915</v>
      </c>
      <c r="U16" s="370">
        <v>1113</v>
      </c>
      <c r="V16" s="372">
        <v>37.462133961629078</v>
      </c>
      <c r="W16" s="350"/>
      <c r="X16" s="368">
        <v>4642</v>
      </c>
      <c r="Y16" s="369">
        <v>35.812374633544209</v>
      </c>
      <c r="Z16" s="370">
        <v>3400</v>
      </c>
      <c r="AA16" s="371">
        <v>73.244291253769916</v>
      </c>
      <c r="AB16" s="370">
        <v>1242</v>
      </c>
      <c r="AC16" s="372">
        <f t="shared" si="0"/>
        <v>26.755708746230074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4742</v>
      </c>
      <c r="E17" s="375">
        <f t="shared" si="2"/>
        <v>2789</v>
      </c>
      <c r="F17" s="376">
        <f t="shared" si="3"/>
        <v>58.814846056516231</v>
      </c>
      <c r="G17" s="375">
        <f t="shared" si="4"/>
        <v>1953</v>
      </c>
      <c r="H17" s="367">
        <f t="shared" si="3"/>
        <v>41.185153943483762</v>
      </c>
      <c r="I17" s="350"/>
      <c r="J17" s="377">
        <f t="shared" si="5"/>
        <v>1395</v>
      </c>
      <c r="K17" s="378">
        <f t="shared" si="6"/>
        <v>29.417967102488401</v>
      </c>
      <c r="L17" s="375">
        <v>593</v>
      </c>
      <c r="M17" s="376">
        <v>42.508960573476699</v>
      </c>
      <c r="N17" s="375">
        <v>802</v>
      </c>
      <c r="O17" s="372">
        <v>57.491039426523294</v>
      </c>
      <c r="P17" s="350"/>
      <c r="Q17" s="377">
        <v>1161</v>
      </c>
      <c r="R17" s="378">
        <v>24.483340362716152</v>
      </c>
      <c r="S17" s="375">
        <v>639</v>
      </c>
      <c r="T17" s="376">
        <v>55.038759689922479</v>
      </c>
      <c r="U17" s="375">
        <v>522</v>
      </c>
      <c r="V17" s="372">
        <v>44.961240310077521</v>
      </c>
      <c r="W17" s="350"/>
      <c r="X17" s="377">
        <v>2186</v>
      </c>
      <c r="Y17" s="378">
        <v>46.098692534795447</v>
      </c>
      <c r="Z17" s="375">
        <v>1557</v>
      </c>
      <c r="AA17" s="376">
        <v>71.225983531564495</v>
      </c>
      <c r="AB17" s="375">
        <v>629</v>
      </c>
      <c r="AC17" s="372">
        <f t="shared" si="0"/>
        <v>28.774016468435498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48757</v>
      </c>
      <c r="E18" s="365">
        <f t="shared" si="2"/>
        <v>30339</v>
      </c>
      <c r="F18" s="366">
        <f t="shared" si="3"/>
        <v>62.224911294788441</v>
      </c>
      <c r="G18" s="365">
        <f t="shared" si="4"/>
        <v>18418</v>
      </c>
      <c r="H18" s="367">
        <f t="shared" si="3"/>
        <v>37.775088705211559</v>
      </c>
      <c r="I18" s="350"/>
      <c r="J18" s="368">
        <f t="shared" si="5"/>
        <v>9403</v>
      </c>
      <c r="K18" s="369">
        <f t="shared" si="6"/>
        <v>19.285435937403861</v>
      </c>
      <c r="L18" s="370">
        <v>3969</v>
      </c>
      <c r="M18" s="371">
        <v>42.209933000106346</v>
      </c>
      <c r="N18" s="370">
        <v>5434</v>
      </c>
      <c r="O18" s="372">
        <v>57.790066999893654</v>
      </c>
      <c r="P18" s="350"/>
      <c r="Q18" s="368">
        <v>9425</v>
      </c>
      <c r="R18" s="369">
        <v>19.330557663514984</v>
      </c>
      <c r="S18" s="370">
        <v>5543</v>
      </c>
      <c r="T18" s="371">
        <v>58.811671087533156</v>
      </c>
      <c r="U18" s="370">
        <v>3882</v>
      </c>
      <c r="V18" s="372">
        <v>41.188328912466844</v>
      </c>
      <c r="W18" s="350"/>
      <c r="X18" s="368">
        <v>29929</v>
      </c>
      <c r="Y18" s="369">
        <v>61.384006399081159</v>
      </c>
      <c r="Z18" s="370">
        <v>20827</v>
      </c>
      <c r="AA18" s="371">
        <v>69.588024992482218</v>
      </c>
      <c r="AB18" s="370">
        <v>9102</v>
      </c>
      <c r="AC18" s="372">
        <f t="shared" si="0"/>
        <v>30.411975007517793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26617</v>
      </c>
      <c r="E19" s="365">
        <f t="shared" si="2"/>
        <v>17388</v>
      </c>
      <c r="F19" s="366">
        <f t="shared" si="3"/>
        <v>65.326670924597067</v>
      </c>
      <c r="G19" s="365">
        <f t="shared" si="4"/>
        <v>9229</v>
      </c>
      <c r="H19" s="367">
        <f t="shared" si="3"/>
        <v>34.67332907540294</v>
      </c>
      <c r="I19" s="350"/>
      <c r="J19" s="368">
        <f t="shared" si="5"/>
        <v>5099</v>
      </c>
      <c r="K19" s="369">
        <f t="shared" si="6"/>
        <v>19.15692978171845</v>
      </c>
      <c r="L19" s="370">
        <v>2186</v>
      </c>
      <c r="M19" s="371">
        <v>42.871151206118846</v>
      </c>
      <c r="N19" s="370">
        <v>2913</v>
      </c>
      <c r="O19" s="372">
        <v>57.128848793881147</v>
      </c>
      <c r="P19" s="350"/>
      <c r="Q19" s="368">
        <v>5400</v>
      </c>
      <c r="R19" s="369">
        <v>20.287786001427659</v>
      </c>
      <c r="S19" s="370">
        <v>3599</v>
      </c>
      <c r="T19" s="371">
        <v>66.648148148148152</v>
      </c>
      <c r="U19" s="370">
        <v>1801</v>
      </c>
      <c r="V19" s="372">
        <v>33.351851851851848</v>
      </c>
      <c r="W19" s="350"/>
      <c r="X19" s="368">
        <v>16118</v>
      </c>
      <c r="Y19" s="369">
        <v>60.555284216853892</v>
      </c>
      <c r="Z19" s="370">
        <v>11603</v>
      </c>
      <c r="AA19" s="371">
        <v>71.987839682342724</v>
      </c>
      <c r="AB19" s="370">
        <v>4515</v>
      </c>
      <c r="AC19" s="372">
        <f t="shared" si="0"/>
        <v>28.012160317657276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79336</v>
      </c>
      <c r="E20" s="365">
        <f t="shared" si="2"/>
        <v>49933</v>
      </c>
      <c r="F20" s="366">
        <f t="shared" si="3"/>
        <v>62.938640717959061</v>
      </c>
      <c r="G20" s="365">
        <f t="shared" si="4"/>
        <v>29403</v>
      </c>
      <c r="H20" s="367">
        <f t="shared" si="3"/>
        <v>37.061359282040939</v>
      </c>
      <c r="I20" s="350"/>
      <c r="J20" s="368">
        <f t="shared" si="5"/>
        <v>23493</v>
      </c>
      <c r="K20" s="369">
        <f t="shared" si="6"/>
        <v>29.61202984773621</v>
      </c>
      <c r="L20" s="370">
        <v>10512</v>
      </c>
      <c r="M20" s="371">
        <v>44.745243263950961</v>
      </c>
      <c r="N20" s="370">
        <v>12981</v>
      </c>
      <c r="O20" s="372">
        <v>55.254756736049039</v>
      </c>
      <c r="P20" s="350"/>
      <c r="Q20" s="368">
        <v>18564</v>
      </c>
      <c r="R20" s="369">
        <v>23.399213471816076</v>
      </c>
      <c r="S20" s="370">
        <v>12100</v>
      </c>
      <c r="T20" s="371">
        <v>65.179918121094587</v>
      </c>
      <c r="U20" s="370">
        <v>6464</v>
      </c>
      <c r="V20" s="372">
        <v>34.820081878905405</v>
      </c>
      <c r="W20" s="350"/>
      <c r="X20" s="368">
        <v>37279</v>
      </c>
      <c r="Y20" s="369">
        <v>46.988756680447722</v>
      </c>
      <c r="Z20" s="370">
        <v>27321</v>
      </c>
      <c r="AA20" s="371">
        <v>73.28791008342499</v>
      </c>
      <c r="AB20" s="370">
        <v>9958</v>
      </c>
      <c r="AC20" s="372">
        <f t="shared" si="0"/>
        <v>26.712089916575017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50339</v>
      </c>
      <c r="E21" s="365">
        <f t="shared" si="2"/>
        <v>30710</v>
      </c>
      <c r="F21" s="366">
        <f t="shared" si="3"/>
        <v>61.006376765529716</v>
      </c>
      <c r="G21" s="365">
        <f t="shared" si="4"/>
        <v>19629</v>
      </c>
      <c r="H21" s="367">
        <f t="shared" si="3"/>
        <v>38.993623234470292</v>
      </c>
      <c r="I21" s="350"/>
      <c r="J21" s="368">
        <f t="shared" si="5"/>
        <v>15441</v>
      </c>
      <c r="K21" s="369">
        <f t="shared" si="6"/>
        <v>30.674030076084151</v>
      </c>
      <c r="L21" s="370">
        <v>6049</v>
      </c>
      <c r="M21" s="371">
        <v>39.174923903892235</v>
      </c>
      <c r="N21" s="370">
        <v>9392</v>
      </c>
      <c r="O21" s="372">
        <v>60.825076096107765</v>
      </c>
      <c r="P21" s="350"/>
      <c r="Q21" s="368">
        <v>11299</v>
      </c>
      <c r="R21" s="369">
        <v>22.445817358310656</v>
      </c>
      <c r="S21" s="370">
        <v>7450</v>
      </c>
      <c r="T21" s="371">
        <v>65.935038498982209</v>
      </c>
      <c r="U21" s="370">
        <v>3849</v>
      </c>
      <c r="V21" s="372">
        <v>34.064961501017791</v>
      </c>
      <c r="W21" s="350"/>
      <c r="X21" s="368">
        <v>23599</v>
      </c>
      <c r="Y21" s="369">
        <v>46.880152565605201</v>
      </c>
      <c r="Z21" s="370">
        <v>17211</v>
      </c>
      <c r="AA21" s="371">
        <v>72.931056400694956</v>
      </c>
      <c r="AB21" s="370">
        <v>6388</v>
      </c>
      <c r="AC21" s="372">
        <f t="shared" si="0"/>
        <v>27.068943599305058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11429</v>
      </c>
      <c r="E22" s="365">
        <f t="shared" si="2"/>
        <v>7259</v>
      </c>
      <c r="F22" s="366">
        <f t="shared" si="3"/>
        <v>63.513868229941373</v>
      </c>
      <c r="G22" s="365">
        <f t="shared" si="4"/>
        <v>4170</v>
      </c>
      <c r="H22" s="367">
        <f t="shared" si="3"/>
        <v>36.48613177005862</v>
      </c>
      <c r="I22" s="350"/>
      <c r="J22" s="368">
        <f t="shared" si="5"/>
        <v>3012</v>
      </c>
      <c r="K22" s="369">
        <f t="shared" si="6"/>
        <v>26.354011724560326</v>
      </c>
      <c r="L22" s="370">
        <v>1297</v>
      </c>
      <c r="M22" s="371">
        <v>43.061088977423637</v>
      </c>
      <c r="N22" s="370">
        <v>1715</v>
      </c>
      <c r="O22" s="372">
        <v>56.938911022576363</v>
      </c>
      <c r="P22" s="350"/>
      <c r="Q22" s="368">
        <v>2515</v>
      </c>
      <c r="R22" s="369">
        <v>22.005424796570129</v>
      </c>
      <c r="S22" s="370">
        <v>1702</v>
      </c>
      <c r="T22" s="371">
        <v>67.673956262425449</v>
      </c>
      <c r="U22" s="370">
        <v>813</v>
      </c>
      <c r="V22" s="372">
        <v>32.326043737574551</v>
      </c>
      <c r="W22" s="350"/>
      <c r="X22" s="368">
        <v>5902</v>
      </c>
      <c r="Y22" s="369">
        <v>51.640563478869538</v>
      </c>
      <c r="Z22" s="370">
        <v>4260</v>
      </c>
      <c r="AA22" s="371">
        <v>72.178922399186717</v>
      </c>
      <c r="AB22" s="370">
        <v>1642</v>
      </c>
      <c r="AC22" s="372">
        <f t="shared" si="0"/>
        <v>27.821077600813283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22475</v>
      </c>
      <c r="E23" s="365">
        <f t="shared" si="2"/>
        <v>13078</v>
      </c>
      <c r="F23" s="366">
        <f t="shared" si="3"/>
        <v>58.189098998887658</v>
      </c>
      <c r="G23" s="365">
        <f t="shared" si="4"/>
        <v>9397</v>
      </c>
      <c r="H23" s="367">
        <f t="shared" si="3"/>
        <v>41.810901001112349</v>
      </c>
      <c r="I23" s="350"/>
      <c r="J23" s="368">
        <f t="shared" si="5"/>
        <v>8004</v>
      </c>
      <c r="K23" s="369">
        <f t="shared" si="6"/>
        <v>35.612903225806456</v>
      </c>
      <c r="L23" s="370">
        <v>2924</v>
      </c>
      <c r="M23" s="371">
        <v>36.531734132933536</v>
      </c>
      <c r="N23" s="370">
        <v>5080</v>
      </c>
      <c r="O23" s="372">
        <v>63.468265867066464</v>
      </c>
      <c r="P23" s="350"/>
      <c r="Q23" s="368">
        <v>4124</v>
      </c>
      <c r="R23" s="369">
        <v>18.349276974416018</v>
      </c>
      <c r="S23" s="370">
        <v>2489</v>
      </c>
      <c r="T23" s="371">
        <v>60.354025218234717</v>
      </c>
      <c r="U23" s="370">
        <v>1635</v>
      </c>
      <c r="V23" s="372">
        <v>39.645974781765275</v>
      </c>
      <c r="W23" s="350"/>
      <c r="X23" s="368">
        <v>10347</v>
      </c>
      <c r="Y23" s="369">
        <v>46.03781979977753</v>
      </c>
      <c r="Z23" s="370">
        <v>7665</v>
      </c>
      <c r="AA23" s="371">
        <v>74.079443316903451</v>
      </c>
      <c r="AB23" s="370">
        <v>2682</v>
      </c>
      <c r="AC23" s="372">
        <f t="shared" si="0"/>
        <v>25.920556683096553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52199</v>
      </c>
      <c r="E24" s="365">
        <f t="shared" si="2"/>
        <v>34701</v>
      </c>
      <c r="F24" s="366">
        <f t="shared" si="3"/>
        <v>66.478285024617335</v>
      </c>
      <c r="G24" s="365">
        <f t="shared" si="4"/>
        <v>17498</v>
      </c>
      <c r="H24" s="367">
        <f t="shared" si="3"/>
        <v>33.521714975382672</v>
      </c>
      <c r="I24" s="350"/>
      <c r="J24" s="368">
        <f t="shared" si="5"/>
        <v>12874</v>
      </c>
      <c r="K24" s="369">
        <f t="shared" si="6"/>
        <v>24.663307726201651</v>
      </c>
      <c r="L24" s="370">
        <v>5958</v>
      </c>
      <c r="M24" s="371">
        <v>46.279322665838123</v>
      </c>
      <c r="N24" s="370">
        <v>6916</v>
      </c>
      <c r="O24" s="372">
        <v>53.720677334161884</v>
      </c>
      <c r="P24" s="350"/>
      <c r="Q24" s="368">
        <v>10875</v>
      </c>
      <c r="R24" s="369">
        <v>20.833732446981742</v>
      </c>
      <c r="S24" s="370">
        <v>7550</v>
      </c>
      <c r="T24" s="371">
        <v>69.425287356321846</v>
      </c>
      <c r="U24" s="370">
        <v>3325</v>
      </c>
      <c r="V24" s="372">
        <v>30.574712643678158</v>
      </c>
      <c r="W24" s="350"/>
      <c r="X24" s="368">
        <v>28450</v>
      </c>
      <c r="Y24" s="369">
        <v>54.502959826816607</v>
      </c>
      <c r="Z24" s="370">
        <v>21193</v>
      </c>
      <c r="AA24" s="371">
        <v>74.492091388400709</v>
      </c>
      <c r="AB24" s="370">
        <v>7257</v>
      </c>
      <c r="AC24" s="372">
        <f t="shared" si="0"/>
        <v>25.507908611599294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12340</v>
      </c>
      <c r="E25" s="365">
        <f t="shared" si="2"/>
        <v>7831</v>
      </c>
      <c r="F25" s="366">
        <f t="shared" si="3"/>
        <v>63.460291734197725</v>
      </c>
      <c r="G25" s="365">
        <f t="shared" si="4"/>
        <v>4509</v>
      </c>
      <c r="H25" s="367">
        <f t="shared" si="3"/>
        <v>36.539708265802268</v>
      </c>
      <c r="I25" s="350"/>
      <c r="J25" s="368">
        <f t="shared" si="5"/>
        <v>3549</v>
      </c>
      <c r="K25" s="369">
        <f t="shared" si="6"/>
        <v>28.760129659643436</v>
      </c>
      <c r="L25" s="370">
        <v>1417</v>
      </c>
      <c r="M25" s="371">
        <v>39.926739926739927</v>
      </c>
      <c r="N25" s="370">
        <v>2132</v>
      </c>
      <c r="O25" s="372">
        <v>60.073260073260073</v>
      </c>
      <c r="P25" s="350"/>
      <c r="Q25" s="368">
        <v>3200</v>
      </c>
      <c r="R25" s="369">
        <v>25.931928687196109</v>
      </c>
      <c r="S25" s="370">
        <v>2286</v>
      </c>
      <c r="T25" s="371">
        <v>71.4375</v>
      </c>
      <c r="U25" s="370">
        <v>914</v>
      </c>
      <c r="V25" s="372">
        <v>28.5625</v>
      </c>
      <c r="W25" s="350"/>
      <c r="X25" s="368">
        <v>5591</v>
      </c>
      <c r="Y25" s="369">
        <v>45.307941653160455</v>
      </c>
      <c r="Z25" s="370">
        <v>4128</v>
      </c>
      <c r="AA25" s="371">
        <v>73.832945805759252</v>
      </c>
      <c r="AB25" s="370">
        <v>1463</v>
      </c>
      <c r="AC25" s="372">
        <f t="shared" si="0"/>
        <v>26.167054194240748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6715</v>
      </c>
      <c r="E26" s="380">
        <f t="shared" si="2"/>
        <v>4130</v>
      </c>
      <c r="F26" s="381">
        <f t="shared" si="3"/>
        <v>61.504095309009678</v>
      </c>
      <c r="G26" s="380">
        <f t="shared" si="4"/>
        <v>2585</v>
      </c>
      <c r="H26" s="367">
        <f t="shared" si="3"/>
        <v>38.495904690990315</v>
      </c>
      <c r="I26" s="350"/>
      <c r="J26" s="377">
        <f t="shared" si="5"/>
        <v>1586</v>
      </c>
      <c r="K26" s="378">
        <f t="shared" si="6"/>
        <v>23.618763961280713</v>
      </c>
      <c r="L26" s="375">
        <v>648</v>
      </c>
      <c r="M26" s="376">
        <v>40.857503152585117</v>
      </c>
      <c r="N26" s="375">
        <v>938</v>
      </c>
      <c r="O26" s="372">
        <v>59.142496847414883</v>
      </c>
      <c r="P26" s="350"/>
      <c r="Q26" s="377">
        <v>1338</v>
      </c>
      <c r="R26" s="378">
        <v>19.925539836187639</v>
      </c>
      <c r="S26" s="375">
        <v>756</v>
      </c>
      <c r="T26" s="376">
        <v>56.502242152466366</v>
      </c>
      <c r="U26" s="375">
        <v>582</v>
      </c>
      <c r="V26" s="372">
        <v>43.497757847533627</v>
      </c>
      <c r="W26" s="350"/>
      <c r="X26" s="377">
        <v>3791</v>
      </c>
      <c r="Y26" s="378">
        <v>56.455696202531648</v>
      </c>
      <c r="Z26" s="375">
        <v>2726</v>
      </c>
      <c r="AA26" s="376">
        <v>71.907148509628072</v>
      </c>
      <c r="AB26" s="375">
        <v>1065</v>
      </c>
      <c r="AC26" s="372">
        <f t="shared" si="0"/>
        <v>28.092851490371935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28170</v>
      </c>
      <c r="E27" s="380">
        <f t="shared" si="2"/>
        <v>16726</v>
      </c>
      <c r="F27" s="381">
        <f t="shared" si="3"/>
        <v>59.37522186723465</v>
      </c>
      <c r="G27" s="380">
        <f t="shared" si="4"/>
        <v>11444</v>
      </c>
      <c r="H27" s="367">
        <f t="shared" si="3"/>
        <v>40.624778132765357</v>
      </c>
      <c r="I27" s="350"/>
      <c r="J27" s="377">
        <f t="shared" si="5"/>
        <v>8248</v>
      </c>
      <c r="K27" s="378">
        <f t="shared" si="6"/>
        <v>29.279375221867234</v>
      </c>
      <c r="L27" s="375">
        <v>3204</v>
      </c>
      <c r="M27" s="376">
        <v>38.845780795344325</v>
      </c>
      <c r="N27" s="375">
        <v>5044</v>
      </c>
      <c r="O27" s="372">
        <v>61.154219204655668</v>
      </c>
      <c r="P27" s="350"/>
      <c r="Q27" s="377">
        <v>5707</v>
      </c>
      <c r="R27" s="378">
        <v>20.259140930067449</v>
      </c>
      <c r="S27" s="375">
        <v>3307</v>
      </c>
      <c r="T27" s="376">
        <v>57.946381636586651</v>
      </c>
      <c r="U27" s="375">
        <v>2400</v>
      </c>
      <c r="V27" s="372">
        <v>42.053618363413356</v>
      </c>
      <c r="W27" s="350"/>
      <c r="X27" s="377">
        <v>14215</v>
      </c>
      <c r="Y27" s="378">
        <v>50.461483848065313</v>
      </c>
      <c r="Z27" s="375">
        <v>10215</v>
      </c>
      <c r="AA27" s="376">
        <v>71.860710517059445</v>
      </c>
      <c r="AB27" s="375">
        <v>4000</v>
      </c>
      <c r="AC27" s="372">
        <f t="shared" si="0"/>
        <v>28.139289482940555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2890</v>
      </c>
      <c r="E28" s="380">
        <f t="shared" si="2"/>
        <v>1969</v>
      </c>
      <c r="F28" s="381">
        <f t="shared" si="3"/>
        <v>68.131487889273359</v>
      </c>
      <c r="G28" s="380">
        <f t="shared" si="4"/>
        <v>921</v>
      </c>
      <c r="H28" s="382">
        <f t="shared" si="3"/>
        <v>31.868512110726645</v>
      </c>
      <c r="I28" s="350"/>
      <c r="J28" s="377">
        <f t="shared" si="5"/>
        <v>387</v>
      </c>
      <c r="K28" s="378">
        <f t="shared" si="6"/>
        <v>13.391003460207612</v>
      </c>
      <c r="L28" s="375">
        <v>170</v>
      </c>
      <c r="M28" s="376">
        <v>43.927648578811365</v>
      </c>
      <c r="N28" s="375">
        <v>217</v>
      </c>
      <c r="O28" s="383">
        <v>56.072351421188628</v>
      </c>
      <c r="P28" s="350"/>
      <c r="Q28" s="377">
        <v>603</v>
      </c>
      <c r="R28" s="378">
        <v>20.865051903114189</v>
      </c>
      <c r="S28" s="375">
        <v>399</v>
      </c>
      <c r="T28" s="376">
        <v>66.169154228855717</v>
      </c>
      <c r="U28" s="375">
        <v>204</v>
      </c>
      <c r="V28" s="383">
        <v>33.830845771144283</v>
      </c>
      <c r="W28" s="350"/>
      <c r="X28" s="377">
        <v>1900</v>
      </c>
      <c r="Y28" s="378">
        <v>65.743944636678194</v>
      </c>
      <c r="Z28" s="375">
        <v>1400</v>
      </c>
      <c r="AA28" s="376">
        <v>73.68421052631578</v>
      </c>
      <c r="AB28" s="375">
        <v>500</v>
      </c>
      <c r="AC28" s="383">
        <f t="shared" si="0"/>
        <v>26.315789473684209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1058</v>
      </c>
      <c r="E29" s="386">
        <f t="shared" si="2"/>
        <v>573</v>
      </c>
      <c r="F29" s="387">
        <f t="shared" si="3"/>
        <v>54.15879017013232</v>
      </c>
      <c r="G29" s="386">
        <f t="shared" si="4"/>
        <v>485</v>
      </c>
      <c r="H29" s="388">
        <f t="shared" si="3"/>
        <v>45.841209829867672</v>
      </c>
      <c r="I29" s="350"/>
      <c r="J29" s="389">
        <f t="shared" si="5"/>
        <v>583</v>
      </c>
      <c r="K29" s="390">
        <f t="shared" si="6"/>
        <v>55.103969754253313</v>
      </c>
      <c r="L29" s="391">
        <v>214</v>
      </c>
      <c r="M29" s="392">
        <v>36.706689536878216</v>
      </c>
      <c r="N29" s="391">
        <v>369</v>
      </c>
      <c r="O29" s="393">
        <v>63.293310463121784</v>
      </c>
      <c r="P29" s="350"/>
      <c r="Q29" s="389">
        <v>186</v>
      </c>
      <c r="R29" s="390">
        <v>17.580340264650285</v>
      </c>
      <c r="S29" s="391">
        <v>130</v>
      </c>
      <c r="T29" s="392">
        <v>69.892473118279568</v>
      </c>
      <c r="U29" s="391">
        <v>56</v>
      </c>
      <c r="V29" s="393">
        <v>30.107526881720432</v>
      </c>
      <c r="W29" s="350"/>
      <c r="X29" s="389">
        <v>289</v>
      </c>
      <c r="Y29" s="390">
        <v>27.315689981096408</v>
      </c>
      <c r="Z29" s="391">
        <v>229</v>
      </c>
      <c r="AA29" s="392">
        <v>79.238754325259521</v>
      </c>
      <c r="AB29" s="391">
        <v>60</v>
      </c>
      <c r="AC29" s="393">
        <f t="shared" si="0"/>
        <v>20.761245674740483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6" t="s">
        <v>0</v>
      </c>
      <c r="C31" s="320"/>
      <c r="D31" s="1237">
        <f>J31+Q31+X31</f>
        <v>477587</v>
      </c>
      <c r="E31" s="1238">
        <f>L31+S31+Z31</f>
        <v>301508</v>
      </c>
      <c r="F31" s="1239">
        <f>E31/$D31*100</f>
        <v>63.131534149798881</v>
      </c>
      <c r="G31" s="1238">
        <f>N31+U31+AB31</f>
        <v>176079</v>
      </c>
      <c r="H31" s="1240">
        <f>G31/$D31*100</f>
        <v>36.868465850201119</v>
      </c>
      <c r="I31" s="320"/>
      <c r="J31" s="1241">
        <f>SUM(J12:J29)</f>
        <v>126801</v>
      </c>
      <c r="K31" s="1242">
        <f>J31/$D31*100</f>
        <v>26.550345800869792</v>
      </c>
      <c r="L31" s="1238">
        <f>SUM(L12:L29)</f>
        <v>53784</v>
      </c>
      <c r="M31" s="1239">
        <f>L31/$J31*100</f>
        <v>42.416069273901627</v>
      </c>
      <c r="N31" s="1238">
        <f>SUM(N12:N29)</f>
        <v>73017</v>
      </c>
      <c r="O31" s="1243">
        <f>N31/$J31*100</f>
        <v>57.583930726098373</v>
      </c>
      <c r="P31" s="320"/>
      <c r="Q31" s="1241">
        <f>SUM(Q12:Q29)</f>
        <v>106070</v>
      </c>
      <c r="R31" s="1242">
        <f>Q31/$D31*100</f>
        <v>22.209566005774864</v>
      </c>
      <c r="S31" s="1238">
        <f>SUM(S12:S29)</f>
        <v>69908</v>
      </c>
      <c r="T31" s="1239">
        <f>S31/$Q31*100</f>
        <v>65.907419628547188</v>
      </c>
      <c r="U31" s="1238">
        <f>SUM(U12:U29)</f>
        <v>36162</v>
      </c>
      <c r="V31" s="1243">
        <f>U31/$Q31*100</f>
        <v>34.092580371452812</v>
      </c>
      <c r="W31" s="320"/>
      <c r="X31" s="1241">
        <f>SUM(X12:X29)</f>
        <v>244716</v>
      </c>
      <c r="Y31" s="1242">
        <f>X31/$D31*100</f>
        <v>51.240088193355348</v>
      </c>
      <c r="Z31" s="1238">
        <f>SUM(Z12:Z29)</f>
        <v>177816</v>
      </c>
      <c r="AA31" s="1239">
        <f>Z31/$X31*100</f>
        <v>72.662188005688222</v>
      </c>
      <c r="AB31" s="1238">
        <f>SUM(AB12:AB29)</f>
        <v>66900</v>
      </c>
      <c r="AC31" s="1243">
        <f>AB31/$X31*100</f>
        <v>27.337811994311771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6"/>
      <c r="C34" s="1386"/>
      <c r="D34" s="1386"/>
      <c r="E34" s="1386"/>
      <c r="F34" s="1386"/>
      <c r="G34" s="1386"/>
      <c r="H34" s="1386"/>
      <c r="I34" s="1386"/>
      <c r="J34" s="1386"/>
      <c r="K34" s="1386"/>
      <c r="L34" s="1386"/>
      <c r="M34" s="1386"/>
      <c r="N34" s="1386"/>
      <c r="O34" s="1386"/>
    </row>
    <row r="35" spans="2:15" s="329" customFormat="1" ht="29.25" customHeight="1" x14ac:dyDescent="0.2">
      <c r="B35" s="1387"/>
      <c r="C35" s="1387"/>
      <c r="D35" s="1387"/>
      <c r="E35" s="1387"/>
      <c r="F35" s="1387"/>
      <c r="G35" s="1387"/>
      <c r="H35" s="1387"/>
      <c r="I35" s="1387"/>
      <c r="J35" s="1387"/>
      <c r="K35" s="1387"/>
      <c r="L35" s="1387"/>
      <c r="M35" s="1387"/>
    </row>
    <row r="36" spans="2:15" s="329" customFormat="1" ht="4.5" customHeight="1" x14ac:dyDescent="0.2">
      <c r="B36" s="1377"/>
      <c r="C36" s="1377"/>
      <c r="D36" s="1377"/>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8"/>
      <c r="C2" s="1388"/>
    </row>
    <row r="3" spans="1:38" s="345" customFormat="1" ht="4.5" customHeight="1" x14ac:dyDescent="0.2">
      <c r="B3" s="1389"/>
      <c r="C3" s="1389"/>
    </row>
    <row r="4" spans="1:38" s="492" customFormat="1" ht="17.25" customHeight="1" x14ac:dyDescent="0.2">
      <c r="A4" s="1415" t="s">
        <v>427</v>
      </c>
      <c r="B4" s="1415"/>
      <c r="C4" s="1415"/>
      <c r="D4" s="1415"/>
      <c r="E4" s="1415"/>
      <c r="F4" s="1415"/>
      <c r="G4" s="1415"/>
      <c r="H4" s="1415"/>
      <c r="I4" s="1415"/>
      <c r="J4" s="1415"/>
      <c r="K4" s="1415"/>
      <c r="L4" s="1415"/>
      <c r="M4" s="1415"/>
      <c r="N4" s="1415"/>
    </row>
    <row r="5" spans="1:38" s="492" customFormat="1" ht="17.25" customHeight="1" x14ac:dyDescent="0.2">
      <c r="B5" s="1416" t="str">
        <f>porsaad!$B$6</f>
        <v>Situación a 30 de abril de 2024</v>
      </c>
      <c r="C5" s="1416"/>
      <c r="D5" s="1416"/>
      <c r="E5" s="1416"/>
      <c r="F5" s="1416"/>
      <c r="G5" s="1416"/>
      <c r="H5" s="1416"/>
      <c r="I5" s="1416"/>
      <c r="J5" s="1416"/>
      <c r="K5" s="1416"/>
      <c r="L5" s="1416"/>
      <c r="M5" s="1416"/>
      <c r="N5" s="1416"/>
    </row>
    <row r="6" spans="1:38" s="492" customFormat="1" ht="6" customHeight="1" x14ac:dyDescent="0.2"/>
    <row r="7" spans="1:38" s="437" customFormat="1" ht="12.75" customHeight="1" x14ac:dyDescent="0.2">
      <c r="A7" s="488"/>
      <c r="B7" s="1392" t="s">
        <v>12</v>
      </c>
      <c r="D7" s="1395" t="s">
        <v>251</v>
      </c>
      <c r="E7" s="1396"/>
      <c r="F7" s="489"/>
      <c r="G7" s="1426"/>
      <c r="H7" s="1426"/>
      <c r="I7" s="489"/>
      <c r="J7" s="1426"/>
      <c r="K7" s="1426"/>
      <c r="L7" s="489"/>
      <c r="M7" s="1426"/>
      <c r="N7" s="1427"/>
      <c r="O7" s="488"/>
      <c r="P7" s="488"/>
      <c r="W7" s="490"/>
    </row>
    <row r="8" spans="1:38" s="437" customFormat="1" ht="45.75" customHeight="1" x14ac:dyDescent="0.2">
      <c r="A8" s="488"/>
      <c r="B8" s="1393"/>
      <c r="D8" s="1424"/>
      <c r="E8" s="1425"/>
      <c r="F8" s="491"/>
      <c r="G8" s="1548" t="s">
        <v>268</v>
      </c>
      <c r="H8" s="1549"/>
      <c r="I8" s="747"/>
      <c r="J8" s="1548" t="s">
        <v>269</v>
      </c>
      <c r="K8" s="1549"/>
      <c r="L8" s="747"/>
      <c r="M8" s="1548" t="s">
        <v>270</v>
      </c>
      <c r="N8" s="1549"/>
      <c r="O8" s="488"/>
      <c r="P8" s="488"/>
      <c r="W8" s="490"/>
    </row>
    <row r="9" spans="1:38" s="437" customFormat="1" ht="6" customHeight="1" x14ac:dyDescent="0.2">
      <c r="A9" s="488"/>
      <c r="B9" s="1393"/>
      <c r="D9" s="1428" t="s">
        <v>9</v>
      </c>
      <c r="E9" s="1435" t="s">
        <v>218</v>
      </c>
      <c r="G9" s="1430" t="s">
        <v>9</v>
      </c>
      <c r="H9" s="1432" t="s">
        <v>218</v>
      </c>
      <c r="J9" s="1430" t="s">
        <v>9</v>
      </c>
      <c r="K9" s="1432" t="s">
        <v>218</v>
      </c>
      <c r="M9" s="1430" t="s">
        <v>9</v>
      </c>
      <c r="N9" s="1432" t="s">
        <v>218</v>
      </c>
      <c r="O9" s="488"/>
      <c r="P9" s="488"/>
      <c r="W9" s="490"/>
    </row>
    <row r="10" spans="1:38" s="437" customFormat="1" ht="27.75" customHeight="1" x14ac:dyDescent="0.2">
      <c r="A10" s="488"/>
      <c r="B10" s="1394"/>
      <c r="D10" s="1429"/>
      <c r="E10" s="1436"/>
      <c r="F10" s="493"/>
      <c r="G10" s="1431"/>
      <c r="H10" s="1433"/>
      <c r="I10" s="494"/>
      <c r="J10" s="1431"/>
      <c r="K10" s="1433"/>
      <c r="L10" s="494"/>
      <c r="M10" s="1431"/>
      <c r="N10" s="1433"/>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286814</v>
      </c>
      <c r="E12" s="498">
        <f>D12/'20pobl'!D12*100</f>
        <v>3.3412055967820682</v>
      </c>
      <c r="F12" s="350"/>
      <c r="G12" s="355">
        <v>86905</v>
      </c>
      <c r="H12" s="498">
        <v>1.2386498666568226</v>
      </c>
      <c r="I12" s="350"/>
      <c r="J12" s="355">
        <v>59243</v>
      </c>
      <c r="K12" s="498">
        <v>5.1697672937150019</v>
      </c>
      <c r="L12" s="350"/>
      <c r="M12" s="355">
        <v>140666</v>
      </c>
      <c r="N12" s="498">
        <f>M12/'20pobl'!X12*100</f>
        <v>33.32614685528408</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40702</v>
      </c>
      <c r="E13" s="500">
        <f>D13/'20pobl'!D13*100</f>
        <v>3.0345436367553895</v>
      </c>
      <c r="F13" s="350"/>
      <c r="G13" s="368">
        <v>8364</v>
      </c>
      <c r="H13" s="501">
        <v>0.80096606236694856</v>
      </c>
      <c r="I13" s="350"/>
      <c r="J13" s="368">
        <v>7353</v>
      </c>
      <c r="K13" s="501">
        <v>3.658336359972735</v>
      </c>
      <c r="L13" s="350"/>
      <c r="M13" s="368">
        <v>24985</v>
      </c>
      <c r="N13" s="501">
        <f>M13/'20pobl'!X13*100</f>
        <v>26.010597874178877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31506</v>
      </c>
      <c r="E14" s="500">
        <f>D14/'20pobl'!D14*100</f>
        <v>3.1316223684472102</v>
      </c>
      <c r="F14" s="350"/>
      <c r="G14" s="368">
        <v>7649</v>
      </c>
      <c r="H14" s="501">
        <v>1.0494254844795059</v>
      </c>
      <c r="I14" s="350"/>
      <c r="J14" s="368">
        <v>6462</v>
      </c>
      <c r="K14" s="501">
        <v>3.3431285309273013</v>
      </c>
      <c r="L14" s="350"/>
      <c r="M14" s="368">
        <v>17395</v>
      </c>
      <c r="N14" s="501">
        <f>M14/'20pobl'!X14*100</f>
        <v>20.734745449560751</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29317</v>
      </c>
      <c r="E15" s="500">
        <f>D15/'20pobl'!D15*100</f>
        <v>2.4230808013184495</v>
      </c>
      <c r="F15" s="350"/>
      <c r="G15" s="368">
        <v>7968</v>
      </c>
      <c r="H15" s="501">
        <v>0.78866101829123436</v>
      </c>
      <c r="I15" s="350"/>
      <c r="J15" s="368">
        <v>6309</v>
      </c>
      <c r="K15" s="501">
        <v>4.2907859299763329</v>
      </c>
      <c r="L15" s="350"/>
      <c r="M15" s="368">
        <v>15040</v>
      </c>
      <c r="N15" s="501">
        <f>M15/'20pobl'!X15*100</f>
        <v>28.620361560418651</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41030</v>
      </c>
      <c r="E16" s="500">
        <f>D16/'20pobl'!D16*100</f>
        <v>1.8540308791260434</v>
      </c>
      <c r="F16" s="350"/>
      <c r="G16" s="368">
        <v>16374</v>
      </c>
      <c r="H16" s="501">
        <v>0.89648387133863217</v>
      </c>
      <c r="I16" s="350"/>
      <c r="J16" s="368">
        <v>8179</v>
      </c>
      <c r="K16" s="501">
        <v>2.8382256491760161</v>
      </c>
      <c r="L16" s="350"/>
      <c r="M16" s="368">
        <v>16477</v>
      </c>
      <c r="N16" s="501">
        <f>M16/'20pobl'!X16*100</f>
        <v>16.749344338951349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17396</v>
      </c>
      <c r="E17" s="502">
        <f>D17/'20pobl'!D17*100</f>
        <v>2.9565575038197651</v>
      </c>
      <c r="F17" s="350"/>
      <c r="G17" s="377">
        <v>4551</v>
      </c>
      <c r="H17" s="502">
        <v>1.0108526167555874</v>
      </c>
      <c r="I17" s="350"/>
      <c r="J17" s="377">
        <v>3647</v>
      </c>
      <c r="K17" s="502">
        <v>3.7407046515205904</v>
      </c>
      <c r="L17" s="350"/>
      <c r="M17" s="377">
        <v>9198</v>
      </c>
      <c r="N17" s="502">
        <f>M17/'20pobl'!X17*100</f>
        <v>22.611731156890702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124219</v>
      </c>
      <c r="E18" s="500">
        <f>D18/'20pobl'!D18*100</f>
        <v>5.2111777348100832</v>
      </c>
      <c r="F18" s="350"/>
      <c r="G18" s="368">
        <v>25592</v>
      </c>
      <c r="H18" s="501">
        <v>1.4602580101074596</v>
      </c>
      <c r="I18" s="350"/>
      <c r="J18" s="368">
        <v>21409</v>
      </c>
      <c r="K18" s="501">
        <v>5.1744932216048207</v>
      </c>
      <c r="L18" s="350"/>
      <c r="M18" s="368">
        <v>77218</v>
      </c>
      <c r="N18" s="501">
        <f>M18/'20pobl'!X18*100</f>
        <v>35.519676165505189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72434</v>
      </c>
      <c r="E19" s="500">
        <f>D19/'20pobl'!D19*100</f>
        <v>3.4755763437785201</v>
      </c>
      <c r="F19" s="350"/>
      <c r="G19" s="368">
        <v>16706</v>
      </c>
      <c r="H19" s="501">
        <v>0.99461197273241453</v>
      </c>
      <c r="I19" s="350"/>
      <c r="J19" s="368">
        <v>12605</v>
      </c>
      <c r="K19" s="501">
        <v>4.6099550159090077</v>
      </c>
      <c r="L19" s="350"/>
      <c r="M19" s="368">
        <v>43123</v>
      </c>
      <c r="N19" s="501">
        <f>M19/'20pobl'!X19*100</f>
        <v>32.916812970398304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208349</v>
      </c>
      <c r="E20" s="500">
        <f>D20/'20pobl'!D20*100</f>
        <v>2.6366739505107781</v>
      </c>
      <c r="F20" s="350"/>
      <c r="G20" s="368">
        <v>55624</v>
      </c>
      <c r="H20" s="501">
        <v>0.87283468378651208</v>
      </c>
      <c r="I20" s="350"/>
      <c r="J20" s="368">
        <v>41736</v>
      </c>
      <c r="K20" s="501">
        <v>3.878168853107943</v>
      </c>
      <c r="L20" s="350"/>
      <c r="M20" s="368">
        <v>110989</v>
      </c>
      <c r="N20" s="501">
        <f>M20/'20pobl'!X20*100</f>
        <v>24.501640227291794</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152556</v>
      </c>
      <c r="E21" s="500">
        <f>D21/'20pobl'!D21*100</f>
        <v>2.9246606003034779</v>
      </c>
      <c r="F21" s="350"/>
      <c r="G21" s="368">
        <v>40459</v>
      </c>
      <c r="H21" s="501">
        <v>0.97055145525145847</v>
      </c>
      <c r="I21" s="350"/>
      <c r="J21" s="368">
        <v>30785</v>
      </c>
      <c r="K21" s="501">
        <v>4.0759934116799688</v>
      </c>
      <c r="L21" s="350"/>
      <c r="M21" s="368">
        <v>81312</v>
      </c>
      <c r="N21" s="501">
        <f>M21/'20pobl'!X21*100</f>
        <v>27.821992896687174</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35415</v>
      </c>
      <c r="E22" s="500">
        <f>D22/'20pobl'!D22*100</f>
        <v>3.3590817087259297</v>
      </c>
      <c r="F22" s="350"/>
      <c r="G22" s="368">
        <v>8800</v>
      </c>
      <c r="H22" s="501">
        <v>1.0679106207351836</v>
      </c>
      <c r="I22" s="350"/>
      <c r="J22" s="368">
        <v>6635</v>
      </c>
      <c r="K22" s="501">
        <v>4.2205231285939648</v>
      </c>
      <c r="L22" s="350"/>
      <c r="M22" s="368">
        <v>19980</v>
      </c>
      <c r="N22" s="501">
        <f>M22/'20pobl'!X22*100</f>
        <v>27.347760029565144</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74248</v>
      </c>
      <c r="E23" s="500">
        <f>D23/'20pobl'!D23*100</f>
        <v>2.7505127019690123</v>
      </c>
      <c r="F23" s="350"/>
      <c r="G23" s="368">
        <v>20847</v>
      </c>
      <c r="H23" s="501">
        <v>1.0478923023873266</v>
      </c>
      <c r="I23" s="350"/>
      <c r="J23" s="368">
        <v>13172</v>
      </c>
      <c r="K23" s="501">
        <v>2.7838598686268377</v>
      </c>
      <c r="L23" s="350"/>
      <c r="M23" s="368">
        <v>40229</v>
      </c>
      <c r="N23" s="501">
        <f>M23/'20pobl'!X23*100</f>
        <v>16.985298463980815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181408</v>
      </c>
      <c r="E24" s="500">
        <f>D24/'20pobl'!D24*100</f>
        <v>2.6398509990609589</v>
      </c>
      <c r="F24" s="350"/>
      <c r="G24" s="368">
        <v>47974</v>
      </c>
      <c r="H24" s="501">
        <v>0.85585862829628412</v>
      </c>
      <c r="I24" s="350"/>
      <c r="J24" s="368">
        <v>32202</v>
      </c>
      <c r="K24" s="501">
        <v>3.6149934327956079</v>
      </c>
      <c r="L24" s="350"/>
      <c r="M24" s="368">
        <v>101232</v>
      </c>
      <c r="N24" s="501">
        <f>M24/'20pobl'!X24*100</f>
        <v>26.941460766258235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42280</v>
      </c>
      <c r="E25" s="500">
        <f>D25/'20pobl'!D25*100</f>
        <v>2.7247675440744681</v>
      </c>
      <c r="F25" s="350"/>
      <c r="G25" s="368">
        <v>15654</v>
      </c>
      <c r="H25" s="501">
        <v>1.205973010055938</v>
      </c>
      <c r="I25" s="350"/>
      <c r="J25" s="368">
        <v>8259</v>
      </c>
      <c r="K25" s="501">
        <v>4.5293511165708766</v>
      </c>
      <c r="L25" s="350"/>
      <c r="M25" s="368">
        <v>18367</v>
      </c>
      <c r="N25" s="501">
        <f>M25/'20pobl'!X25*100</f>
        <v>25.756917079190565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16304</v>
      </c>
      <c r="E26" s="504">
        <f>D26/'20pobl'!D26*100</f>
        <v>2.4256309928513513</v>
      </c>
      <c r="F26" s="350"/>
      <c r="G26" s="377">
        <v>3382</v>
      </c>
      <c r="H26" s="502">
        <v>0.63247936774504832</v>
      </c>
      <c r="I26" s="350"/>
      <c r="J26" s="377">
        <v>2731</v>
      </c>
      <c r="K26" s="502">
        <v>2.8537393285196293</v>
      </c>
      <c r="L26" s="350"/>
      <c r="M26" s="377">
        <v>10191</v>
      </c>
      <c r="N26" s="502">
        <f>M26/'20pobl'!X26*100</f>
        <v>24.418353899604647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68480</v>
      </c>
      <c r="E27" s="504">
        <f>D27/'20pobl'!D27*100</f>
        <v>3.0898316204199605</v>
      </c>
      <c r="F27" s="350"/>
      <c r="G27" s="377">
        <v>17487</v>
      </c>
      <c r="H27" s="502">
        <v>1.0310378536583065</v>
      </c>
      <c r="I27" s="350"/>
      <c r="J27" s="377">
        <v>12455</v>
      </c>
      <c r="K27" s="502">
        <v>3.4471210796089848</v>
      </c>
      <c r="L27" s="350"/>
      <c r="M27" s="377">
        <v>38538</v>
      </c>
      <c r="N27" s="502">
        <f>M27/'20pobl'!X27*100</f>
        <v>24.248716399879193</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9221</v>
      </c>
      <c r="E28" s="504">
        <f>D28/'20pobl'!D28*100</f>
        <v>2.8611588608733967</v>
      </c>
      <c r="F28" s="350"/>
      <c r="G28" s="377">
        <v>1587</v>
      </c>
      <c r="H28" s="502">
        <v>0.62950960131058586</v>
      </c>
      <c r="I28" s="350"/>
      <c r="J28" s="377">
        <v>1641</v>
      </c>
      <c r="K28" s="502">
        <v>3.4115714850003123</v>
      </c>
      <c r="L28" s="350"/>
      <c r="M28" s="377">
        <v>5993</v>
      </c>
      <c r="N28" s="502">
        <f>M28/'20pobl'!X28*100</f>
        <v>27.142210144927535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3493</v>
      </c>
      <c r="E29" s="506">
        <f>D29/'20pobl'!D29*100</f>
        <v>2.0724435610667773</v>
      </c>
      <c r="F29" s="350"/>
      <c r="G29" s="389">
        <v>1962</v>
      </c>
      <c r="H29" s="507">
        <v>1.3262222943240118</v>
      </c>
      <c r="I29" s="350"/>
      <c r="J29" s="389">
        <v>533</v>
      </c>
      <c r="K29" s="507">
        <v>3.3856317093311312</v>
      </c>
      <c r="L29" s="350"/>
      <c r="M29" s="389">
        <v>998</v>
      </c>
      <c r="N29" s="507">
        <f>M29/'20pobl'!X29*100</f>
        <v>20.52231133045445</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4" t="s">
        <v>0</v>
      </c>
      <c r="C31" s="320"/>
      <c r="D31" s="1250">
        <f>G31+J31+M31</f>
        <v>1435172</v>
      </c>
      <c r="E31" s="1251">
        <f>D31/'20pobl'!D31*100</f>
        <v>2.9846339304804221</v>
      </c>
      <c r="F31" s="320"/>
      <c r="G31" s="1250">
        <f>SUM(G12:G29)</f>
        <v>387885</v>
      </c>
      <c r="H31" s="1251">
        <f>G31/'20pobl'!J31*100</f>
        <v>1.0101807183967428</v>
      </c>
      <c r="I31" s="320"/>
      <c r="J31" s="1250">
        <f>SUM(J12:J29)</f>
        <v>275356</v>
      </c>
      <c r="K31" s="1251">
        <f>J31/'20pobl'!Q31*100</f>
        <v>4.0398936490176975</v>
      </c>
      <c r="L31" s="320"/>
      <c r="M31" s="1250">
        <f>SUM(M12:M29)</f>
        <v>771931</v>
      </c>
      <c r="N31" s="1251">
        <f>M31/'20pobl'!X31*100</f>
        <v>26.879186755315555</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20" t="str">
        <f>'24solcasaad_pobl'!B34:N34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
      <c r="B35" s="1434"/>
      <c r="C35" s="1434"/>
      <c r="D35" s="1434"/>
      <c r="E35" s="510"/>
    </row>
    <row r="36" spans="2:14" ht="4.5" customHeight="1" x14ac:dyDescent="0.2">
      <c r="B36" s="1414"/>
      <c r="C36" s="1414"/>
      <c r="D36" s="1414"/>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3" width="11.140625" style="220" customWidth="1"/>
    <col min="24"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365</v>
      </c>
      <c r="C3" s="1363"/>
      <c r="D3" s="1363"/>
      <c r="E3" s="1363"/>
      <c r="F3" s="1363"/>
      <c r="G3" s="1363"/>
      <c r="H3" s="1363"/>
      <c r="I3" s="1363"/>
      <c r="J3" s="1363"/>
      <c r="K3" s="1363"/>
      <c r="L3" s="1363"/>
      <c r="M3" s="1363"/>
      <c r="N3" s="1363"/>
      <c r="O3" s="1363"/>
      <c r="P3" s="1363"/>
      <c r="Q3" s="1363"/>
      <c r="R3" s="1363"/>
      <c r="S3" s="1363"/>
      <c r="T3" s="1363"/>
      <c r="U3" s="1363"/>
      <c r="V3" s="1363"/>
      <c r="W3" s="1363"/>
    </row>
    <row r="5" spans="1:26" x14ac:dyDescent="0.25">
      <c r="B5" s="219"/>
      <c r="C5" s="219"/>
      <c r="D5" s="1364" t="s">
        <v>366</v>
      </c>
      <c r="E5" s="1364"/>
      <c r="F5" s="1364"/>
      <c r="G5" s="1364"/>
      <c r="H5" s="1364"/>
      <c r="I5" s="1364"/>
      <c r="J5" s="1364"/>
      <c r="K5" s="1364"/>
      <c r="L5" s="219"/>
      <c r="M5" s="1365" t="s">
        <v>340</v>
      </c>
      <c r="N5" s="1365"/>
      <c r="O5" s="1365"/>
      <c r="P5" s="1365"/>
      <c r="Q5" s="1365"/>
      <c r="R5" s="1365"/>
      <c r="S5" s="1365"/>
      <c r="T5" s="1365"/>
      <c r="U5" s="1365"/>
      <c r="V5" s="1365"/>
      <c r="W5" s="1365"/>
      <c r="X5" s="1365"/>
    </row>
    <row r="6" spans="1:26" ht="21" customHeight="1" x14ac:dyDescent="0.25">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f>J7</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388846</v>
      </c>
      <c r="E9" s="300">
        <v>410355</v>
      </c>
      <c r="F9" s="300">
        <v>396745</v>
      </c>
      <c r="G9" s="254">
        <v>402114</v>
      </c>
      <c r="H9" s="254">
        <v>422621</v>
      </c>
      <c r="I9" s="254">
        <v>420976</v>
      </c>
      <c r="J9" s="301">
        <v>413406</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-3.2579189755878368E-2</v>
      </c>
      <c r="X9" s="279">
        <v>-13922</v>
      </c>
    </row>
    <row r="10" spans="1:26" x14ac:dyDescent="0.25">
      <c r="B10" s="303" t="s">
        <v>7</v>
      </c>
      <c r="C10" s="219"/>
      <c r="D10" s="253">
        <v>49707</v>
      </c>
      <c r="E10" s="254">
        <v>51252</v>
      </c>
      <c r="F10" s="254">
        <v>47953</v>
      </c>
      <c r="G10" s="254">
        <v>48669</v>
      </c>
      <c r="H10" s="254">
        <v>51170</v>
      </c>
      <c r="I10" s="254">
        <v>54128</v>
      </c>
      <c r="J10" s="257">
        <v>55580</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7.4632637277648906E-2</v>
      </c>
      <c r="X10" s="257">
        <v>3860</v>
      </c>
    </row>
    <row r="11" spans="1:26" x14ac:dyDescent="0.25">
      <c r="B11" s="303" t="s">
        <v>37</v>
      </c>
      <c r="C11" s="219"/>
      <c r="D11" s="253">
        <v>38844</v>
      </c>
      <c r="E11" s="254">
        <v>40697</v>
      </c>
      <c r="F11" s="254">
        <v>39355</v>
      </c>
      <c r="G11" s="254">
        <v>41002</v>
      </c>
      <c r="H11" s="254">
        <v>43882</v>
      </c>
      <c r="I11" s="254">
        <v>46871</v>
      </c>
      <c r="J11" s="257">
        <v>47521</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6.8223710830373596E-2</v>
      </c>
      <c r="X11" s="257">
        <v>3035</v>
      </c>
    </row>
    <row r="12" spans="1:26" x14ac:dyDescent="0.25">
      <c r="B12" s="303" t="s">
        <v>38</v>
      </c>
      <c r="C12" s="219"/>
      <c r="D12" s="253">
        <v>27993</v>
      </c>
      <c r="E12" s="254">
        <v>32479</v>
      </c>
      <c r="F12" s="254">
        <v>32836</v>
      </c>
      <c r="G12" s="254">
        <v>35355</v>
      </c>
      <c r="H12" s="254">
        <v>39461</v>
      </c>
      <c r="I12" s="254">
        <v>43584</v>
      </c>
      <c r="J12" s="257">
        <v>44482</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8.2866741321388604E-2</v>
      </c>
      <c r="X12" s="257">
        <v>3404</v>
      </c>
    </row>
    <row r="13" spans="1:26" x14ac:dyDescent="0.25">
      <c r="B13" s="303" t="s">
        <v>6</v>
      </c>
      <c r="C13" s="219"/>
      <c r="D13" s="253">
        <v>48834</v>
      </c>
      <c r="E13" s="254">
        <v>53168</v>
      </c>
      <c r="F13" s="254">
        <v>54714</v>
      </c>
      <c r="G13" s="254">
        <v>58012</v>
      </c>
      <c r="H13" s="254">
        <v>57712</v>
      </c>
      <c r="I13" s="254">
        <v>63120</v>
      </c>
      <c r="J13" s="257">
        <v>66429</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0.15016621649698725</v>
      </c>
      <c r="X13" s="257">
        <v>8673</v>
      </c>
      <c r="Z13" s="224"/>
    </row>
    <row r="14" spans="1:26" x14ac:dyDescent="0.25">
      <c r="B14" s="303" t="s">
        <v>5</v>
      </c>
      <c r="C14" s="219"/>
      <c r="D14" s="253">
        <v>24752</v>
      </c>
      <c r="E14" s="254">
        <v>25483</v>
      </c>
      <c r="F14" s="254">
        <v>25356</v>
      </c>
      <c r="G14" s="254">
        <v>23258</v>
      </c>
      <c r="H14" s="254">
        <v>23164</v>
      </c>
      <c r="I14" s="254">
        <v>23876</v>
      </c>
      <c r="J14" s="257">
        <v>23979</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1.7309405625556717E-2</v>
      </c>
      <c r="X14" s="257">
        <v>408</v>
      </c>
      <c r="Z14" s="224"/>
    </row>
    <row r="15" spans="1:26" x14ac:dyDescent="0.25">
      <c r="B15" s="303" t="s">
        <v>4</v>
      </c>
      <c r="C15" s="219"/>
      <c r="D15" s="253">
        <v>129374</v>
      </c>
      <c r="E15" s="254">
        <v>146192</v>
      </c>
      <c r="F15" s="254">
        <v>140933</v>
      </c>
      <c r="G15" s="254">
        <v>142154</v>
      </c>
      <c r="H15" s="254">
        <v>146929</v>
      </c>
      <c r="I15" s="254">
        <v>156550</v>
      </c>
      <c r="J15" s="257">
        <v>159389</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6.3862876365796462E-2</v>
      </c>
      <c r="X15" s="257">
        <v>9568</v>
      </c>
      <c r="Z15" s="224"/>
    </row>
    <row r="16" spans="1:26" x14ac:dyDescent="0.25">
      <c r="B16" s="303" t="s">
        <v>40</v>
      </c>
      <c r="C16" s="219"/>
      <c r="D16" s="253">
        <v>86579</v>
      </c>
      <c r="E16" s="254">
        <v>89837</v>
      </c>
      <c r="F16" s="254">
        <v>84968</v>
      </c>
      <c r="G16" s="254">
        <v>87354</v>
      </c>
      <c r="H16" s="254">
        <v>89947</v>
      </c>
      <c r="I16" s="254">
        <v>94676</v>
      </c>
      <c r="J16" s="257">
        <v>97526</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4.7112886254804698E-2</v>
      </c>
      <c r="X16" s="257">
        <v>4388</v>
      </c>
      <c r="Z16" s="224"/>
    </row>
    <row r="17" spans="2:28" x14ac:dyDescent="0.25">
      <c r="B17" s="303" t="s">
        <v>41</v>
      </c>
      <c r="C17" s="219"/>
      <c r="D17" s="253">
        <v>318602</v>
      </c>
      <c r="E17" s="254">
        <v>334206</v>
      </c>
      <c r="F17" s="254">
        <v>321411</v>
      </c>
      <c r="G17" s="254">
        <v>337967</v>
      </c>
      <c r="H17" s="254">
        <v>354754</v>
      </c>
      <c r="I17" s="254">
        <v>352939</v>
      </c>
      <c r="J17" s="257">
        <v>363527</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7.1526625786466624E-5</v>
      </c>
      <c r="X17" s="257">
        <v>26</v>
      </c>
      <c r="Z17" s="224"/>
    </row>
    <row r="18" spans="2:28" x14ac:dyDescent="0.25">
      <c r="B18" s="303" t="s">
        <v>3</v>
      </c>
      <c r="C18" s="219"/>
      <c r="D18" s="253">
        <v>116879</v>
      </c>
      <c r="E18" s="254">
        <v>144556</v>
      </c>
      <c r="F18" s="254">
        <v>155768</v>
      </c>
      <c r="G18" s="254">
        <v>166723</v>
      </c>
      <c r="H18" s="254">
        <v>185933</v>
      </c>
      <c r="I18" s="254">
        <v>205653</v>
      </c>
      <c r="J18" s="257">
        <v>206158</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7.4159176761755985E-2</v>
      </c>
      <c r="X18" s="257">
        <v>14233</v>
      </c>
      <c r="Z18" s="224"/>
    </row>
    <row r="19" spans="2:28" x14ac:dyDescent="0.25">
      <c r="B19" s="303" t="s">
        <v>2</v>
      </c>
      <c r="C19" s="219"/>
      <c r="D19" s="253">
        <v>54680</v>
      </c>
      <c r="E19" s="254">
        <v>56883</v>
      </c>
      <c r="F19" s="254">
        <v>52977</v>
      </c>
      <c r="G19" s="254">
        <v>54286</v>
      </c>
      <c r="H19" s="254">
        <v>56834</v>
      </c>
      <c r="I19" s="254">
        <v>58876</v>
      </c>
      <c r="J19" s="257">
        <v>59007</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3.4575260804768915E-2</v>
      </c>
      <c r="X19" s="257">
        <v>1972</v>
      </c>
      <c r="Z19" s="224"/>
    </row>
    <row r="20" spans="2:28" x14ac:dyDescent="0.25">
      <c r="B20" s="303" t="s">
        <v>35</v>
      </c>
      <c r="C20" s="219"/>
      <c r="D20" s="253">
        <v>80184</v>
      </c>
      <c r="E20" s="254">
        <v>80673</v>
      </c>
      <c r="F20" s="254">
        <v>77385</v>
      </c>
      <c r="G20" s="254">
        <v>77804</v>
      </c>
      <c r="H20" s="254">
        <v>79633</v>
      </c>
      <c r="I20" s="254">
        <v>83919</v>
      </c>
      <c r="J20" s="257">
        <v>83666</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3.9897583772496859E-2</v>
      </c>
      <c r="X20" s="257">
        <v>3210</v>
      </c>
      <c r="Z20" s="224"/>
    </row>
    <row r="21" spans="2:28" x14ac:dyDescent="0.25">
      <c r="B21" s="303" t="s">
        <v>42</v>
      </c>
      <c r="C21" s="219"/>
      <c r="D21" s="253">
        <v>215222</v>
      </c>
      <c r="E21" s="254">
        <v>228990</v>
      </c>
      <c r="F21" s="254">
        <v>223671</v>
      </c>
      <c r="G21" s="254">
        <v>216089</v>
      </c>
      <c r="H21" s="254">
        <v>224953</v>
      </c>
      <c r="I21" s="254">
        <v>237216</v>
      </c>
      <c r="J21" s="257">
        <v>249077</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8.3593634441534448E-2</v>
      </c>
      <c r="X21" s="257">
        <v>19215</v>
      </c>
      <c r="Z21" s="224"/>
    </row>
    <row r="22" spans="2:28" x14ac:dyDescent="0.25">
      <c r="B22" s="303" t="s">
        <v>43</v>
      </c>
      <c r="C22" s="219"/>
      <c r="D22" s="253">
        <v>44249</v>
      </c>
      <c r="E22" s="254">
        <v>53719</v>
      </c>
      <c r="F22" s="254">
        <v>52094</v>
      </c>
      <c r="G22" s="254">
        <v>54205</v>
      </c>
      <c r="H22" s="254">
        <v>55440</v>
      </c>
      <c r="I22" s="254">
        <v>62760</v>
      </c>
      <c r="J22" s="257">
        <v>64774</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0.11791101446273866</v>
      </c>
      <c r="X22" s="257">
        <v>6832</v>
      </c>
      <c r="Z22" s="224"/>
    </row>
    <row r="23" spans="2:28" x14ac:dyDescent="0.25">
      <c r="B23" s="303" t="s">
        <v>44</v>
      </c>
      <c r="C23" s="219"/>
      <c r="D23" s="253">
        <v>20012</v>
      </c>
      <c r="E23" s="254">
        <v>20052</v>
      </c>
      <c r="F23" s="254">
        <v>19700</v>
      </c>
      <c r="G23" s="254">
        <v>20426</v>
      </c>
      <c r="H23" s="254">
        <v>21291</v>
      </c>
      <c r="I23" s="254">
        <v>22108</v>
      </c>
      <c r="J23" s="257">
        <v>21879</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1.8670267250209482E-2</v>
      </c>
      <c r="X23" s="257">
        <v>401</v>
      </c>
      <c r="Z23" s="224"/>
    </row>
    <row r="24" spans="2:28" x14ac:dyDescent="0.25">
      <c r="B24" s="303" t="s">
        <v>45</v>
      </c>
      <c r="C24" s="219"/>
      <c r="D24" s="253">
        <v>102813</v>
      </c>
      <c r="E24" s="254">
        <v>106366</v>
      </c>
      <c r="F24" s="254">
        <v>105906</v>
      </c>
      <c r="G24" s="254">
        <v>107110</v>
      </c>
      <c r="H24" s="254">
        <v>108983</v>
      </c>
      <c r="I24" s="254">
        <v>114252</v>
      </c>
      <c r="J24" s="257">
        <v>114752</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3.8489036099874196E-2</v>
      </c>
      <c r="X24" s="257">
        <v>4253</v>
      </c>
      <c r="Z24" s="224"/>
    </row>
    <row r="25" spans="2:28" x14ac:dyDescent="0.25">
      <c r="B25" s="303" t="s">
        <v>46</v>
      </c>
      <c r="C25" s="219"/>
      <c r="D25" s="253">
        <v>15257</v>
      </c>
      <c r="E25" s="254">
        <v>15375</v>
      </c>
      <c r="F25" s="254">
        <v>14687</v>
      </c>
      <c r="G25" s="254">
        <v>15454</v>
      </c>
      <c r="H25" s="254">
        <v>14358</v>
      </c>
      <c r="I25" s="254">
        <v>14631</v>
      </c>
      <c r="J25" s="257">
        <v>14621</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1.8885017421602868E-2</v>
      </c>
      <c r="X25" s="257">
        <v>271</v>
      </c>
      <c r="Z25" s="224"/>
    </row>
    <row r="26" spans="2:28" x14ac:dyDescent="0.25">
      <c r="B26" s="305" t="s">
        <v>1</v>
      </c>
      <c r="C26" s="219"/>
      <c r="D26" s="260">
        <v>4359</v>
      </c>
      <c r="E26" s="261">
        <v>4461</v>
      </c>
      <c r="F26" s="261">
        <v>4491</v>
      </c>
      <c r="G26" s="261">
        <v>4622</v>
      </c>
      <c r="H26" s="261">
        <v>4953</v>
      </c>
      <c r="I26" s="261">
        <v>5237</v>
      </c>
      <c r="J26" s="265">
        <v>5405</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6.7759778743579524E-2</v>
      </c>
      <c r="X26" s="265">
        <v>343</v>
      </c>
      <c r="Z26" s="224"/>
      <c r="AA26" s="224"/>
      <c r="AB26" s="286"/>
    </row>
    <row r="27" spans="2:28" x14ac:dyDescent="0.25">
      <c r="B27" s="235" t="s">
        <v>0</v>
      </c>
      <c r="C27" s="219"/>
      <c r="D27" s="1230">
        <f>SUM(D9:D26)</f>
        <v>1767186</v>
      </c>
      <c r="E27" s="306">
        <f>SUM(E9:E26)</f>
        <v>1894744</v>
      </c>
      <c r="F27" s="307">
        <f>SUM(F9:F26)</f>
        <v>1850950</v>
      </c>
      <c r="G27" s="306">
        <v>1892604</v>
      </c>
      <c r="H27" s="307">
        <v>1982018</v>
      </c>
      <c r="I27" s="306">
        <v>2061372</v>
      </c>
      <c r="J27" s="306">
        <f>SUM(J9:J26)</f>
        <v>2091178</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3.472029798991394E-2</v>
      </c>
      <c r="X27" s="243">
        <v>70170</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3"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45" sqref="AA45"/>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54"/>
      <c r="C2" s="1554"/>
      <c r="D2" s="1554"/>
      <c r="E2" s="1554"/>
      <c r="F2" s="1554"/>
      <c r="G2" s="1554"/>
      <c r="H2" s="1554"/>
      <c r="I2" s="1554"/>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55"/>
      <c r="C3" s="1555"/>
      <c r="D3" s="1555"/>
      <c r="E3" s="1555"/>
      <c r="F3" s="1555"/>
      <c r="G3" s="1555"/>
      <c r="H3" s="1555"/>
      <c r="I3" s="1555"/>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60" t="s">
        <v>426</v>
      </c>
      <c r="B4" s="1460"/>
      <c r="C4" s="1460"/>
      <c r="D4" s="1460"/>
      <c r="E4" s="1460"/>
      <c r="F4" s="1460"/>
      <c r="G4" s="1460"/>
      <c r="H4" s="1460"/>
      <c r="I4" s="1460"/>
      <c r="J4" s="1460"/>
      <c r="K4" s="1460"/>
      <c r="L4" s="1460"/>
      <c r="M4" s="1460"/>
      <c r="N4" s="1460"/>
      <c r="O4" s="1460"/>
      <c r="P4" s="1460"/>
      <c r="Q4" s="1460"/>
      <c r="R4" s="1460"/>
      <c r="S4" s="1460"/>
      <c r="T4" s="1460"/>
      <c r="U4" s="1460"/>
      <c r="V4" s="1460"/>
      <c r="W4" s="1460"/>
      <c r="X4" s="1460"/>
      <c r="Y4" s="1460"/>
      <c r="Z4" s="1460"/>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W5" s="1416"/>
      <c r="X5" s="1416"/>
      <c r="Y5" s="1416"/>
      <c r="Z5" s="1416"/>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56" t="s">
        <v>12</v>
      </c>
      <c r="D7" s="1550" t="s">
        <v>478</v>
      </c>
      <c r="E7" s="1550"/>
      <c r="G7" s="1550"/>
      <c r="H7" s="1550"/>
      <c r="J7" s="1550"/>
      <c r="K7" s="1550"/>
      <c r="M7" s="1550"/>
      <c r="N7" s="1550"/>
      <c r="P7" s="1550" t="s">
        <v>179</v>
      </c>
      <c r="Q7" s="1550"/>
      <c r="S7" s="1550"/>
      <c r="T7" s="1550"/>
      <c r="V7" s="1550"/>
      <c r="W7" s="1550"/>
      <c r="Y7" s="1550"/>
      <c r="Z7" s="1550"/>
      <c r="AA7" s="512"/>
      <c r="AB7" s="512"/>
      <c r="AI7" s="514"/>
    </row>
    <row r="8" spans="1:50" s="513" customFormat="1" ht="37.5" customHeight="1" x14ac:dyDescent="0.2">
      <c r="A8" s="512"/>
      <c r="B8" s="1556"/>
      <c r="D8" s="1550"/>
      <c r="E8" s="1550"/>
      <c r="G8" s="1550" t="s">
        <v>169</v>
      </c>
      <c r="H8" s="1550"/>
      <c r="J8" s="1550" t="s">
        <v>175</v>
      </c>
      <c r="K8" s="1550"/>
      <c r="M8" s="1550" t="s">
        <v>170</v>
      </c>
      <c r="N8" s="1550"/>
      <c r="P8" s="1550"/>
      <c r="Q8" s="1550"/>
      <c r="S8" s="1550" t="s">
        <v>180</v>
      </c>
      <c r="T8" s="1550"/>
      <c r="V8" s="1550" t="s">
        <v>181</v>
      </c>
      <c r="W8" s="1550"/>
      <c r="Y8" s="1550" t="s">
        <v>182</v>
      </c>
      <c r="Z8" s="1550"/>
      <c r="AA8" s="512"/>
      <c r="AB8" s="512"/>
      <c r="AI8" s="514"/>
    </row>
    <row r="9" spans="1:50" s="325" customFormat="1" ht="36.75" customHeight="1" x14ac:dyDescent="0.2">
      <c r="A9" s="890"/>
      <c r="B9" s="1556"/>
      <c r="D9" s="890" t="s">
        <v>9</v>
      </c>
      <c r="E9" s="890" t="s">
        <v>10</v>
      </c>
      <c r="G9" s="890" t="s">
        <v>9</v>
      </c>
      <c r="H9" s="324" t="s">
        <v>10</v>
      </c>
      <c r="J9" s="890" t="s">
        <v>9</v>
      </c>
      <c r="K9" s="324" t="s">
        <v>10</v>
      </c>
      <c r="M9" s="890" t="s">
        <v>9</v>
      </c>
      <c r="N9" s="324" t="s">
        <v>10</v>
      </c>
      <c r="P9" s="890" t="s">
        <v>9</v>
      </c>
      <c r="Q9" s="890" t="s">
        <v>111</v>
      </c>
      <c r="S9" s="890" t="s">
        <v>9</v>
      </c>
      <c r="T9" s="324" t="s">
        <v>111</v>
      </c>
      <c r="V9" s="890" t="s">
        <v>9</v>
      </c>
      <c r="W9" s="324" t="s">
        <v>10</v>
      </c>
      <c r="Y9" s="890"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286814</v>
      </c>
      <c r="Q11" s="533">
        <f>P11*100/D11</f>
        <v>3.3412055967820682</v>
      </c>
      <c r="R11" s="527"/>
      <c r="S11" s="530">
        <f>'44apbpcasaad'!G12</f>
        <v>86905</v>
      </c>
      <c r="T11" s="534">
        <f>S11*100/G11</f>
        <v>1.2386498666568226</v>
      </c>
      <c r="U11" s="527"/>
      <c r="V11" s="530">
        <f>'44apbpcasaad'!J12</f>
        <v>59243</v>
      </c>
      <c r="W11" s="534">
        <f>V11*100/J11</f>
        <v>5.1697672937150019</v>
      </c>
      <c r="X11" s="527"/>
      <c r="Y11" s="530">
        <f>'44apbpcasaad'!M12</f>
        <v>140666</v>
      </c>
      <c r="Z11" s="520">
        <f>Y11*100/M11</f>
        <v>33.326146855284073</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5.2111777348100832</v>
      </c>
      <c r="AG11" s="396"/>
      <c r="AH11" s="522">
        <f>_xlfn.RANK.EQ(T11,T$11:T$30,0)</f>
        <v>3</v>
      </c>
      <c r="AI11" s="522">
        <v>1</v>
      </c>
      <c r="AJ11" s="522">
        <f>MATCH(AI11,AH$11:AH$30,0)</f>
        <v>7</v>
      </c>
      <c r="AK11" s="523" t="str">
        <f>INDEX(B$11:B$30,AJ11,1)</f>
        <v>Castilla y León</v>
      </c>
      <c r="AL11" s="524">
        <f>INDEX(T$11:T$30,AJ11,1)</f>
        <v>1.4602580101074596</v>
      </c>
      <c r="AM11" s="396"/>
      <c r="AN11" s="522">
        <f>_xlfn.RANK.EQ(W11,W$11:W$30,0)</f>
        <v>2</v>
      </c>
      <c r="AO11" s="522">
        <v>1</v>
      </c>
      <c r="AP11" s="522">
        <f>MATCH(AO11,AN$11:AN$30,0)</f>
        <v>7</v>
      </c>
      <c r="AQ11" s="523" t="str">
        <f>INDEX(B$11:B$30,AP11,1)</f>
        <v>Castilla y León</v>
      </c>
      <c r="AR11" s="524">
        <f>INDEX(W$11:W$30,AP11,1)</f>
        <v>5.1744932216048207</v>
      </c>
      <c r="AS11" s="396"/>
      <c r="AT11" s="522">
        <f>_xlfn.RANK.EQ(Z11,Z$11:Z$30,0)</f>
        <v>2</v>
      </c>
      <c r="AU11" s="522">
        <v>1</v>
      </c>
      <c r="AV11" s="522">
        <f>MATCH(AU11,AT$11:AT$30,0)</f>
        <v>7</v>
      </c>
      <c r="AW11" s="523" t="str">
        <f>INDEX(B$11:B$30,AV11,1)</f>
        <v>Castilla y León</v>
      </c>
      <c r="AX11" s="524">
        <f>INDEX(Z$11:Z$30,AV11,1)</f>
        <v>35.519676165505189</v>
      </c>
    </row>
    <row r="12" spans="1:50" s="329" customFormat="1" ht="18" customHeight="1" x14ac:dyDescent="0.1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40702</v>
      </c>
      <c r="Q12" s="533">
        <f t="shared" ref="Q12:Q28" si="9">P12*100/D12</f>
        <v>3.03454363675539</v>
      </c>
      <c r="R12" s="527"/>
      <c r="S12" s="530">
        <f>'44apbpcasaad'!G13</f>
        <v>8364</v>
      </c>
      <c r="T12" s="534">
        <f t="shared" ref="T12:T28" si="10">S12*100/G12</f>
        <v>0.80096606236694856</v>
      </c>
      <c r="U12" s="527"/>
      <c r="V12" s="530">
        <f>'44apbpcasaad'!J13</f>
        <v>7353</v>
      </c>
      <c r="W12" s="534">
        <f t="shared" ref="W12:W28" si="11">V12*100/J12</f>
        <v>3.6583363599727354</v>
      </c>
      <c r="X12" s="527"/>
      <c r="Y12" s="530">
        <f>'44apbpcasaad'!M13</f>
        <v>24985</v>
      </c>
      <c r="Z12" s="520">
        <f t="shared" ref="Z12:Z28" si="12">Y12*100/M12</f>
        <v>26.010597874178874</v>
      </c>
      <c r="AA12" s="521"/>
      <c r="AB12" s="522">
        <f t="shared" si="2"/>
        <v>7</v>
      </c>
      <c r="AC12" s="522">
        <v>2</v>
      </c>
      <c r="AD12" s="522">
        <f t="shared" ref="AD12:AD28" si="13">MATCH(AC12,AB$11:AB$30,0)</f>
        <v>8</v>
      </c>
      <c r="AE12" s="523" t="str">
        <f t="shared" si="3"/>
        <v>Castilla - La Mancha</v>
      </c>
      <c r="AF12" s="524">
        <f t="shared" si="4"/>
        <v>3.4755763437785197</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1.3262222943240118</v>
      </c>
      <c r="AM12" s="396"/>
      <c r="AN12" s="522">
        <f t="shared" ref="AN12:AN30" si="18">_xlfn.RANK.EQ(W12,W$11:W$30,0)</f>
        <v>11</v>
      </c>
      <c r="AO12" s="522">
        <v>2</v>
      </c>
      <c r="AP12" s="522">
        <f t="shared" ref="AP12:AP28" si="19">MATCH(AO12,AN$11:AN$30,0)</f>
        <v>1</v>
      </c>
      <c r="AQ12" s="523" t="str">
        <f t="shared" ref="AQ12:AQ29" si="20">INDEX(B$11:B$30,AP12,1)</f>
        <v>Andalucía</v>
      </c>
      <c r="AR12" s="524">
        <f t="shared" ref="AR12:AR28" si="21">INDEX(W$11:W$30,AP12,1)</f>
        <v>5.1697672937150019</v>
      </c>
      <c r="AS12" s="396"/>
      <c r="AT12" s="522">
        <f t="shared" ref="AT12:AT30" si="22">_xlfn.RANK.EQ(Z12,Z$11:Z$30,0)</f>
        <v>10</v>
      </c>
      <c r="AU12" s="522">
        <v>2</v>
      </c>
      <c r="AV12" s="522">
        <f t="shared" ref="AV12:AV28" si="23">MATCH(AU12,AT$11:AT$30,0)</f>
        <v>1</v>
      </c>
      <c r="AW12" s="523" t="str">
        <f t="shared" ref="AW12:AW29" si="24">INDEX(B$11:B$30,AV12,1)</f>
        <v>Andalucía</v>
      </c>
      <c r="AX12" s="524">
        <f t="shared" ref="AX12:AX29" si="25">INDEX(Z$11:Z$30,AV12,1)</f>
        <v>33.326146855284073</v>
      </c>
    </row>
    <row r="13" spans="1:50" s="329" customFormat="1" ht="18" customHeight="1" x14ac:dyDescent="0.1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31506</v>
      </c>
      <c r="Q13" s="533">
        <f t="shared" si="9"/>
        <v>3.1316223684472098</v>
      </c>
      <c r="R13" s="527"/>
      <c r="S13" s="530">
        <f>'44apbpcasaad'!G14</f>
        <v>7649</v>
      </c>
      <c r="T13" s="534">
        <f t="shared" si="10"/>
        <v>1.0494254844795061</v>
      </c>
      <c r="U13" s="527"/>
      <c r="V13" s="530">
        <f>'44apbpcasaad'!J14</f>
        <v>6462</v>
      </c>
      <c r="W13" s="534">
        <f t="shared" si="11"/>
        <v>3.3431285309273018</v>
      </c>
      <c r="X13" s="527"/>
      <c r="Y13" s="530">
        <f>'44apbpcasaad'!M14</f>
        <v>17395</v>
      </c>
      <c r="Z13" s="520">
        <f t="shared" si="12"/>
        <v>20.734745449560751</v>
      </c>
      <c r="AA13" s="521">
        <f ca="1">_xlfn.SHEETS()</f>
        <v>92</v>
      </c>
      <c r="AB13" s="522">
        <f t="shared" si="2"/>
        <v>5</v>
      </c>
      <c r="AC13" s="522">
        <v>3</v>
      </c>
      <c r="AD13" s="522">
        <f t="shared" si="13"/>
        <v>11</v>
      </c>
      <c r="AE13" s="523" t="str">
        <f t="shared" si="3"/>
        <v>Extremadura</v>
      </c>
      <c r="AF13" s="525">
        <f t="shared" si="4"/>
        <v>3.3590817087259297</v>
      </c>
      <c r="AG13" s="396"/>
      <c r="AH13" s="522">
        <f t="shared" si="14"/>
        <v>6</v>
      </c>
      <c r="AI13" s="522">
        <v>3</v>
      </c>
      <c r="AJ13" s="522">
        <f t="shared" si="15"/>
        <v>1</v>
      </c>
      <c r="AK13" s="523" t="str">
        <f t="shared" si="16"/>
        <v>Andalucía</v>
      </c>
      <c r="AL13" s="524">
        <f t="shared" si="17"/>
        <v>1.2386498666568226</v>
      </c>
      <c r="AM13" s="396"/>
      <c r="AN13" s="522">
        <f t="shared" si="18"/>
        <v>16</v>
      </c>
      <c r="AO13" s="522">
        <v>3</v>
      </c>
      <c r="AP13" s="522">
        <f t="shared" si="19"/>
        <v>8</v>
      </c>
      <c r="AQ13" s="523" t="str">
        <f t="shared" si="20"/>
        <v>Castilla - La Mancha</v>
      </c>
      <c r="AR13" s="524">
        <f t="shared" si="21"/>
        <v>4.6099550159090077</v>
      </c>
      <c r="AS13" s="396"/>
      <c r="AT13" s="522">
        <f t="shared" si="22"/>
        <v>16</v>
      </c>
      <c r="AU13" s="522">
        <v>3</v>
      </c>
      <c r="AV13" s="522">
        <f t="shared" si="23"/>
        <v>8</v>
      </c>
      <c r="AW13" s="523" t="str">
        <f t="shared" si="24"/>
        <v>Castilla - La Mancha</v>
      </c>
      <c r="AX13" s="524">
        <f t="shared" si="25"/>
        <v>32.916812970398304</v>
      </c>
    </row>
    <row r="14" spans="1:50" s="329" customFormat="1" ht="18" customHeight="1" x14ac:dyDescent="0.1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29317</v>
      </c>
      <c r="Q14" s="533">
        <f t="shared" si="9"/>
        <v>2.4230808013184495</v>
      </c>
      <c r="R14" s="527"/>
      <c r="S14" s="530">
        <f>'44apbpcasaad'!G15</f>
        <v>7968</v>
      </c>
      <c r="T14" s="534">
        <f t="shared" si="10"/>
        <v>0.78866101829123447</v>
      </c>
      <c r="U14" s="527"/>
      <c r="V14" s="530">
        <f>'44apbpcasaad'!J15</f>
        <v>6309</v>
      </c>
      <c r="W14" s="534">
        <f t="shared" si="11"/>
        <v>4.290785929976332</v>
      </c>
      <c r="X14" s="527"/>
      <c r="Y14" s="530">
        <f>'44apbpcasaad'!M15</f>
        <v>15040</v>
      </c>
      <c r="Z14" s="520">
        <f t="shared" si="12"/>
        <v>28.620361560418647</v>
      </c>
      <c r="AA14" s="1329"/>
      <c r="AB14" s="522">
        <f t="shared" si="2"/>
        <v>17</v>
      </c>
      <c r="AC14" s="522">
        <v>4</v>
      </c>
      <c r="AD14" s="522">
        <f t="shared" si="13"/>
        <v>1</v>
      </c>
      <c r="AE14" s="523" t="str">
        <f t="shared" si="3"/>
        <v>Andalucía</v>
      </c>
      <c r="AF14" s="524">
        <f t="shared" si="4"/>
        <v>3.3412055967820682</v>
      </c>
      <c r="AG14" s="396"/>
      <c r="AH14" s="522">
        <f t="shared" si="14"/>
        <v>17</v>
      </c>
      <c r="AI14" s="522">
        <v>4</v>
      </c>
      <c r="AJ14" s="522">
        <f t="shared" si="15"/>
        <v>14</v>
      </c>
      <c r="AK14" s="523" t="str">
        <f t="shared" si="16"/>
        <v>Murcia, Región de</v>
      </c>
      <c r="AL14" s="524">
        <f t="shared" si="17"/>
        <v>1.2059730100559383</v>
      </c>
      <c r="AM14" s="396"/>
      <c r="AN14" s="522">
        <f t="shared" si="18"/>
        <v>5</v>
      </c>
      <c r="AO14" s="522">
        <v>4</v>
      </c>
      <c r="AP14" s="522">
        <f t="shared" si="19"/>
        <v>14</v>
      </c>
      <c r="AQ14" s="523" t="str">
        <f t="shared" si="20"/>
        <v>Murcia, Región de</v>
      </c>
      <c r="AR14" s="524">
        <f t="shared" si="21"/>
        <v>4.5293511165708766</v>
      </c>
      <c r="AS14" s="396"/>
      <c r="AT14" s="522">
        <f t="shared" si="22"/>
        <v>4</v>
      </c>
      <c r="AU14" s="522">
        <v>4</v>
      </c>
      <c r="AV14" s="522">
        <f t="shared" si="23"/>
        <v>4</v>
      </c>
      <c r="AW14" s="523" t="str">
        <f t="shared" si="24"/>
        <v>Balears, Illes</v>
      </c>
      <c r="AX14" s="524">
        <f t="shared" si="25"/>
        <v>28.620361560418647</v>
      </c>
    </row>
    <row r="15" spans="1:50" s="329" customFormat="1" ht="18" customHeight="1" x14ac:dyDescent="0.1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41030</v>
      </c>
      <c r="Q15" s="533">
        <f t="shared" si="9"/>
        <v>1.8540308791260434</v>
      </c>
      <c r="R15" s="527"/>
      <c r="S15" s="530">
        <f>'44apbpcasaad'!G16</f>
        <v>16374</v>
      </c>
      <c r="T15" s="534">
        <f t="shared" si="10"/>
        <v>0.89648387133863205</v>
      </c>
      <c r="U15" s="527"/>
      <c r="V15" s="530">
        <f>'44apbpcasaad'!J16</f>
        <v>8179</v>
      </c>
      <c r="W15" s="534">
        <f t="shared" si="11"/>
        <v>2.8382256491760156</v>
      </c>
      <c r="X15" s="527"/>
      <c r="Y15" s="530">
        <f>'44apbpcasaad'!M16</f>
        <v>16477</v>
      </c>
      <c r="Z15" s="520">
        <f t="shared" si="12"/>
        <v>16.749344338951349</v>
      </c>
      <c r="AA15" s="521"/>
      <c r="AB15" s="522">
        <f t="shared" si="2"/>
        <v>19</v>
      </c>
      <c r="AC15" s="522">
        <v>5</v>
      </c>
      <c r="AD15" s="522">
        <f t="shared" si="13"/>
        <v>3</v>
      </c>
      <c r="AE15" s="523" t="str">
        <f t="shared" si="3"/>
        <v>Asturias, Principado de</v>
      </c>
      <c r="AF15" s="524">
        <f t="shared" si="4"/>
        <v>3.1316223684472098</v>
      </c>
      <c r="AG15" s="396"/>
      <c r="AH15" s="522">
        <f t="shared" si="14"/>
        <v>13</v>
      </c>
      <c r="AI15" s="522">
        <v>5</v>
      </c>
      <c r="AJ15" s="522">
        <f t="shared" si="15"/>
        <v>11</v>
      </c>
      <c r="AK15" s="523" t="str">
        <f t="shared" si="16"/>
        <v>Extremadura</v>
      </c>
      <c r="AL15" s="524">
        <f t="shared" si="17"/>
        <v>1.0679106207351836</v>
      </c>
      <c r="AM15" s="396"/>
      <c r="AN15" s="522">
        <f t="shared" si="18"/>
        <v>18</v>
      </c>
      <c r="AO15" s="522">
        <v>5</v>
      </c>
      <c r="AP15" s="522">
        <f t="shared" si="19"/>
        <v>4</v>
      </c>
      <c r="AQ15" s="523" t="str">
        <f t="shared" si="20"/>
        <v>Balears, Illes</v>
      </c>
      <c r="AR15" s="524">
        <f t="shared" si="21"/>
        <v>4.290785929976332</v>
      </c>
      <c r="AS15" s="396"/>
      <c r="AT15" s="522">
        <f t="shared" si="22"/>
        <v>19</v>
      </c>
      <c r="AU15" s="522">
        <v>5</v>
      </c>
      <c r="AV15" s="522">
        <f t="shared" si="23"/>
        <v>10</v>
      </c>
      <c r="AW15" s="523" t="str">
        <f t="shared" si="24"/>
        <v>Comunitat Valenciana</v>
      </c>
      <c r="AX15" s="524">
        <f t="shared" si="25"/>
        <v>27.821992896687174</v>
      </c>
    </row>
    <row r="16" spans="1:50" s="329" customFormat="1" ht="18" customHeight="1" x14ac:dyDescent="0.1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17396</v>
      </c>
      <c r="Q16" s="533">
        <f t="shared" si="9"/>
        <v>2.9565575038197647</v>
      </c>
      <c r="R16" s="527"/>
      <c r="S16" s="536">
        <f>'44apbpcasaad'!G17</f>
        <v>4551</v>
      </c>
      <c r="T16" s="534">
        <f t="shared" si="10"/>
        <v>1.0108526167555874</v>
      </c>
      <c r="U16" s="527"/>
      <c r="V16" s="536">
        <f>'44apbpcasaad'!J17</f>
        <v>3647</v>
      </c>
      <c r="W16" s="534">
        <f t="shared" si="11"/>
        <v>3.7407046515205908</v>
      </c>
      <c r="X16" s="527"/>
      <c r="Y16" s="536">
        <f>'44apbpcasaad'!M17</f>
        <v>9198</v>
      </c>
      <c r="Z16" s="520">
        <f t="shared" si="12"/>
        <v>22.611731156890702</v>
      </c>
      <c r="AA16" s="521"/>
      <c r="AB16" s="522">
        <f t="shared" si="2"/>
        <v>9</v>
      </c>
      <c r="AC16" s="522">
        <v>6</v>
      </c>
      <c r="AD16" s="522">
        <f t="shared" si="13"/>
        <v>16</v>
      </c>
      <c r="AE16" s="523" t="str">
        <f t="shared" si="3"/>
        <v>País Vasco</v>
      </c>
      <c r="AF16" s="524">
        <f t="shared" si="4"/>
        <v>3.089831620419961</v>
      </c>
      <c r="AG16" s="396"/>
      <c r="AH16" s="522">
        <f t="shared" si="14"/>
        <v>9</v>
      </c>
      <c r="AI16" s="522">
        <v>6</v>
      </c>
      <c r="AJ16" s="522">
        <f t="shared" si="15"/>
        <v>3</v>
      </c>
      <c r="AK16" s="523" t="str">
        <f t="shared" si="16"/>
        <v>Asturias, Principado de</v>
      </c>
      <c r="AL16" s="524">
        <f t="shared" si="17"/>
        <v>1.0494254844795061</v>
      </c>
      <c r="AM16" s="396"/>
      <c r="AN16" s="522">
        <f t="shared" si="18"/>
        <v>10</v>
      </c>
      <c r="AO16" s="522">
        <v>6</v>
      </c>
      <c r="AP16" s="522">
        <f t="shared" si="19"/>
        <v>11</v>
      </c>
      <c r="AQ16" s="523" t="str">
        <f t="shared" si="20"/>
        <v>Extremadura</v>
      </c>
      <c r="AR16" s="524">
        <f t="shared" si="21"/>
        <v>4.2205231285939648</v>
      </c>
      <c r="AS16" s="396"/>
      <c r="AT16" s="522">
        <f t="shared" si="22"/>
        <v>15</v>
      </c>
      <c r="AU16" s="522">
        <v>6</v>
      </c>
      <c r="AV16" s="522">
        <f t="shared" si="23"/>
        <v>11</v>
      </c>
      <c r="AW16" s="523" t="str">
        <f t="shared" si="24"/>
        <v>Extremadura</v>
      </c>
      <c r="AX16" s="524">
        <f t="shared" si="25"/>
        <v>27.347760029565148</v>
      </c>
    </row>
    <row r="17" spans="1:50" s="329" customFormat="1" ht="18" customHeight="1" x14ac:dyDescent="0.1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124219</v>
      </c>
      <c r="Q17" s="533">
        <f>P17*100/D17</f>
        <v>5.2111777348100832</v>
      </c>
      <c r="R17" s="527"/>
      <c r="S17" s="530">
        <f>'44apbpcasaad'!G18</f>
        <v>25592</v>
      </c>
      <c r="T17" s="534">
        <f>S17*100/G17</f>
        <v>1.4602580101074596</v>
      </c>
      <c r="U17" s="527"/>
      <c r="V17" s="530">
        <f>'44apbpcasaad'!J18</f>
        <v>21409</v>
      </c>
      <c r="W17" s="534">
        <f>V17*100/J17</f>
        <v>5.1744932216048207</v>
      </c>
      <c r="X17" s="527"/>
      <c r="Y17" s="530">
        <f>'44apbpcasaad'!M18</f>
        <v>77218</v>
      </c>
      <c r="Z17" s="520">
        <f>Y17*100/M17</f>
        <v>35.519676165505189</v>
      </c>
      <c r="AA17" s="521"/>
      <c r="AB17" s="522">
        <f t="shared" si="2"/>
        <v>1</v>
      </c>
      <c r="AC17" s="522">
        <v>7</v>
      </c>
      <c r="AD17" s="522">
        <f t="shared" si="13"/>
        <v>2</v>
      </c>
      <c r="AE17" s="523" t="str">
        <f t="shared" si="3"/>
        <v>Aragón</v>
      </c>
      <c r="AF17" s="524">
        <f t="shared" si="4"/>
        <v>3.03454363675539</v>
      </c>
      <c r="AG17" s="396"/>
      <c r="AH17" s="522">
        <f t="shared" si="14"/>
        <v>1</v>
      </c>
      <c r="AI17" s="522">
        <v>7</v>
      </c>
      <c r="AJ17" s="522">
        <f t="shared" si="15"/>
        <v>12</v>
      </c>
      <c r="AK17" s="523" t="str">
        <f t="shared" si="16"/>
        <v>Galicia</v>
      </c>
      <c r="AL17" s="524">
        <f t="shared" si="17"/>
        <v>1.0478923023873266</v>
      </c>
      <c r="AM17" s="396"/>
      <c r="AN17" s="522">
        <f t="shared" si="18"/>
        <v>1</v>
      </c>
      <c r="AO17" s="522">
        <v>7</v>
      </c>
      <c r="AP17" s="522">
        <f t="shared" si="19"/>
        <v>10</v>
      </c>
      <c r="AQ17" s="523" t="str">
        <f t="shared" si="20"/>
        <v>Comunitat Valenciana</v>
      </c>
      <c r="AR17" s="524">
        <f t="shared" si="21"/>
        <v>4.0759934116799688</v>
      </c>
      <c r="AS17" s="396"/>
      <c r="AT17" s="522">
        <f t="shared" si="22"/>
        <v>1</v>
      </c>
      <c r="AU17" s="522">
        <v>7</v>
      </c>
      <c r="AV17" s="522">
        <f t="shared" si="23"/>
        <v>17</v>
      </c>
      <c r="AW17" s="523" t="str">
        <f t="shared" si="24"/>
        <v>Rioja, La</v>
      </c>
      <c r="AX17" s="524">
        <f t="shared" si="25"/>
        <v>27.142210144927535</v>
      </c>
    </row>
    <row r="18" spans="1:50" s="329" customFormat="1" ht="18" customHeight="1" x14ac:dyDescent="0.1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72434</v>
      </c>
      <c r="Q18" s="533">
        <f t="shared" si="9"/>
        <v>3.4755763437785197</v>
      </c>
      <c r="R18" s="527"/>
      <c r="S18" s="530">
        <f>'44apbpcasaad'!G19</f>
        <v>16706</v>
      </c>
      <c r="T18" s="534">
        <f t="shared" si="10"/>
        <v>0.99461197273241453</v>
      </c>
      <c r="U18" s="527"/>
      <c r="V18" s="530">
        <f>'44apbpcasaad'!J19</f>
        <v>12605</v>
      </c>
      <c r="W18" s="534">
        <f t="shared" si="11"/>
        <v>4.6099550159090077</v>
      </c>
      <c r="X18" s="527"/>
      <c r="Y18" s="530">
        <f>'44apbpcasaad'!M19</f>
        <v>43123</v>
      </c>
      <c r="Z18" s="520">
        <f t="shared" si="12"/>
        <v>32.916812970398304</v>
      </c>
      <c r="AA18" s="521"/>
      <c r="AB18" s="522">
        <f t="shared" si="2"/>
        <v>2</v>
      </c>
      <c r="AC18" s="522">
        <v>8</v>
      </c>
      <c r="AD18" s="522">
        <f t="shared" si="13"/>
        <v>20</v>
      </c>
      <c r="AE18" s="523" t="str">
        <f t="shared" si="3"/>
        <v>TOTAL</v>
      </c>
      <c r="AF18" s="524">
        <f t="shared" si="4"/>
        <v>2.9846339304804221</v>
      </c>
      <c r="AG18" s="396"/>
      <c r="AH18" s="522">
        <f t="shared" si="14"/>
        <v>11</v>
      </c>
      <c r="AI18" s="522">
        <v>8</v>
      </c>
      <c r="AJ18" s="522">
        <f t="shared" si="15"/>
        <v>16</v>
      </c>
      <c r="AK18" s="523" t="str">
        <f t="shared" si="16"/>
        <v>País Vasco</v>
      </c>
      <c r="AL18" s="524">
        <f t="shared" si="17"/>
        <v>1.0310378536583065</v>
      </c>
      <c r="AM18" s="396"/>
      <c r="AN18" s="522">
        <f t="shared" si="18"/>
        <v>3</v>
      </c>
      <c r="AO18" s="522">
        <v>8</v>
      </c>
      <c r="AP18" s="522">
        <f t="shared" si="19"/>
        <v>20</v>
      </c>
      <c r="AQ18" s="523" t="str">
        <f t="shared" si="20"/>
        <v>TOTAL</v>
      </c>
      <c r="AR18" s="524">
        <f t="shared" si="21"/>
        <v>4.0398936490176967</v>
      </c>
      <c r="AS18" s="396"/>
      <c r="AT18" s="522">
        <f t="shared" si="22"/>
        <v>3</v>
      </c>
      <c r="AU18" s="522">
        <v>8</v>
      </c>
      <c r="AV18" s="522">
        <f t="shared" si="23"/>
        <v>13</v>
      </c>
      <c r="AW18" s="523" t="str">
        <f t="shared" si="24"/>
        <v>Madrid, Comunidad de</v>
      </c>
      <c r="AX18" s="524">
        <f t="shared" si="25"/>
        <v>26.941460766258238</v>
      </c>
    </row>
    <row r="19" spans="1:50" s="329" customFormat="1" ht="18" customHeight="1" x14ac:dyDescent="0.1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208349</v>
      </c>
      <c r="Q19" s="533">
        <f t="shared" si="9"/>
        <v>2.6366739505107781</v>
      </c>
      <c r="R19" s="527"/>
      <c r="S19" s="530">
        <f>'44apbpcasaad'!G20</f>
        <v>55624</v>
      </c>
      <c r="T19" s="534">
        <f t="shared" si="10"/>
        <v>0.87283468378651197</v>
      </c>
      <c r="U19" s="527"/>
      <c r="V19" s="530">
        <f>'44apbpcasaad'!J20</f>
        <v>41736</v>
      </c>
      <c r="W19" s="534">
        <f t="shared" si="11"/>
        <v>3.878168853107943</v>
      </c>
      <c r="X19" s="527"/>
      <c r="Y19" s="530">
        <f>'44apbpcasaad'!M20</f>
        <v>110989</v>
      </c>
      <c r="Z19" s="520">
        <f t="shared" si="12"/>
        <v>24.501640227291794</v>
      </c>
      <c r="AA19" s="521"/>
      <c r="AB19" s="522">
        <f t="shared" si="2"/>
        <v>15</v>
      </c>
      <c r="AC19" s="522">
        <v>9</v>
      </c>
      <c r="AD19" s="522">
        <f t="shared" si="13"/>
        <v>6</v>
      </c>
      <c r="AE19" s="523" t="str">
        <f t="shared" si="3"/>
        <v>Cantabria</v>
      </c>
      <c r="AF19" s="524">
        <f t="shared" si="4"/>
        <v>2.9565575038197647</v>
      </c>
      <c r="AG19" s="396"/>
      <c r="AH19" s="522">
        <f t="shared" si="14"/>
        <v>14</v>
      </c>
      <c r="AI19" s="522">
        <v>9</v>
      </c>
      <c r="AJ19" s="522">
        <f t="shared" si="15"/>
        <v>6</v>
      </c>
      <c r="AK19" s="523" t="str">
        <f t="shared" si="16"/>
        <v>Cantabria</v>
      </c>
      <c r="AL19" s="524">
        <f t="shared" si="17"/>
        <v>1.0108526167555874</v>
      </c>
      <c r="AM19" s="396"/>
      <c r="AN19" s="522">
        <f t="shared" si="18"/>
        <v>9</v>
      </c>
      <c r="AO19" s="522">
        <v>9</v>
      </c>
      <c r="AP19" s="522">
        <f t="shared" si="19"/>
        <v>9</v>
      </c>
      <c r="AQ19" s="523" t="str">
        <f t="shared" si="20"/>
        <v>Cataluña</v>
      </c>
      <c r="AR19" s="524">
        <f t="shared" si="21"/>
        <v>3.878168853107943</v>
      </c>
      <c r="AS19" s="396"/>
      <c r="AT19" s="522">
        <f t="shared" si="22"/>
        <v>12</v>
      </c>
      <c r="AU19" s="522">
        <v>9</v>
      </c>
      <c r="AV19" s="522">
        <f t="shared" si="23"/>
        <v>20</v>
      </c>
      <c r="AW19" s="523" t="str">
        <f t="shared" si="24"/>
        <v>TOTAL</v>
      </c>
      <c r="AX19" s="524">
        <f t="shared" si="25"/>
        <v>26.879186755315555</v>
      </c>
    </row>
    <row r="20" spans="1:50" s="329" customFormat="1" ht="18" customHeight="1" x14ac:dyDescent="0.1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152556</v>
      </c>
      <c r="Q20" s="533">
        <f t="shared" si="9"/>
        <v>2.9246606003034779</v>
      </c>
      <c r="R20" s="527"/>
      <c r="S20" s="530">
        <f>'44apbpcasaad'!G21</f>
        <v>40459</v>
      </c>
      <c r="T20" s="534">
        <f t="shared" si="10"/>
        <v>0.97055145525145847</v>
      </c>
      <c r="U20" s="527"/>
      <c r="V20" s="530">
        <f>'44apbpcasaad'!J21</f>
        <v>30785</v>
      </c>
      <c r="W20" s="534">
        <f t="shared" si="11"/>
        <v>4.0759934116799688</v>
      </c>
      <c r="X20" s="527"/>
      <c r="Y20" s="530">
        <f>'44apbpcasaad'!M21</f>
        <v>81312</v>
      </c>
      <c r="Z20" s="520">
        <f t="shared" si="12"/>
        <v>27.821992896687174</v>
      </c>
      <c r="AA20" s="521"/>
      <c r="AB20" s="522">
        <f t="shared" si="2"/>
        <v>10</v>
      </c>
      <c r="AC20" s="522">
        <v>10</v>
      </c>
      <c r="AD20" s="522">
        <f t="shared" si="13"/>
        <v>10</v>
      </c>
      <c r="AE20" s="523" t="str">
        <f t="shared" si="3"/>
        <v>Comunitat Valenciana</v>
      </c>
      <c r="AF20" s="525">
        <f t="shared" si="4"/>
        <v>2.9246606003034779</v>
      </c>
      <c r="AG20" s="396"/>
      <c r="AH20" s="522">
        <f t="shared" si="14"/>
        <v>12</v>
      </c>
      <c r="AI20" s="522">
        <v>10</v>
      </c>
      <c r="AJ20" s="522">
        <f t="shared" si="15"/>
        <v>20</v>
      </c>
      <c r="AK20" s="523" t="str">
        <f t="shared" si="16"/>
        <v>TOTAL</v>
      </c>
      <c r="AL20" s="524">
        <f t="shared" si="17"/>
        <v>1.0101807183967428</v>
      </c>
      <c r="AM20" s="396"/>
      <c r="AN20" s="522">
        <f t="shared" si="18"/>
        <v>7</v>
      </c>
      <c r="AO20" s="522">
        <v>10</v>
      </c>
      <c r="AP20" s="522">
        <f t="shared" si="19"/>
        <v>6</v>
      </c>
      <c r="AQ20" s="523" t="str">
        <f t="shared" si="20"/>
        <v>Cantabria</v>
      </c>
      <c r="AR20" s="524">
        <f t="shared" si="21"/>
        <v>3.7407046515205908</v>
      </c>
      <c r="AS20" s="396"/>
      <c r="AT20" s="522">
        <f t="shared" si="22"/>
        <v>5</v>
      </c>
      <c r="AU20" s="522">
        <v>10</v>
      </c>
      <c r="AV20" s="522">
        <f t="shared" si="23"/>
        <v>2</v>
      </c>
      <c r="AW20" s="523" t="str">
        <f t="shared" si="24"/>
        <v>Aragón</v>
      </c>
      <c r="AX20" s="524">
        <f t="shared" si="25"/>
        <v>26.010597874178874</v>
      </c>
    </row>
    <row r="21" spans="1:50" s="329" customFormat="1" ht="18" customHeight="1" x14ac:dyDescent="0.1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35415</v>
      </c>
      <c r="Q21" s="533">
        <f t="shared" si="9"/>
        <v>3.3590817087259297</v>
      </c>
      <c r="R21" s="527"/>
      <c r="S21" s="530">
        <f>'44apbpcasaad'!G22</f>
        <v>8800</v>
      </c>
      <c r="T21" s="534">
        <f t="shared" si="10"/>
        <v>1.0679106207351836</v>
      </c>
      <c r="U21" s="527"/>
      <c r="V21" s="530">
        <f>'44apbpcasaad'!J22</f>
        <v>6635</v>
      </c>
      <c r="W21" s="534">
        <f t="shared" si="11"/>
        <v>4.2205231285939648</v>
      </c>
      <c r="X21" s="527"/>
      <c r="Y21" s="530">
        <f>'44apbpcasaad'!M22</f>
        <v>19980</v>
      </c>
      <c r="Z21" s="520">
        <f t="shared" si="12"/>
        <v>27.347760029565148</v>
      </c>
      <c r="AA21" s="521"/>
      <c r="AB21" s="522">
        <f t="shared" si="2"/>
        <v>3</v>
      </c>
      <c r="AC21" s="522">
        <v>11</v>
      </c>
      <c r="AD21" s="522">
        <f t="shared" si="13"/>
        <v>17</v>
      </c>
      <c r="AE21" s="523" t="str">
        <f t="shared" si="3"/>
        <v>Rioja, La</v>
      </c>
      <c r="AF21" s="524">
        <f t="shared" si="4"/>
        <v>2.8611588608733967</v>
      </c>
      <c r="AG21" s="396"/>
      <c r="AH21" s="522">
        <f t="shared" si="14"/>
        <v>5</v>
      </c>
      <c r="AI21" s="522">
        <v>11</v>
      </c>
      <c r="AJ21" s="522">
        <f t="shared" si="15"/>
        <v>8</v>
      </c>
      <c r="AK21" s="523" t="str">
        <f t="shared" si="16"/>
        <v>Castilla - La Mancha</v>
      </c>
      <c r="AL21" s="524">
        <f t="shared" si="17"/>
        <v>0.99461197273241453</v>
      </c>
      <c r="AM21" s="396"/>
      <c r="AN21" s="522">
        <f t="shared" si="18"/>
        <v>6</v>
      </c>
      <c r="AO21" s="522">
        <v>11</v>
      </c>
      <c r="AP21" s="522">
        <f t="shared" si="19"/>
        <v>2</v>
      </c>
      <c r="AQ21" s="523" t="str">
        <f t="shared" si="20"/>
        <v>Aragón</v>
      </c>
      <c r="AR21" s="524">
        <f t="shared" si="21"/>
        <v>3.6583363599727354</v>
      </c>
      <c r="AS21" s="396"/>
      <c r="AT21" s="522">
        <f t="shared" si="22"/>
        <v>6</v>
      </c>
      <c r="AU21" s="522">
        <v>11</v>
      </c>
      <c r="AV21" s="522">
        <f t="shared" si="23"/>
        <v>14</v>
      </c>
      <c r="AW21" s="523" t="str">
        <f t="shared" si="24"/>
        <v>Murcia, Región de</v>
      </c>
      <c r="AX21" s="524">
        <f t="shared" si="25"/>
        <v>25.756917079190565</v>
      </c>
    </row>
    <row r="22" spans="1:50" s="329" customFormat="1" ht="18" customHeight="1" x14ac:dyDescent="0.1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74248</v>
      </c>
      <c r="Q22" s="533">
        <f t="shared" si="9"/>
        <v>2.7505127019690128</v>
      </c>
      <c r="R22" s="527"/>
      <c r="S22" s="530">
        <f>'44apbpcasaad'!G23</f>
        <v>20847</v>
      </c>
      <c r="T22" s="534">
        <f t="shared" si="10"/>
        <v>1.0478923023873266</v>
      </c>
      <c r="U22" s="527"/>
      <c r="V22" s="530">
        <f>'44apbpcasaad'!J23</f>
        <v>13172</v>
      </c>
      <c r="W22" s="534">
        <f t="shared" si="11"/>
        <v>2.7838598686268377</v>
      </c>
      <c r="X22" s="527"/>
      <c r="Y22" s="530">
        <f>'44apbpcasaad'!M23</f>
        <v>40229</v>
      </c>
      <c r="Z22" s="520">
        <f t="shared" si="12"/>
        <v>16.985298463980815</v>
      </c>
      <c r="AA22" s="521"/>
      <c r="AB22" s="522">
        <f t="shared" si="2"/>
        <v>12</v>
      </c>
      <c r="AC22" s="522">
        <v>12</v>
      </c>
      <c r="AD22" s="522">
        <f t="shared" si="13"/>
        <v>12</v>
      </c>
      <c r="AE22" s="523" t="str">
        <f t="shared" si="3"/>
        <v>Galicia</v>
      </c>
      <c r="AF22" s="524">
        <f t="shared" si="4"/>
        <v>2.7505127019690128</v>
      </c>
      <c r="AG22" s="396"/>
      <c r="AH22" s="522">
        <f t="shared" si="14"/>
        <v>7</v>
      </c>
      <c r="AI22" s="522">
        <v>12</v>
      </c>
      <c r="AJ22" s="522">
        <f t="shared" si="15"/>
        <v>10</v>
      </c>
      <c r="AK22" s="523" t="str">
        <f t="shared" si="16"/>
        <v>Comunitat Valenciana</v>
      </c>
      <c r="AL22" s="524">
        <f t="shared" si="17"/>
        <v>0.97055145525145847</v>
      </c>
      <c r="AM22" s="396"/>
      <c r="AN22" s="522">
        <f t="shared" si="18"/>
        <v>19</v>
      </c>
      <c r="AO22" s="522">
        <v>12</v>
      </c>
      <c r="AP22" s="522">
        <f t="shared" si="19"/>
        <v>13</v>
      </c>
      <c r="AQ22" s="523" t="str">
        <f t="shared" si="20"/>
        <v>Madrid, Comunidad de</v>
      </c>
      <c r="AR22" s="524">
        <f t="shared" si="21"/>
        <v>3.6149934327956084</v>
      </c>
      <c r="AS22" s="396"/>
      <c r="AT22" s="522">
        <f t="shared" si="22"/>
        <v>18</v>
      </c>
      <c r="AU22" s="522">
        <v>12</v>
      </c>
      <c r="AV22" s="522">
        <f t="shared" si="23"/>
        <v>9</v>
      </c>
      <c r="AW22" s="523" t="str">
        <f t="shared" si="24"/>
        <v>Cataluña</v>
      </c>
      <c r="AX22" s="524">
        <f t="shared" si="25"/>
        <v>24.501640227291794</v>
      </c>
    </row>
    <row r="23" spans="1:50" s="329" customFormat="1" ht="18" customHeight="1" x14ac:dyDescent="0.1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181408</v>
      </c>
      <c r="Q23" s="533">
        <f t="shared" si="9"/>
        <v>2.6398509990609589</v>
      </c>
      <c r="R23" s="527"/>
      <c r="S23" s="530">
        <f>'44apbpcasaad'!G24</f>
        <v>47974</v>
      </c>
      <c r="T23" s="534">
        <f t="shared" si="10"/>
        <v>0.85585862829628401</v>
      </c>
      <c r="U23" s="527"/>
      <c r="V23" s="530">
        <f>'44apbpcasaad'!J24</f>
        <v>32202</v>
      </c>
      <c r="W23" s="534">
        <f t="shared" si="11"/>
        <v>3.6149934327956084</v>
      </c>
      <c r="X23" s="527"/>
      <c r="Y23" s="530">
        <f>'44apbpcasaad'!M24</f>
        <v>101232</v>
      </c>
      <c r="Z23" s="520">
        <f t="shared" si="12"/>
        <v>26.941460766258238</v>
      </c>
      <c r="AA23" s="521"/>
      <c r="AB23" s="522">
        <f t="shared" si="2"/>
        <v>14</v>
      </c>
      <c r="AC23" s="522">
        <v>13</v>
      </c>
      <c r="AD23" s="522">
        <f t="shared" si="13"/>
        <v>14</v>
      </c>
      <c r="AE23" s="523" t="str">
        <f t="shared" si="3"/>
        <v>Murcia, Región de</v>
      </c>
      <c r="AF23" s="524">
        <f t="shared" si="4"/>
        <v>2.7247675440744685</v>
      </c>
      <c r="AG23" s="396"/>
      <c r="AH23" s="522">
        <f t="shared" si="14"/>
        <v>15</v>
      </c>
      <c r="AI23" s="522">
        <v>13</v>
      </c>
      <c r="AJ23" s="522">
        <f t="shared" si="15"/>
        <v>5</v>
      </c>
      <c r="AK23" s="523" t="str">
        <f t="shared" si="16"/>
        <v>Canarias</v>
      </c>
      <c r="AL23" s="524">
        <f t="shared" si="17"/>
        <v>0.89648387133863205</v>
      </c>
      <c r="AM23" s="396"/>
      <c r="AN23" s="522">
        <f t="shared" si="18"/>
        <v>12</v>
      </c>
      <c r="AO23" s="522">
        <v>13</v>
      </c>
      <c r="AP23" s="522">
        <f t="shared" si="19"/>
        <v>16</v>
      </c>
      <c r="AQ23" s="523" t="str">
        <f t="shared" si="20"/>
        <v>País Vasco</v>
      </c>
      <c r="AR23" s="524">
        <f t="shared" si="21"/>
        <v>3.4471210796089848</v>
      </c>
      <c r="AS23" s="396"/>
      <c r="AT23" s="522">
        <f t="shared" si="22"/>
        <v>8</v>
      </c>
      <c r="AU23" s="522">
        <v>13</v>
      </c>
      <c r="AV23" s="522">
        <f t="shared" si="23"/>
        <v>15</v>
      </c>
      <c r="AW23" s="523" t="str">
        <f t="shared" si="24"/>
        <v>Navarra, Comunidad Foral de</v>
      </c>
      <c r="AX23" s="524">
        <f t="shared" si="25"/>
        <v>24.41835389960465</v>
      </c>
    </row>
    <row r="24" spans="1:50" s="329" customFormat="1" ht="18" customHeight="1" x14ac:dyDescent="0.1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42280</v>
      </c>
      <c r="Q24" s="533">
        <f t="shared" si="9"/>
        <v>2.7247675440744685</v>
      </c>
      <c r="R24" s="527"/>
      <c r="S24" s="530">
        <f>'44apbpcasaad'!G25</f>
        <v>15654</v>
      </c>
      <c r="T24" s="534">
        <f t="shared" si="10"/>
        <v>1.2059730100559383</v>
      </c>
      <c r="U24" s="527"/>
      <c r="V24" s="530">
        <f>'44apbpcasaad'!J25</f>
        <v>8259</v>
      </c>
      <c r="W24" s="534">
        <f t="shared" si="11"/>
        <v>4.5293511165708766</v>
      </c>
      <c r="X24" s="527"/>
      <c r="Y24" s="530">
        <f>'44apbpcasaad'!M25</f>
        <v>18367</v>
      </c>
      <c r="Z24" s="520">
        <f t="shared" si="12"/>
        <v>25.756917079190565</v>
      </c>
      <c r="AA24" s="521"/>
      <c r="AB24" s="522">
        <f t="shared" si="2"/>
        <v>13</v>
      </c>
      <c r="AC24" s="522">
        <v>14</v>
      </c>
      <c r="AD24" s="522">
        <f t="shared" si="13"/>
        <v>13</v>
      </c>
      <c r="AE24" s="523" t="str">
        <f t="shared" si="3"/>
        <v>Madrid, Comunidad de</v>
      </c>
      <c r="AF24" s="524">
        <f t="shared" si="4"/>
        <v>2.6398509990609589</v>
      </c>
      <c r="AG24" s="396"/>
      <c r="AH24" s="522">
        <f t="shared" si="14"/>
        <v>4</v>
      </c>
      <c r="AI24" s="522">
        <v>14</v>
      </c>
      <c r="AJ24" s="522">
        <f t="shared" si="15"/>
        <v>9</v>
      </c>
      <c r="AK24" s="523" t="str">
        <f t="shared" si="16"/>
        <v>Cataluña</v>
      </c>
      <c r="AL24" s="524">
        <f t="shared" si="17"/>
        <v>0.87283468378651197</v>
      </c>
      <c r="AM24" s="396"/>
      <c r="AN24" s="522">
        <f t="shared" si="18"/>
        <v>4</v>
      </c>
      <c r="AO24" s="522">
        <v>14</v>
      </c>
      <c r="AP24" s="522">
        <f t="shared" si="19"/>
        <v>17</v>
      </c>
      <c r="AQ24" s="523" t="str">
        <f t="shared" si="20"/>
        <v>Rioja, La</v>
      </c>
      <c r="AR24" s="524">
        <f t="shared" si="21"/>
        <v>3.4115714850003118</v>
      </c>
      <c r="AS24" s="396"/>
      <c r="AT24" s="522">
        <f t="shared" si="22"/>
        <v>11</v>
      </c>
      <c r="AU24" s="522">
        <v>14</v>
      </c>
      <c r="AV24" s="522">
        <f t="shared" si="23"/>
        <v>16</v>
      </c>
      <c r="AW24" s="523" t="str">
        <f t="shared" si="24"/>
        <v>País Vasco</v>
      </c>
      <c r="AX24" s="524">
        <f t="shared" si="25"/>
        <v>24.248716399879189</v>
      </c>
    </row>
    <row r="25" spans="1:50" s="329" customFormat="1" ht="18" customHeight="1" x14ac:dyDescent="0.1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16304</v>
      </c>
      <c r="Q25" s="533">
        <f t="shared" si="9"/>
        <v>2.4256309928513513</v>
      </c>
      <c r="R25" s="527"/>
      <c r="S25" s="536">
        <f>'44apbpcasaad'!G26</f>
        <v>3382</v>
      </c>
      <c r="T25" s="534">
        <f t="shared" si="10"/>
        <v>0.63247936774504832</v>
      </c>
      <c r="U25" s="527"/>
      <c r="V25" s="536">
        <f>'44apbpcasaad'!J26</f>
        <v>2731</v>
      </c>
      <c r="W25" s="534">
        <f t="shared" si="11"/>
        <v>2.8537393285196293</v>
      </c>
      <c r="X25" s="527"/>
      <c r="Y25" s="536">
        <f>'44apbpcasaad'!M26</f>
        <v>10191</v>
      </c>
      <c r="Z25" s="520">
        <f t="shared" si="12"/>
        <v>24.41835389960465</v>
      </c>
      <c r="AA25" s="521"/>
      <c r="AB25" s="522">
        <f t="shared" si="2"/>
        <v>16</v>
      </c>
      <c r="AC25" s="522">
        <v>15</v>
      </c>
      <c r="AD25" s="522">
        <f t="shared" si="13"/>
        <v>9</v>
      </c>
      <c r="AE25" s="523" t="str">
        <f t="shared" si="3"/>
        <v>Cataluña</v>
      </c>
      <c r="AF25" s="524">
        <f t="shared" si="4"/>
        <v>2.6366739505107781</v>
      </c>
      <c r="AG25" s="396"/>
      <c r="AH25" s="522">
        <f t="shared" si="14"/>
        <v>18</v>
      </c>
      <c r="AI25" s="522">
        <v>15</v>
      </c>
      <c r="AJ25" s="522">
        <f t="shared" si="15"/>
        <v>13</v>
      </c>
      <c r="AK25" s="523" t="str">
        <f t="shared" si="16"/>
        <v>Madrid, Comunidad de</v>
      </c>
      <c r="AL25" s="524">
        <f t="shared" si="17"/>
        <v>0.85585862829628401</v>
      </c>
      <c r="AM25" s="396"/>
      <c r="AN25" s="522">
        <f t="shared" si="18"/>
        <v>17</v>
      </c>
      <c r="AO25" s="522">
        <v>15</v>
      </c>
      <c r="AP25" s="522">
        <f t="shared" si="19"/>
        <v>18</v>
      </c>
      <c r="AQ25" s="523" t="str">
        <f t="shared" si="20"/>
        <v>Ceuta y Melilla</v>
      </c>
      <c r="AR25" s="524">
        <f t="shared" si="21"/>
        <v>3.3856317093311312</v>
      </c>
      <c r="AS25" s="396"/>
      <c r="AT25" s="522">
        <f t="shared" si="22"/>
        <v>13</v>
      </c>
      <c r="AU25" s="522">
        <v>15</v>
      </c>
      <c r="AV25" s="522">
        <f t="shared" si="23"/>
        <v>6</v>
      </c>
      <c r="AW25" s="523" t="str">
        <f t="shared" si="24"/>
        <v>Cantabria</v>
      </c>
      <c r="AX25" s="524">
        <f t="shared" si="25"/>
        <v>22.611731156890702</v>
      </c>
    </row>
    <row r="26" spans="1:50" s="329" customFormat="1" ht="18" customHeight="1" x14ac:dyDescent="0.1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68480</v>
      </c>
      <c r="Q26" s="533">
        <f t="shared" si="9"/>
        <v>3.089831620419961</v>
      </c>
      <c r="R26" s="527"/>
      <c r="S26" s="536">
        <f>'44apbpcasaad'!G27</f>
        <v>17487</v>
      </c>
      <c r="T26" s="534">
        <f t="shared" si="10"/>
        <v>1.0310378536583065</v>
      </c>
      <c r="U26" s="527"/>
      <c r="V26" s="536">
        <f>'44apbpcasaad'!J27</f>
        <v>12455</v>
      </c>
      <c r="W26" s="534">
        <f t="shared" si="11"/>
        <v>3.4471210796089848</v>
      </c>
      <c r="X26" s="527"/>
      <c r="Y26" s="536">
        <f>'44apbpcasaad'!M27</f>
        <v>38538</v>
      </c>
      <c r="Z26" s="520">
        <f t="shared" si="12"/>
        <v>24.248716399879189</v>
      </c>
      <c r="AA26" s="521"/>
      <c r="AB26" s="522">
        <f t="shared" si="2"/>
        <v>6</v>
      </c>
      <c r="AC26" s="522">
        <v>16</v>
      </c>
      <c r="AD26" s="522">
        <f t="shared" si="13"/>
        <v>15</v>
      </c>
      <c r="AE26" s="523" t="str">
        <f t="shared" si="3"/>
        <v>Navarra, Comunidad Foral de</v>
      </c>
      <c r="AF26" s="525">
        <f t="shared" si="4"/>
        <v>2.4256309928513513</v>
      </c>
      <c r="AG26" s="396"/>
      <c r="AH26" s="522">
        <f t="shared" si="14"/>
        <v>8</v>
      </c>
      <c r="AI26" s="522">
        <v>16</v>
      </c>
      <c r="AJ26" s="522">
        <f t="shared" si="15"/>
        <v>2</v>
      </c>
      <c r="AK26" s="523" t="str">
        <f t="shared" si="16"/>
        <v>Aragón</v>
      </c>
      <c r="AL26" s="524">
        <f t="shared" si="17"/>
        <v>0.80096606236694856</v>
      </c>
      <c r="AM26" s="396"/>
      <c r="AN26" s="522">
        <f t="shared" si="18"/>
        <v>13</v>
      </c>
      <c r="AO26" s="522">
        <v>16</v>
      </c>
      <c r="AP26" s="522">
        <f t="shared" si="19"/>
        <v>3</v>
      </c>
      <c r="AQ26" s="523" t="str">
        <f t="shared" si="20"/>
        <v>Asturias, Principado de</v>
      </c>
      <c r="AR26" s="524">
        <f t="shared" si="21"/>
        <v>3.3431285309273018</v>
      </c>
      <c r="AS26" s="396"/>
      <c r="AT26" s="522">
        <f t="shared" si="22"/>
        <v>14</v>
      </c>
      <c r="AU26" s="522">
        <v>16</v>
      </c>
      <c r="AV26" s="522">
        <f t="shared" si="23"/>
        <v>3</v>
      </c>
      <c r="AW26" s="523" t="str">
        <f t="shared" si="24"/>
        <v>Asturias, Principado de</v>
      </c>
      <c r="AX26" s="524">
        <f t="shared" si="25"/>
        <v>20.734745449560751</v>
      </c>
    </row>
    <row r="27" spans="1:50" s="329" customFormat="1" ht="18" customHeight="1" x14ac:dyDescent="0.1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9221</v>
      </c>
      <c r="Q27" s="540">
        <f t="shared" si="9"/>
        <v>2.8611588608733967</v>
      </c>
      <c r="R27" s="527"/>
      <c r="S27" s="536">
        <f>'44apbpcasaad'!G28</f>
        <v>1587</v>
      </c>
      <c r="T27" s="541">
        <f t="shared" si="10"/>
        <v>0.62950960131058586</v>
      </c>
      <c r="U27" s="527"/>
      <c r="V27" s="536">
        <f>'44apbpcasaad'!J28</f>
        <v>1641</v>
      </c>
      <c r="W27" s="541">
        <f t="shared" si="11"/>
        <v>3.4115714850003118</v>
      </c>
      <c r="X27" s="527"/>
      <c r="Y27" s="536">
        <f>'44apbpcasaad'!M28</f>
        <v>5993</v>
      </c>
      <c r="Z27" s="542">
        <f t="shared" si="12"/>
        <v>27.142210144927535</v>
      </c>
      <c r="AA27" s="521"/>
      <c r="AB27" s="522">
        <f t="shared" si="2"/>
        <v>11</v>
      </c>
      <c r="AC27" s="522">
        <v>17</v>
      </c>
      <c r="AD27" s="522">
        <f t="shared" si="13"/>
        <v>4</v>
      </c>
      <c r="AE27" s="523" t="str">
        <f t="shared" si="3"/>
        <v>Balears, Illes</v>
      </c>
      <c r="AF27" s="524">
        <f t="shared" si="4"/>
        <v>2.4230808013184495</v>
      </c>
      <c r="AG27" s="396"/>
      <c r="AH27" s="522">
        <f t="shared" si="14"/>
        <v>19</v>
      </c>
      <c r="AI27" s="522">
        <v>17</v>
      </c>
      <c r="AJ27" s="522">
        <f t="shared" si="15"/>
        <v>4</v>
      </c>
      <c r="AK27" s="523" t="str">
        <f t="shared" si="16"/>
        <v>Balears, Illes</v>
      </c>
      <c r="AL27" s="524">
        <f t="shared" si="17"/>
        <v>0.78866101829123447</v>
      </c>
      <c r="AM27" s="396"/>
      <c r="AN27" s="522">
        <f t="shared" si="18"/>
        <v>14</v>
      </c>
      <c r="AO27" s="522">
        <v>17</v>
      </c>
      <c r="AP27" s="522">
        <f t="shared" si="19"/>
        <v>15</v>
      </c>
      <c r="AQ27" s="523" t="str">
        <f t="shared" si="20"/>
        <v>Navarra, Comunidad Foral de</v>
      </c>
      <c r="AR27" s="524">
        <f t="shared" si="21"/>
        <v>2.8537393285196293</v>
      </c>
      <c r="AS27" s="396"/>
      <c r="AT27" s="522">
        <f t="shared" si="22"/>
        <v>7</v>
      </c>
      <c r="AU27" s="522">
        <v>17</v>
      </c>
      <c r="AV27" s="522">
        <f t="shared" si="23"/>
        <v>18</v>
      </c>
      <c r="AW27" s="523" t="str">
        <f t="shared" si="24"/>
        <v>Ceuta y Melilla</v>
      </c>
      <c r="AX27" s="524">
        <f t="shared" si="25"/>
        <v>20.522311330454453</v>
      </c>
    </row>
    <row r="28" spans="1:50" s="329" customFormat="1" ht="18" customHeight="1" x14ac:dyDescent="0.1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3493</v>
      </c>
      <c r="Q28" s="540">
        <f t="shared" si="9"/>
        <v>2.0724435610667773</v>
      </c>
      <c r="R28" s="527"/>
      <c r="S28" s="536">
        <f>'44apbpcasaad'!G29</f>
        <v>1962</v>
      </c>
      <c r="T28" s="541">
        <f t="shared" si="10"/>
        <v>1.3262222943240118</v>
      </c>
      <c r="U28" s="527"/>
      <c r="V28" s="536">
        <f>'44apbpcasaad'!J29</f>
        <v>533</v>
      </c>
      <c r="W28" s="541">
        <f t="shared" si="11"/>
        <v>3.3856317093311312</v>
      </c>
      <c r="X28" s="527"/>
      <c r="Y28" s="536">
        <f>'44apbpcasaad'!M29</f>
        <v>998</v>
      </c>
      <c r="Z28" s="542">
        <f t="shared" si="12"/>
        <v>20.522311330454453</v>
      </c>
      <c r="AA28" s="521"/>
      <c r="AB28" s="522">
        <f t="shared" si="2"/>
        <v>18</v>
      </c>
      <c r="AC28" s="522">
        <v>18</v>
      </c>
      <c r="AD28" s="522">
        <f t="shared" si="13"/>
        <v>18</v>
      </c>
      <c r="AE28" s="523" t="str">
        <f t="shared" si="3"/>
        <v>Ceuta y Melilla</v>
      </c>
      <c r="AF28" s="524">
        <f t="shared" si="4"/>
        <v>2.0724435610667773</v>
      </c>
      <c r="AG28" s="396"/>
      <c r="AH28" s="522">
        <f t="shared" si="14"/>
        <v>2</v>
      </c>
      <c r="AI28" s="522">
        <v>18</v>
      </c>
      <c r="AJ28" s="522">
        <f t="shared" si="15"/>
        <v>15</v>
      </c>
      <c r="AK28" s="523" t="str">
        <f t="shared" si="16"/>
        <v>Navarra, Comunidad Foral de</v>
      </c>
      <c r="AL28" s="524">
        <f t="shared" si="17"/>
        <v>0.63247936774504832</v>
      </c>
      <c r="AM28" s="396"/>
      <c r="AN28" s="522">
        <f t="shared" si="18"/>
        <v>15</v>
      </c>
      <c r="AO28" s="522">
        <v>18</v>
      </c>
      <c r="AP28" s="522">
        <f t="shared" si="19"/>
        <v>5</v>
      </c>
      <c r="AQ28" s="523" t="str">
        <f t="shared" si="20"/>
        <v>Canarias</v>
      </c>
      <c r="AR28" s="524">
        <f t="shared" si="21"/>
        <v>2.8382256491760156</v>
      </c>
      <c r="AS28" s="396"/>
      <c r="AT28" s="522">
        <f t="shared" si="22"/>
        <v>17</v>
      </c>
      <c r="AU28" s="522">
        <v>18</v>
      </c>
      <c r="AV28" s="522">
        <f t="shared" si="23"/>
        <v>12</v>
      </c>
      <c r="AW28" s="523" t="str">
        <f t="shared" si="24"/>
        <v>Galicia</v>
      </c>
      <c r="AX28" s="524">
        <f t="shared" si="25"/>
        <v>16.985298463980815</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1.8540308791260434</v>
      </c>
      <c r="AG29" s="396"/>
      <c r="AH29" s="518"/>
      <c r="AI29" s="518"/>
      <c r="AJ29" s="522">
        <f>MATCH(AI30,AH$11:AH$30,0)</f>
        <v>17</v>
      </c>
      <c r="AK29" s="523" t="str">
        <f t="shared" si="16"/>
        <v>Rioja, La</v>
      </c>
      <c r="AL29" s="524">
        <f t="shared" si="17"/>
        <v>0.62950960131058586</v>
      </c>
      <c r="AM29" s="396"/>
      <c r="AN29" s="518"/>
      <c r="AO29" s="518"/>
      <c r="AP29" s="522">
        <f>MATCH(AO30,AN$11:AN$30,0)</f>
        <v>12</v>
      </c>
      <c r="AQ29" s="523" t="str">
        <f t="shared" si="20"/>
        <v>Galicia</v>
      </c>
      <c r="AR29" s="524">
        <f>INDEX(W$11:W$30,AP29,1)</f>
        <v>2.7838598686268377</v>
      </c>
      <c r="AS29" s="396"/>
      <c r="AT29" s="518"/>
      <c r="AU29" s="518"/>
      <c r="AV29" s="522">
        <f>MATCH(AU30,AT$11:AT$30,0)</f>
        <v>5</v>
      </c>
      <c r="AW29" s="523" t="str">
        <f t="shared" si="24"/>
        <v>Canarias</v>
      </c>
      <c r="AX29" s="524">
        <f t="shared" si="25"/>
        <v>16.749344338951349</v>
      </c>
    </row>
    <row r="30" spans="1:50" s="336" customFormat="1" ht="18" customHeight="1" x14ac:dyDescent="0.1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1435172</v>
      </c>
      <c r="Q30" s="545">
        <f>P30*100/D30</f>
        <v>2.9846339304804221</v>
      </c>
      <c r="R30" s="320"/>
      <c r="S30" s="549">
        <f>SUM(S11:S28)</f>
        <v>387885</v>
      </c>
      <c r="T30" s="546">
        <f>S30*100/G30</f>
        <v>1.0101807183967428</v>
      </c>
      <c r="U30" s="320"/>
      <c r="V30" s="549">
        <f>SUM(V11:V28)</f>
        <v>275356</v>
      </c>
      <c r="W30" s="546">
        <f>V30*100/J30</f>
        <v>4.0398936490176967</v>
      </c>
      <c r="X30" s="320"/>
      <c r="Y30" s="549">
        <f>SUM(Y11:Y28)</f>
        <v>771931</v>
      </c>
      <c r="Z30" s="551">
        <f>Y30*100/M30</f>
        <v>26.879186755315555</v>
      </c>
      <c r="AA30" s="521"/>
      <c r="AB30" s="522">
        <f>_xlfn.RANK.EQ(Q30,Q$11:Q$30,0)</f>
        <v>8</v>
      </c>
      <c r="AC30" s="522">
        <v>19</v>
      </c>
      <c r="AD30" s="518"/>
      <c r="AE30" s="518"/>
      <c r="AF30" s="552"/>
      <c r="AG30" s="337"/>
      <c r="AH30" s="522">
        <f t="shared" si="14"/>
        <v>10</v>
      </c>
      <c r="AI30" s="522">
        <v>19</v>
      </c>
      <c r="AJ30" s="518"/>
      <c r="AK30" s="518"/>
      <c r="AL30" s="552"/>
      <c r="AM30" s="337"/>
      <c r="AN30" s="522">
        <f t="shared" si="18"/>
        <v>8</v>
      </c>
      <c r="AO30" s="522">
        <v>19</v>
      </c>
      <c r="AP30" s="518"/>
      <c r="AQ30" s="518"/>
      <c r="AR30" s="552"/>
      <c r="AS30" s="337"/>
      <c r="AT30" s="522">
        <f t="shared" si="22"/>
        <v>9</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51" t="s">
        <v>171</v>
      </c>
      <c r="C33" s="1551"/>
      <c r="D33" s="1551"/>
      <c r="E33" s="1551"/>
      <c r="F33" s="1551"/>
      <c r="G33" s="1551"/>
      <c r="H33" s="1551"/>
      <c r="I33" s="1551"/>
      <c r="J33" s="1551"/>
      <c r="K33" s="1551"/>
      <c r="L33" s="1551"/>
      <c r="M33" s="1551"/>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52"/>
      <c r="C34" s="1552"/>
      <c r="D34" s="1552"/>
      <c r="E34" s="1552"/>
      <c r="F34" s="1552"/>
      <c r="G34" s="1552"/>
      <c r="H34" s="1552"/>
      <c r="I34" s="1552"/>
      <c r="J34" s="1552"/>
      <c r="K34" s="1552"/>
      <c r="L34" s="1552"/>
      <c r="M34" s="1552"/>
      <c r="N34" s="1552"/>
      <c r="O34" s="1552"/>
      <c r="P34" s="1552"/>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53"/>
      <c r="C35" s="1553"/>
      <c r="D35" s="1553"/>
      <c r="E35" s="1553"/>
      <c r="F35" s="1553"/>
      <c r="G35" s="1553"/>
      <c r="H35" s="1553"/>
      <c r="I35" s="1553"/>
      <c r="J35" s="1553"/>
      <c r="K35" s="1553"/>
      <c r="L35" s="1553"/>
      <c r="M35" s="1553"/>
      <c r="N35" s="1553"/>
      <c r="O35" s="1553"/>
      <c r="P35" s="1553"/>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91"/>
      <c r="M38" s="891"/>
      <c r="N38" s="891"/>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8"/>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32" width="8.85546875" style="396"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342"/>
      <c r="AG1" s="311"/>
      <c r="AH1" s="311"/>
      <c r="AI1" s="311"/>
    </row>
    <row r="2" spans="1:36" s="343" customFormat="1" x14ac:dyDescent="0.25">
      <c r="B2" s="1388"/>
      <c r="C2" s="1388"/>
      <c r="Y2" s="331"/>
      <c r="Z2" s="331"/>
      <c r="AA2" s="331"/>
      <c r="AB2" s="331"/>
      <c r="AC2" s="396"/>
      <c r="AD2" s="396"/>
      <c r="AE2" s="556"/>
      <c r="AF2" s="556"/>
      <c r="AG2" s="894"/>
      <c r="AH2" s="894"/>
      <c r="AI2" s="894"/>
    </row>
    <row r="3" spans="1:36" s="345" customFormat="1" ht="42" customHeight="1" x14ac:dyDescent="0.2">
      <c r="B3" s="1389"/>
      <c r="C3" s="1389"/>
      <c r="Y3" s="331"/>
      <c r="Z3" s="331"/>
      <c r="AA3" s="331"/>
      <c r="AB3" s="331"/>
      <c r="AC3" s="396"/>
      <c r="AD3" s="396"/>
      <c r="AE3" s="556"/>
      <c r="AF3" s="556"/>
      <c r="AG3" s="894"/>
      <c r="AH3" s="894"/>
      <c r="AI3" s="894"/>
    </row>
    <row r="4" spans="1:36" s="345" customFormat="1" ht="24" customHeight="1" x14ac:dyDescent="0.2">
      <c r="A4" s="1460" t="s">
        <v>428</v>
      </c>
      <c r="B4" s="1460"/>
      <c r="C4" s="1460"/>
      <c r="D4" s="1460"/>
      <c r="E4" s="1460"/>
      <c r="F4" s="1460"/>
      <c r="G4" s="1460"/>
      <c r="H4" s="1460"/>
      <c r="I4" s="1460"/>
      <c r="J4" s="1460"/>
      <c r="K4" s="1460"/>
      <c r="L4" s="1460"/>
      <c r="M4" s="1460"/>
      <c r="N4" s="1460"/>
      <c r="O4" s="1460"/>
      <c r="P4" s="1460"/>
      <c r="Q4" s="1460"/>
      <c r="R4" s="1460"/>
      <c r="S4" s="1460"/>
      <c r="T4" s="1460"/>
      <c r="U4" s="1460"/>
      <c r="V4" s="1460"/>
      <c r="W4" s="1460"/>
      <c r="X4" s="1460"/>
      <c r="Y4" s="331"/>
      <c r="Z4" s="331"/>
      <c r="AA4" s="331"/>
      <c r="AB4" s="331"/>
      <c r="AC4" s="396"/>
      <c r="AD4" s="396"/>
      <c r="AE4" s="556"/>
      <c r="AF4" s="556"/>
      <c r="AG4" s="894"/>
      <c r="AH4" s="894"/>
      <c r="AI4" s="894"/>
    </row>
    <row r="5" spans="1:36" s="345" customFormat="1" x14ac:dyDescent="0.2">
      <c r="A5" s="49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c r="V5" s="1416"/>
      <c r="W5" s="1416"/>
      <c r="X5" s="1416"/>
      <c r="AC5" s="556"/>
      <c r="AD5" s="556"/>
      <c r="AE5" s="556"/>
      <c r="AF5" s="556"/>
      <c r="AG5" s="894"/>
    </row>
    <row r="6" spans="1:36" s="345" customFormat="1" ht="6.75" customHeight="1" x14ac:dyDescent="0.2">
      <c r="B6" s="1416"/>
      <c r="C6" s="1416"/>
      <c r="D6" s="1416"/>
      <c r="E6" s="1416"/>
      <c r="F6" s="1416"/>
      <c r="G6" s="1416"/>
      <c r="H6" s="1416"/>
      <c r="I6" s="1416"/>
      <c r="J6" s="1416"/>
      <c r="K6" s="1416"/>
      <c r="L6" s="1416"/>
      <c r="M6" s="1416"/>
      <c r="N6" s="1416"/>
      <c r="O6" s="1416"/>
      <c r="P6" s="1416"/>
      <c r="Q6" s="1416"/>
      <c r="R6" s="1416"/>
      <c r="S6" s="1416"/>
      <c r="T6" s="1416"/>
      <c r="U6" s="1416"/>
      <c r="V6" s="1416"/>
      <c r="W6" s="1416"/>
      <c r="X6" s="1416"/>
      <c r="Z6" s="894"/>
      <c r="AA6" s="894"/>
      <c r="AB6" s="894"/>
      <c r="AC6" s="556"/>
      <c r="AD6" s="556"/>
      <c r="AE6" s="556"/>
      <c r="AF6" s="556"/>
      <c r="AG6" s="894"/>
      <c r="AH6" s="894"/>
      <c r="AI6" s="894"/>
    </row>
    <row r="7" spans="1:36" s="322" customFormat="1" ht="3.75" customHeight="1" x14ac:dyDescent="0.2">
      <c r="A7" s="316"/>
      <c r="B7" s="1501" t="s">
        <v>12</v>
      </c>
      <c r="C7" s="437"/>
      <c r="D7" s="1559" t="s">
        <v>251</v>
      </c>
      <c r="E7" s="885"/>
      <c r="F7" s="1562"/>
      <c r="G7" s="1562"/>
      <c r="H7" s="885"/>
      <c r="I7" s="755"/>
      <c r="J7" s="755"/>
      <c r="K7" s="755"/>
      <c r="L7" s="755"/>
      <c r="M7" s="885"/>
      <c r="N7" s="885"/>
      <c r="O7" s="885"/>
      <c r="P7" s="885"/>
      <c r="Q7" s="885"/>
      <c r="R7" s="885"/>
      <c r="S7" s="892"/>
      <c r="T7" s="885"/>
      <c r="U7" s="885"/>
      <c r="V7" s="893"/>
      <c r="W7" s="1566"/>
      <c r="X7" s="1567"/>
      <c r="Z7" s="320"/>
      <c r="AA7" s="320"/>
      <c r="AB7" s="320"/>
      <c r="AC7" s="513"/>
      <c r="AD7" s="513"/>
      <c r="AE7" s="513"/>
      <c r="AF7" s="512"/>
      <c r="AG7" s="320"/>
      <c r="AH7" s="320"/>
      <c r="AI7" s="320"/>
    </row>
    <row r="8" spans="1:36" s="322" customFormat="1" ht="14.25" customHeight="1" x14ac:dyDescent="0.2">
      <c r="A8" s="316"/>
      <c r="B8" s="1557"/>
      <c r="C8" s="437"/>
      <c r="D8" s="1560"/>
      <c r="E8" s="437"/>
      <c r="F8" s="1546" t="s">
        <v>271</v>
      </c>
      <c r="G8" s="1563"/>
      <c r="H8" s="437"/>
      <c r="I8" s="1546" t="s">
        <v>272</v>
      </c>
      <c r="J8" s="1573"/>
      <c r="K8" s="1574" t="s">
        <v>372</v>
      </c>
      <c r="L8" s="1575"/>
      <c r="M8" s="1575"/>
      <c r="N8" s="1575"/>
      <c r="O8" s="1575"/>
      <c r="P8" s="1575"/>
      <c r="Q8" s="1575"/>
      <c r="R8" s="1575"/>
      <c r="S8" s="1575"/>
      <c r="T8" s="1575"/>
      <c r="U8" s="1575"/>
      <c r="V8" s="1575"/>
      <c r="W8" s="1575"/>
      <c r="X8" s="1576"/>
      <c r="Z8" s="320"/>
      <c r="AA8" s="320"/>
      <c r="AB8" s="320"/>
      <c r="AC8" s="513"/>
      <c r="AD8" s="513"/>
      <c r="AE8" s="513"/>
      <c r="AF8" s="513"/>
      <c r="AG8" s="320"/>
      <c r="AH8" s="320"/>
      <c r="AI8" s="320"/>
    </row>
    <row r="9" spans="1:36" s="322" customFormat="1" ht="28.5" customHeight="1" x14ac:dyDescent="0.2">
      <c r="A9" s="316"/>
      <c r="B9" s="1557"/>
      <c r="C9" s="437"/>
      <c r="D9" s="1561"/>
      <c r="E9" s="437"/>
      <c r="F9" s="1564"/>
      <c r="G9" s="1565"/>
      <c r="H9" s="437"/>
      <c r="I9" s="1564"/>
      <c r="J9" s="1571"/>
      <c r="K9" s="1568" t="s">
        <v>373</v>
      </c>
      <c r="L9" s="1569"/>
      <c r="M9" s="1570" t="s">
        <v>374</v>
      </c>
      <c r="N9" s="1571"/>
      <c r="O9" s="1568" t="s">
        <v>375</v>
      </c>
      <c r="P9" s="1569"/>
      <c r="Q9" s="1570" t="s">
        <v>376</v>
      </c>
      <c r="R9" s="1571"/>
      <c r="S9" s="1570" t="s">
        <v>377</v>
      </c>
      <c r="T9" s="1464"/>
      <c r="U9" s="1382" t="s">
        <v>113</v>
      </c>
      <c r="V9" s="1577"/>
      <c r="W9" s="1382" t="s">
        <v>378</v>
      </c>
      <c r="X9" s="1572"/>
      <c r="Z9" s="320"/>
      <c r="AA9" s="320"/>
      <c r="AB9" s="320"/>
      <c r="AC9" s="513"/>
      <c r="AD9" s="513"/>
      <c r="AE9" s="513"/>
      <c r="AF9" s="513"/>
      <c r="AG9" s="320"/>
      <c r="AH9" s="320"/>
      <c r="AI9" s="320"/>
    </row>
    <row r="10" spans="1:36" s="322" customFormat="1" ht="22.5" customHeight="1" x14ac:dyDescent="0.2">
      <c r="A10" s="316"/>
      <c r="B10" s="1558"/>
      <c r="C10" s="437"/>
      <c r="D10" s="902" t="s">
        <v>9</v>
      </c>
      <c r="E10" s="886"/>
      <c r="F10" s="904" t="s">
        <v>9</v>
      </c>
      <c r="G10" s="879" t="s">
        <v>273</v>
      </c>
      <c r="H10" s="901"/>
      <c r="I10" s="794" t="s">
        <v>9</v>
      </c>
      <c r="J10" s="905" t="s">
        <v>273</v>
      </c>
      <c r="K10" s="906" t="s">
        <v>9</v>
      </c>
      <c r="L10" s="905" t="s">
        <v>379</v>
      </c>
      <c r="M10" s="906" t="s">
        <v>9</v>
      </c>
      <c r="N10" s="906" t="s">
        <v>379</v>
      </c>
      <c r="O10" s="906" t="s">
        <v>9</v>
      </c>
      <c r="P10" s="906" t="s">
        <v>379</v>
      </c>
      <c r="Q10" s="906" t="s">
        <v>9</v>
      </c>
      <c r="R10" s="906" t="s">
        <v>379</v>
      </c>
      <c r="S10" s="883" t="s">
        <v>9</v>
      </c>
      <c r="T10" s="793" t="s">
        <v>379</v>
      </c>
      <c r="U10" s="903" t="s">
        <v>9</v>
      </c>
      <c r="V10" s="906" t="s">
        <v>379</v>
      </c>
      <c r="W10" s="905" t="s">
        <v>9</v>
      </c>
      <c r="X10" s="793" t="s">
        <v>379</v>
      </c>
      <c r="Z10" s="320"/>
      <c r="AA10" s="320"/>
      <c r="AB10" s="320"/>
      <c r="AC10" s="568" t="s">
        <v>208</v>
      </c>
      <c r="AD10" s="603" t="s">
        <v>388</v>
      </c>
      <c r="AE10" s="604" t="s">
        <v>389</v>
      </c>
      <c r="AF10" s="513"/>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5">
        <v>44286</v>
      </c>
      <c r="AD11" s="603">
        <v>27240</v>
      </c>
      <c r="AE11" s="603">
        <v>16097</v>
      </c>
      <c r="AF11" s="396"/>
      <c r="AG11" s="329"/>
      <c r="AH11" s="329"/>
      <c r="AI11" s="329"/>
    </row>
    <row r="12" spans="1:36" s="331" customFormat="1" x14ac:dyDescent="0.25">
      <c r="A12" s="330"/>
      <c r="B12" s="758" t="s">
        <v>8</v>
      </c>
      <c r="C12" s="350"/>
      <c r="D12" s="895">
        <v>286814</v>
      </c>
      <c r="E12" s="350"/>
      <c r="F12" s="761">
        <v>2838</v>
      </c>
      <c r="G12" s="762">
        <v>0.98949144741888473</v>
      </c>
      <c r="H12" s="350"/>
      <c r="I12" s="761">
        <v>3072</v>
      </c>
      <c r="J12" s="762">
        <v>1.0710774229988773</v>
      </c>
      <c r="K12" s="761">
        <v>2687</v>
      </c>
      <c r="L12" s="762">
        <v>87.467447916666657</v>
      </c>
      <c r="M12" s="761">
        <v>32</v>
      </c>
      <c r="N12" s="762">
        <v>1.0416666666666665</v>
      </c>
      <c r="O12" s="761">
        <v>118</v>
      </c>
      <c r="P12" s="762">
        <v>3.8411458333333335</v>
      </c>
      <c r="Q12" s="761">
        <v>189</v>
      </c>
      <c r="R12" s="762">
        <v>6.15234375</v>
      </c>
      <c r="S12" s="761">
        <v>0</v>
      </c>
      <c r="T12" s="762">
        <v>0</v>
      </c>
      <c r="U12" s="761">
        <v>1</v>
      </c>
      <c r="V12" s="762">
        <v>3.2552083333333329E-2</v>
      </c>
      <c r="W12" s="761">
        <v>45</v>
      </c>
      <c r="X12" s="762">
        <f t="shared" ref="X12:X29" si="0">W12/$I12*100</f>
        <v>1.46484375</v>
      </c>
      <c r="Z12" s="360"/>
      <c r="AA12" s="360"/>
      <c r="AB12" s="360"/>
      <c r="AC12" s="605">
        <v>44316</v>
      </c>
      <c r="AD12" s="603">
        <v>23620</v>
      </c>
      <c r="AE12" s="603">
        <v>14066</v>
      </c>
      <c r="AF12" s="567"/>
      <c r="AG12" s="360"/>
      <c r="AH12" s="360"/>
      <c r="AI12" s="361"/>
      <c r="AJ12" s="608"/>
    </row>
    <row r="13" spans="1:36" s="331" customFormat="1" x14ac:dyDescent="0.25">
      <c r="A13" s="330"/>
      <c r="B13" s="766" t="s">
        <v>7</v>
      </c>
      <c r="C13" s="350"/>
      <c r="D13" s="896">
        <v>40702</v>
      </c>
      <c r="E13" s="350"/>
      <c r="F13" s="768">
        <v>764</v>
      </c>
      <c r="G13" s="769">
        <v>1.8770576384452853</v>
      </c>
      <c r="H13" s="350"/>
      <c r="I13" s="768">
        <v>505</v>
      </c>
      <c r="J13" s="769">
        <v>1.2407252714854307</v>
      </c>
      <c r="K13" s="768">
        <v>483</v>
      </c>
      <c r="L13" s="769">
        <v>95.643564356435633</v>
      </c>
      <c r="M13" s="768">
        <v>8</v>
      </c>
      <c r="N13" s="769">
        <v>1.5841584158415842</v>
      </c>
      <c r="O13" s="768">
        <v>8</v>
      </c>
      <c r="P13" s="769">
        <v>1.5841584158415842</v>
      </c>
      <c r="Q13" s="768">
        <v>0</v>
      </c>
      <c r="R13" s="769">
        <v>0</v>
      </c>
      <c r="S13" s="768">
        <v>0</v>
      </c>
      <c r="T13" s="769">
        <v>0</v>
      </c>
      <c r="U13" s="768">
        <v>1</v>
      </c>
      <c r="V13" s="769">
        <v>0.19801980198019803</v>
      </c>
      <c r="W13" s="768">
        <v>5</v>
      </c>
      <c r="X13" s="769">
        <f t="shared" si="0"/>
        <v>0.99009900990099009</v>
      </c>
      <c r="Z13" s="360"/>
      <c r="AA13" s="360"/>
      <c r="AB13" s="360"/>
      <c r="AC13" s="605">
        <v>44347</v>
      </c>
      <c r="AD13" s="603">
        <v>21534</v>
      </c>
      <c r="AE13" s="603">
        <v>12150</v>
      </c>
      <c r="AF13" s="567"/>
      <c r="AG13" s="360"/>
      <c r="AH13" s="360"/>
      <c r="AI13" s="361"/>
      <c r="AJ13" s="608"/>
    </row>
    <row r="14" spans="1:36" s="331" customFormat="1" x14ac:dyDescent="0.25">
      <c r="A14" s="330"/>
      <c r="B14" s="766" t="s">
        <v>37</v>
      </c>
      <c r="C14" s="350"/>
      <c r="D14" s="896">
        <v>31506</v>
      </c>
      <c r="E14" s="350"/>
      <c r="F14" s="768">
        <v>533</v>
      </c>
      <c r="G14" s="769">
        <v>1.6917412556338476</v>
      </c>
      <c r="H14" s="350"/>
      <c r="I14" s="768">
        <v>382</v>
      </c>
      <c r="J14" s="769">
        <v>1.2124674665143147</v>
      </c>
      <c r="K14" s="768">
        <v>351</v>
      </c>
      <c r="L14" s="769">
        <v>91.8848167539267</v>
      </c>
      <c r="M14" s="768">
        <v>5</v>
      </c>
      <c r="N14" s="769">
        <v>1.3089005235602094</v>
      </c>
      <c r="O14" s="768">
        <v>18</v>
      </c>
      <c r="P14" s="769">
        <v>4.7120418848167542</v>
      </c>
      <c r="Q14" s="768">
        <v>0</v>
      </c>
      <c r="R14" s="769">
        <v>0</v>
      </c>
      <c r="S14" s="768">
        <v>0</v>
      </c>
      <c r="T14" s="769">
        <v>0</v>
      </c>
      <c r="U14" s="768">
        <v>6</v>
      </c>
      <c r="V14" s="769">
        <v>1.5706806282722512</v>
      </c>
      <c r="W14" s="768">
        <v>2</v>
      </c>
      <c r="X14" s="769">
        <f t="shared" si="0"/>
        <v>0.52356020942408377</v>
      </c>
      <c r="Z14" s="360"/>
      <c r="AA14" s="360"/>
      <c r="AB14" s="360"/>
      <c r="AC14" s="605">
        <v>44377</v>
      </c>
      <c r="AD14" s="603">
        <v>21833</v>
      </c>
      <c r="AE14" s="603">
        <v>13954</v>
      </c>
      <c r="AF14" s="567"/>
      <c r="AG14" s="360"/>
      <c r="AH14" s="360"/>
      <c r="AI14" s="361"/>
      <c r="AJ14" s="608"/>
    </row>
    <row r="15" spans="1:36" s="331" customFormat="1" x14ac:dyDescent="0.25">
      <c r="A15" s="330"/>
      <c r="B15" s="766" t="s">
        <v>38</v>
      </c>
      <c r="C15" s="350"/>
      <c r="D15" s="896">
        <v>29317</v>
      </c>
      <c r="E15" s="350"/>
      <c r="F15" s="768">
        <v>406</v>
      </c>
      <c r="G15" s="769">
        <v>1.3848620254459871</v>
      </c>
      <c r="H15" s="350"/>
      <c r="I15" s="768">
        <v>336</v>
      </c>
      <c r="J15" s="769">
        <v>1.1460927107139203</v>
      </c>
      <c r="K15" s="768">
        <v>298</v>
      </c>
      <c r="L15" s="769">
        <v>88.69047619047619</v>
      </c>
      <c r="M15" s="768">
        <v>5</v>
      </c>
      <c r="N15" s="769">
        <v>1.4880952380952379</v>
      </c>
      <c r="O15" s="768">
        <v>29</v>
      </c>
      <c r="P15" s="769">
        <v>8.6309523809523814</v>
      </c>
      <c r="Q15" s="768">
        <v>0</v>
      </c>
      <c r="R15" s="769">
        <v>0</v>
      </c>
      <c r="S15" s="768">
        <v>0</v>
      </c>
      <c r="T15" s="769">
        <v>0</v>
      </c>
      <c r="U15" s="768">
        <v>4</v>
      </c>
      <c r="V15" s="769">
        <v>1.1904761904761905</v>
      </c>
      <c r="W15" s="768">
        <v>0</v>
      </c>
      <c r="X15" s="769">
        <f t="shared" si="0"/>
        <v>0</v>
      </c>
      <c r="Z15" s="360"/>
      <c r="AA15" s="360"/>
      <c r="AB15" s="360"/>
      <c r="AC15" s="605">
        <v>44408</v>
      </c>
      <c r="AD15" s="603">
        <v>25882</v>
      </c>
      <c r="AE15" s="603">
        <v>13248</v>
      </c>
      <c r="AF15" s="567"/>
      <c r="AG15" s="360"/>
      <c r="AH15" s="360"/>
      <c r="AI15" s="361"/>
      <c r="AJ15" s="608"/>
    </row>
    <row r="16" spans="1:36" s="331" customFormat="1" x14ac:dyDescent="0.25">
      <c r="A16" s="330"/>
      <c r="B16" s="766" t="s">
        <v>6</v>
      </c>
      <c r="C16" s="350"/>
      <c r="D16" s="896">
        <v>41030</v>
      </c>
      <c r="E16" s="350"/>
      <c r="F16" s="768">
        <v>1427</v>
      </c>
      <c r="G16" s="769">
        <v>3.4779429685595908</v>
      </c>
      <c r="H16" s="350"/>
      <c r="I16" s="768">
        <v>505</v>
      </c>
      <c r="J16" s="769">
        <v>1.2308067267852791</v>
      </c>
      <c r="K16" s="768">
        <v>333</v>
      </c>
      <c r="L16" s="769">
        <v>65.940594059405939</v>
      </c>
      <c r="M16" s="768">
        <v>4</v>
      </c>
      <c r="N16" s="769">
        <v>0.79207920792079212</v>
      </c>
      <c r="O16" s="768">
        <v>165</v>
      </c>
      <c r="P16" s="769">
        <v>32.673267326732677</v>
      </c>
      <c r="Q16" s="768">
        <v>0</v>
      </c>
      <c r="R16" s="769">
        <v>0</v>
      </c>
      <c r="S16" s="768">
        <v>0</v>
      </c>
      <c r="T16" s="769">
        <v>0</v>
      </c>
      <c r="U16" s="768">
        <v>2</v>
      </c>
      <c r="V16" s="769">
        <v>0.39603960396039606</v>
      </c>
      <c r="W16" s="768">
        <v>1</v>
      </c>
      <c r="X16" s="769">
        <f t="shared" si="0"/>
        <v>0.19801980198019803</v>
      </c>
      <c r="Z16" s="360"/>
      <c r="AA16" s="360"/>
      <c r="AB16" s="360"/>
      <c r="AC16" s="605">
        <v>44439</v>
      </c>
      <c r="AD16" s="603">
        <v>15551</v>
      </c>
      <c r="AE16" s="603">
        <v>13247</v>
      </c>
      <c r="AF16" s="567"/>
      <c r="AG16" s="360"/>
      <c r="AH16" s="360"/>
      <c r="AI16" s="361"/>
      <c r="AJ16" s="608"/>
    </row>
    <row r="17" spans="1:36" s="331" customFormat="1" x14ac:dyDescent="0.25">
      <c r="A17" s="330"/>
      <c r="B17" s="766" t="s">
        <v>5</v>
      </c>
      <c r="C17" s="350"/>
      <c r="D17" s="897">
        <v>17396</v>
      </c>
      <c r="E17" s="350"/>
      <c r="F17" s="768">
        <v>760</v>
      </c>
      <c r="G17" s="769">
        <v>4.368820418487009</v>
      </c>
      <c r="H17" s="350"/>
      <c r="I17" s="768">
        <v>219</v>
      </c>
      <c r="J17" s="769">
        <v>1.2589100942745459</v>
      </c>
      <c r="K17" s="772">
        <v>217</v>
      </c>
      <c r="L17" s="769">
        <v>99.086757990867582</v>
      </c>
      <c r="M17" s="772">
        <v>2</v>
      </c>
      <c r="N17" s="769">
        <v>0.91324200913242004</v>
      </c>
      <c r="O17" s="772">
        <v>0</v>
      </c>
      <c r="P17" s="769">
        <v>0</v>
      </c>
      <c r="Q17" s="772">
        <v>0</v>
      </c>
      <c r="R17" s="769">
        <v>0</v>
      </c>
      <c r="S17" s="772">
        <v>0</v>
      </c>
      <c r="T17" s="769">
        <v>0</v>
      </c>
      <c r="U17" s="772">
        <v>0</v>
      </c>
      <c r="V17" s="769">
        <v>0</v>
      </c>
      <c r="W17" s="772">
        <v>0</v>
      </c>
      <c r="X17" s="769">
        <f t="shared" si="0"/>
        <v>0</v>
      </c>
      <c r="Z17" s="360"/>
      <c r="AA17" s="360"/>
      <c r="AB17" s="360"/>
      <c r="AC17" s="605">
        <v>44469</v>
      </c>
      <c r="AD17" s="603">
        <v>29199</v>
      </c>
      <c r="AE17" s="603">
        <v>15187</v>
      </c>
      <c r="AF17" s="567"/>
      <c r="AG17" s="360"/>
      <c r="AH17" s="360"/>
      <c r="AI17" s="361"/>
      <c r="AJ17" s="608"/>
    </row>
    <row r="18" spans="1:36" s="331" customFormat="1" x14ac:dyDescent="0.25">
      <c r="A18" s="330"/>
      <c r="B18" s="766" t="s">
        <v>4</v>
      </c>
      <c r="C18" s="350"/>
      <c r="D18" s="896">
        <v>124219</v>
      </c>
      <c r="E18" s="350"/>
      <c r="F18" s="768">
        <v>1741</v>
      </c>
      <c r="G18" s="769">
        <v>1.4015569276841708</v>
      </c>
      <c r="H18" s="350"/>
      <c r="I18" s="768">
        <v>1390</v>
      </c>
      <c r="J18" s="769">
        <v>1.1189914586335423</v>
      </c>
      <c r="K18" s="768">
        <v>1259</v>
      </c>
      <c r="L18" s="769">
        <v>90.57553956834532</v>
      </c>
      <c r="M18" s="768">
        <v>44</v>
      </c>
      <c r="N18" s="769">
        <v>3.1654676258992804</v>
      </c>
      <c r="O18" s="768">
        <v>0</v>
      </c>
      <c r="P18" s="769">
        <v>0</v>
      </c>
      <c r="Q18" s="768">
        <v>1</v>
      </c>
      <c r="R18" s="769">
        <v>7.1942446043165464E-2</v>
      </c>
      <c r="S18" s="768">
        <v>0</v>
      </c>
      <c r="T18" s="769">
        <v>0</v>
      </c>
      <c r="U18" s="768">
        <v>78</v>
      </c>
      <c r="V18" s="769">
        <v>5.6115107913669062</v>
      </c>
      <c r="W18" s="768">
        <v>8</v>
      </c>
      <c r="X18" s="769">
        <f t="shared" si="0"/>
        <v>0.57553956834532372</v>
      </c>
      <c r="Z18" s="360"/>
      <c r="AA18" s="360"/>
      <c r="AB18" s="360"/>
      <c r="AC18" s="605">
        <v>44500</v>
      </c>
      <c r="AD18" s="603">
        <v>26213</v>
      </c>
      <c r="AE18" s="603">
        <v>13678</v>
      </c>
      <c r="AF18" s="567"/>
      <c r="AG18" s="360"/>
      <c r="AH18" s="360"/>
      <c r="AI18" s="361"/>
      <c r="AJ18" s="608"/>
    </row>
    <row r="19" spans="1:36" s="331" customFormat="1" x14ac:dyDescent="0.25">
      <c r="A19" s="330"/>
      <c r="B19" s="766" t="s">
        <v>40</v>
      </c>
      <c r="C19" s="350"/>
      <c r="D19" s="896">
        <v>72434</v>
      </c>
      <c r="E19" s="350"/>
      <c r="F19" s="768">
        <v>1288</v>
      </c>
      <c r="G19" s="769">
        <v>1.7781704724300744</v>
      </c>
      <c r="H19" s="350"/>
      <c r="I19" s="768">
        <v>884</v>
      </c>
      <c r="J19" s="769">
        <v>1.2204213490902063</v>
      </c>
      <c r="K19" s="768">
        <v>803</v>
      </c>
      <c r="L19" s="769">
        <v>90.837104072398191</v>
      </c>
      <c r="M19" s="768">
        <v>23</v>
      </c>
      <c r="N19" s="769">
        <v>2.6018099547511313</v>
      </c>
      <c r="O19" s="768">
        <v>25</v>
      </c>
      <c r="P19" s="769">
        <v>2.8280542986425341</v>
      </c>
      <c r="Q19" s="768">
        <v>5</v>
      </c>
      <c r="R19" s="769">
        <v>0.56561085972850678</v>
      </c>
      <c r="S19" s="768">
        <v>0</v>
      </c>
      <c r="T19" s="769">
        <v>0</v>
      </c>
      <c r="U19" s="768">
        <v>5</v>
      </c>
      <c r="V19" s="769">
        <v>0.56561085972850678</v>
      </c>
      <c r="W19" s="768">
        <v>23</v>
      </c>
      <c r="X19" s="769">
        <f t="shared" si="0"/>
        <v>2.6018099547511313</v>
      </c>
      <c r="Z19" s="360"/>
      <c r="AA19" s="360"/>
      <c r="AB19" s="360"/>
      <c r="AC19" s="605">
        <v>44530</v>
      </c>
      <c r="AD19" s="603">
        <v>25655</v>
      </c>
      <c r="AE19" s="603">
        <v>14422</v>
      </c>
      <c r="AF19" s="567"/>
      <c r="AG19" s="360"/>
      <c r="AH19" s="360"/>
      <c r="AI19" s="361"/>
      <c r="AJ19" s="608"/>
    </row>
    <row r="20" spans="1:36" s="331" customFormat="1" x14ac:dyDescent="0.25">
      <c r="A20" s="330"/>
      <c r="B20" s="766" t="s">
        <v>41</v>
      </c>
      <c r="C20" s="350"/>
      <c r="D20" s="896">
        <v>208349</v>
      </c>
      <c r="E20" s="350"/>
      <c r="F20" s="768">
        <v>5834</v>
      </c>
      <c r="G20" s="769">
        <v>2.8001094317707311</v>
      </c>
      <c r="H20" s="350"/>
      <c r="I20" s="768">
        <v>3166</v>
      </c>
      <c r="J20" s="769">
        <v>1.5195657286572051</v>
      </c>
      <c r="K20" s="768">
        <v>2192</v>
      </c>
      <c r="L20" s="769">
        <v>69.235628553379655</v>
      </c>
      <c r="M20" s="768">
        <v>4</v>
      </c>
      <c r="N20" s="769">
        <v>0.12634238787113075</v>
      </c>
      <c r="O20" s="768">
        <v>906</v>
      </c>
      <c r="P20" s="769">
        <v>28.616550852811116</v>
      </c>
      <c r="Q20" s="768">
        <v>0</v>
      </c>
      <c r="R20" s="769">
        <v>0</v>
      </c>
      <c r="S20" s="768">
        <v>9</v>
      </c>
      <c r="T20" s="769">
        <v>0.28427037271004424</v>
      </c>
      <c r="U20" s="768">
        <v>53</v>
      </c>
      <c r="V20" s="769">
        <v>1.6740366392924828</v>
      </c>
      <c r="W20" s="768">
        <v>2</v>
      </c>
      <c r="X20" s="769">
        <f t="shared" si="0"/>
        <v>6.3171193935565376E-2</v>
      </c>
      <c r="Z20" s="360"/>
      <c r="AA20" s="360"/>
      <c r="AB20" s="360"/>
      <c r="AC20" s="605">
        <v>44561</v>
      </c>
      <c r="AD20" s="603">
        <v>24712</v>
      </c>
      <c r="AE20" s="603">
        <v>14501</v>
      </c>
      <c r="AF20" s="567"/>
      <c r="AG20" s="360"/>
      <c r="AH20" s="360"/>
      <c r="AI20" s="361"/>
      <c r="AJ20" s="608"/>
    </row>
    <row r="21" spans="1:36" s="331" customFormat="1" x14ac:dyDescent="0.25">
      <c r="A21" s="330"/>
      <c r="B21" s="766" t="s">
        <v>3</v>
      </c>
      <c r="C21" s="350"/>
      <c r="D21" s="896">
        <v>152556</v>
      </c>
      <c r="E21" s="350"/>
      <c r="F21" s="768">
        <v>3497</v>
      </c>
      <c r="G21" s="769">
        <v>2.2922730013896535</v>
      </c>
      <c r="H21" s="350"/>
      <c r="I21" s="768">
        <v>1609</v>
      </c>
      <c r="J21" s="769">
        <v>1.0546946694984138</v>
      </c>
      <c r="K21" s="768">
        <v>1443</v>
      </c>
      <c r="L21" s="769">
        <v>89.68303293971411</v>
      </c>
      <c r="M21" s="768">
        <v>23</v>
      </c>
      <c r="N21" s="769">
        <v>1.4294592914853945</v>
      </c>
      <c r="O21" s="768">
        <v>112</v>
      </c>
      <c r="P21" s="769">
        <v>6.9608452454940961</v>
      </c>
      <c r="Q21" s="768">
        <v>12</v>
      </c>
      <c r="R21" s="769">
        <v>0.74580484773151023</v>
      </c>
      <c r="S21" s="768">
        <v>0</v>
      </c>
      <c r="T21" s="769">
        <v>0</v>
      </c>
      <c r="U21" s="768">
        <v>0</v>
      </c>
      <c r="V21" s="769">
        <v>0</v>
      </c>
      <c r="W21" s="768">
        <v>19</v>
      </c>
      <c r="X21" s="769">
        <f t="shared" si="0"/>
        <v>1.1808576755748912</v>
      </c>
      <c r="Z21" s="360"/>
      <c r="AA21" s="360"/>
      <c r="AB21" s="360"/>
      <c r="AC21" s="605">
        <v>44592</v>
      </c>
      <c r="AD21" s="603">
        <v>15800</v>
      </c>
      <c r="AE21" s="603">
        <v>18653</v>
      </c>
      <c r="AF21" s="567"/>
      <c r="AG21" s="360"/>
      <c r="AH21" s="360"/>
      <c r="AI21" s="361"/>
      <c r="AJ21" s="608"/>
    </row>
    <row r="22" spans="1:36" s="331" customFormat="1" x14ac:dyDescent="0.25">
      <c r="A22" s="330"/>
      <c r="B22" s="766" t="s">
        <v>2</v>
      </c>
      <c r="C22" s="350"/>
      <c r="D22" s="896">
        <v>35415</v>
      </c>
      <c r="E22" s="350"/>
      <c r="F22" s="768">
        <v>1329</v>
      </c>
      <c r="G22" s="769">
        <v>3.7526471833968658</v>
      </c>
      <c r="H22" s="350"/>
      <c r="I22" s="768">
        <v>566</v>
      </c>
      <c r="J22" s="769">
        <v>1.5981928561344065</v>
      </c>
      <c r="K22" s="768">
        <v>465</v>
      </c>
      <c r="L22" s="769">
        <v>82.155477031802121</v>
      </c>
      <c r="M22" s="768">
        <v>10</v>
      </c>
      <c r="N22" s="769">
        <v>1.7667844522968199</v>
      </c>
      <c r="O22" s="768">
        <v>35</v>
      </c>
      <c r="P22" s="769">
        <v>6.1837455830388697</v>
      </c>
      <c r="Q22" s="768">
        <v>12</v>
      </c>
      <c r="R22" s="769">
        <v>2.1201413427561837</v>
      </c>
      <c r="S22" s="768">
        <v>0</v>
      </c>
      <c r="T22" s="769">
        <v>0</v>
      </c>
      <c r="U22" s="768">
        <v>7</v>
      </c>
      <c r="V22" s="769">
        <v>1.2367491166077738</v>
      </c>
      <c r="W22" s="768">
        <v>37</v>
      </c>
      <c r="X22" s="769">
        <f t="shared" si="0"/>
        <v>6.5371024734982335</v>
      </c>
      <c r="Z22" s="360"/>
      <c r="AA22" s="360"/>
      <c r="AB22" s="360"/>
      <c r="AC22" s="605">
        <v>44620</v>
      </c>
      <c r="AD22" s="603">
        <v>21660</v>
      </c>
      <c r="AE22" s="603">
        <v>18762</v>
      </c>
      <c r="AF22" s="567"/>
      <c r="AG22" s="360"/>
      <c r="AH22" s="360"/>
      <c r="AI22" s="361"/>
      <c r="AJ22" s="608"/>
    </row>
    <row r="23" spans="1:36" s="331" customFormat="1" x14ac:dyDescent="0.25">
      <c r="A23" s="330"/>
      <c r="B23" s="766" t="s">
        <v>35</v>
      </c>
      <c r="C23" s="350"/>
      <c r="D23" s="896">
        <v>74248</v>
      </c>
      <c r="E23" s="350"/>
      <c r="F23" s="768">
        <v>1252</v>
      </c>
      <c r="G23" s="769">
        <v>1.686240706820386</v>
      </c>
      <c r="H23" s="350"/>
      <c r="I23" s="768">
        <v>905</v>
      </c>
      <c r="J23" s="769">
        <v>1.2188880508565887</v>
      </c>
      <c r="K23" s="768">
        <v>862</v>
      </c>
      <c r="L23" s="769">
        <v>95.248618784530393</v>
      </c>
      <c r="M23" s="768">
        <v>14</v>
      </c>
      <c r="N23" s="769">
        <v>1.5469613259668509</v>
      </c>
      <c r="O23" s="768">
        <v>0</v>
      </c>
      <c r="P23" s="769">
        <v>0</v>
      </c>
      <c r="Q23" s="768">
        <v>0</v>
      </c>
      <c r="R23" s="769">
        <v>0</v>
      </c>
      <c r="S23" s="768">
        <v>0</v>
      </c>
      <c r="T23" s="769">
        <v>0</v>
      </c>
      <c r="U23" s="768">
        <v>29</v>
      </c>
      <c r="V23" s="769">
        <v>3.2044198895027622</v>
      </c>
      <c r="W23" s="768">
        <v>0</v>
      </c>
      <c r="X23" s="769">
        <f t="shared" si="0"/>
        <v>0</v>
      </c>
      <c r="Z23" s="360"/>
      <c r="AA23" s="360"/>
      <c r="AB23" s="360"/>
      <c r="AC23" s="605">
        <v>44651</v>
      </c>
      <c r="AD23" s="603">
        <v>28954</v>
      </c>
      <c r="AE23" s="603">
        <v>17183</v>
      </c>
      <c r="AF23" s="567"/>
      <c r="AG23" s="360"/>
      <c r="AH23" s="360"/>
      <c r="AI23" s="361"/>
      <c r="AJ23" s="608"/>
    </row>
    <row r="24" spans="1:36" s="331" customFormat="1" x14ac:dyDescent="0.25">
      <c r="A24" s="330"/>
      <c r="B24" s="766" t="s">
        <v>42</v>
      </c>
      <c r="C24" s="350"/>
      <c r="D24" s="896">
        <v>181408</v>
      </c>
      <c r="E24" s="350"/>
      <c r="F24" s="768">
        <v>3964</v>
      </c>
      <c r="G24" s="769">
        <v>2.1851296524960309</v>
      </c>
      <c r="H24" s="350"/>
      <c r="I24" s="768">
        <v>2072</v>
      </c>
      <c r="J24" s="769">
        <v>1.1421767507496914</v>
      </c>
      <c r="K24" s="768">
        <v>1555</v>
      </c>
      <c r="L24" s="769">
        <v>75.048262548262542</v>
      </c>
      <c r="M24" s="768">
        <v>68</v>
      </c>
      <c r="N24" s="769">
        <v>3.2818532818532815</v>
      </c>
      <c r="O24" s="768">
        <v>161</v>
      </c>
      <c r="P24" s="769">
        <v>7.7702702702702702</v>
      </c>
      <c r="Q24" s="768">
        <v>0</v>
      </c>
      <c r="R24" s="769">
        <v>0</v>
      </c>
      <c r="S24" s="768">
        <v>0</v>
      </c>
      <c r="T24" s="769">
        <v>0</v>
      </c>
      <c r="U24" s="768">
        <v>5</v>
      </c>
      <c r="V24" s="769">
        <v>0.2413127413127413</v>
      </c>
      <c r="W24" s="768">
        <v>283</v>
      </c>
      <c r="X24" s="769">
        <f t="shared" si="0"/>
        <v>13.658301158301159</v>
      </c>
      <c r="Z24" s="360"/>
      <c r="AA24" s="360"/>
      <c r="AB24" s="360"/>
      <c r="AC24" s="605">
        <v>44681</v>
      </c>
      <c r="AD24" s="603">
        <v>20498</v>
      </c>
      <c r="AE24" s="603">
        <v>16055</v>
      </c>
      <c r="AF24" s="567"/>
      <c r="AG24" s="360"/>
      <c r="AH24" s="360"/>
      <c r="AI24" s="361"/>
      <c r="AJ24" s="608"/>
    </row>
    <row r="25" spans="1:36" x14ac:dyDescent="0.25">
      <c r="A25" s="332"/>
      <c r="B25" s="766" t="s">
        <v>43</v>
      </c>
      <c r="C25" s="350"/>
      <c r="D25" s="896">
        <v>42280</v>
      </c>
      <c r="E25" s="350"/>
      <c r="F25" s="768">
        <v>985</v>
      </c>
      <c r="G25" s="769">
        <v>2.3297067171239356</v>
      </c>
      <c r="H25" s="350"/>
      <c r="I25" s="768">
        <v>439</v>
      </c>
      <c r="J25" s="769">
        <v>1.0383159886471145</v>
      </c>
      <c r="K25" s="768">
        <v>359</v>
      </c>
      <c r="L25" s="769">
        <v>81.776765375854211</v>
      </c>
      <c r="M25" s="768">
        <v>4</v>
      </c>
      <c r="N25" s="769">
        <v>0.91116173120728927</v>
      </c>
      <c r="O25" s="768">
        <v>11</v>
      </c>
      <c r="P25" s="769">
        <v>2.5056947608200453</v>
      </c>
      <c r="Q25" s="768">
        <v>47</v>
      </c>
      <c r="R25" s="769">
        <v>10.70615034168565</v>
      </c>
      <c r="S25" s="768">
        <v>11</v>
      </c>
      <c r="T25" s="769">
        <v>2.5056947608200453</v>
      </c>
      <c r="U25" s="768">
        <v>0</v>
      </c>
      <c r="V25" s="769">
        <v>0</v>
      </c>
      <c r="W25" s="768">
        <v>7</v>
      </c>
      <c r="X25" s="769">
        <f t="shared" si="0"/>
        <v>1.5945330296127564</v>
      </c>
      <c r="Z25" s="360"/>
      <c r="AA25" s="360"/>
      <c r="AB25" s="360"/>
      <c r="AC25" s="605">
        <v>44712</v>
      </c>
      <c r="AD25" s="603">
        <v>23876</v>
      </c>
      <c r="AE25" s="603">
        <v>15983</v>
      </c>
      <c r="AF25" s="567"/>
      <c r="AG25" s="360"/>
      <c r="AH25" s="360"/>
      <c r="AI25" s="361"/>
      <c r="AJ25" s="608"/>
    </row>
    <row r="26" spans="1:36" s="331" customFormat="1" x14ac:dyDescent="0.25">
      <c r="B26" s="766" t="s">
        <v>44</v>
      </c>
      <c r="C26" s="350"/>
      <c r="D26" s="898">
        <v>16304</v>
      </c>
      <c r="E26" s="350"/>
      <c r="F26" s="772">
        <v>234</v>
      </c>
      <c r="G26" s="769">
        <v>1.4352306182531895</v>
      </c>
      <c r="H26" s="350"/>
      <c r="I26" s="772">
        <v>218</v>
      </c>
      <c r="J26" s="769">
        <v>1.3370951913640825</v>
      </c>
      <c r="K26" s="772">
        <v>212</v>
      </c>
      <c r="L26" s="769">
        <v>97.247706422018354</v>
      </c>
      <c r="M26" s="772">
        <v>6</v>
      </c>
      <c r="N26" s="769">
        <v>2.7522935779816518</v>
      </c>
      <c r="O26" s="772">
        <v>0</v>
      </c>
      <c r="P26" s="769">
        <v>0</v>
      </c>
      <c r="Q26" s="772">
        <v>0</v>
      </c>
      <c r="R26" s="769">
        <v>0</v>
      </c>
      <c r="S26" s="772">
        <v>0</v>
      </c>
      <c r="T26" s="769">
        <v>0</v>
      </c>
      <c r="U26" s="772">
        <v>0</v>
      </c>
      <c r="V26" s="769">
        <v>0</v>
      </c>
      <c r="W26" s="772">
        <v>0</v>
      </c>
      <c r="X26" s="769">
        <f t="shared" si="0"/>
        <v>0</v>
      </c>
      <c r="Z26" s="360"/>
      <c r="AA26" s="360"/>
      <c r="AB26" s="360"/>
      <c r="AC26" s="605">
        <v>44742</v>
      </c>
      <c r="AD26" s="603">
        <v>25318</v>
      </c>
      <c r="AE26" s="603">
        <v>16449</v>
      </c>
      <c r="AF26" s="567"/>
      <c r="AG26" s="360"/>
      <c r="AH26" s="360"/>
      <c r="AI26" s="361"/>
      <c r="AJ26" s="608"/>
    </row>
    <row r="27" spans="1:36" s="331" customFormat="1" x14ac:dyDescent="0.25">
      <c r="B27" s="766" t="s">
        <v>45</v>
      </c>
      <c r="C27" s="350"/>
      <c r="D27" s="898">
        <v>68480</v>
      </c>
      <c r="E27" s="350"/>
      <c r="F27" s="772">
        <v>1251</v>
      </c>
      <c r="G27" s="769">
        <v>1.8268107476635516</v>
      </c>
      <c r="H27" s="350"/>
      <c r="I27" s="772">
        <v>1019</v>
      </c>
      <c r="J27" s="769">
        <v>1.4880257009345794</v>
      </c>
      <c r="K27" s="772">
        <v>812</v>
      </c>
      <c r="L27" s="769">
        <v>79.685966633954848</v>
      </c>
      <c r="M27" s="772">
        <v>18</v>
      </c>
      <c r="N27" s="769">
        <v>1.7664376840039255</v>
      </c>
      <c r="O27" s="772">
        <v>124</v>
      </c>
      <c r="P27" s="769">
        <v>12.168792934249264</v>
      </c>
      <c r="Q27" s="772">
        <v>9</v>
      </c>
      <c r="R27" s="769">
        <v>0.88321884200196277</v>
      </c>
      <c r="S27" s="772">
        <v>31</v>
      </c>
      <c r="T27" s="769">
        <v>3.0421982335623161</v>
      </c>
      <c r="U27" s="772">
        <v>19</v>
      </c>
      <c r="V27" s="769">
        <v>1.8645731108930326</v>
      </c>
      <c r="W27" s="772">
        <v>6</v>
      </c>
      <c r="X27" s="769">
        <f t="shared" si="0"/>
        <v>0.58881256133464177</v>
      </c>
      <c r="Z27" s="360"/>
      <c r="AA27" s="360"/>
      <c r="AB27" s="360"/>
      <c r="AC27" s="605">
        <v>44773</v>
      </c>
      <c r="AD27" s="603">
        <v>29962</v>
      </c>
      <c r="AE27" s="603">
        <v>16217</v>
      </c>
      <c r="AF27" s="567"/>
      <c r="AG27" s="360"/>
      <c r="AH27" s="360"/>
      <c r="AI27" s="361"/>
      <c r="AJ27" s="608"/>
    </row>
    <row r="28" spans="1:36" s="331" customFormat="1" x14ac:dyDescent="0.25">
      <c r="B28" s="766" t="s">
        <v>46</v>
      </c>
      <c r="C28" s="350"/>
      <c r="D28" s="898">
        <v>9221</v>
      </c>
      <c r="E28" s="350"/>
      <c r="F28" s="772">
        <v>199</v>
      </c>
      <c r="G28" s="778">
        <v>2.1581173408524021</v>
      </c>
      <c r="H28" s="350"/>
      <c r="I28" s="772">
        <v>169</v>
      </c>
      <c r="J28" s="778">
        <v>1.8327730181108342</v>
      </c>
      <c r="K28" s="772">
        <v>32</v>
      </c>
      <c r="L28" s="778">
        <v>18.934911242603551</v>
      </c>
      <c r="M28" s="772">
        <v>3</v>
      </c>
      <c r="N28" s="778">
        <v>1.7751479289940828</v>
      </c>
      <c r="O28" s="772">
        <v>134</v>
      </c>
      <c r="P28" s="778">
        <v>79.289940828402365</v>
      </c>
      <c r="Q28" s="772">
        <v>0</v>
      </c>
      <c r="R28" s="778">
        <v>0</v>
      </c>
      <c r="S28" s="772">
        <v>0</v>
      </c>
      <c r="T28" s="778">
        <v>0</v>
      </c>
      <c r="U28" s="772">
        <v>0</v>
      </c>
      <c r="V28" s="778">
        <v>0</v>
      </c>
      <c r="W28" s="772">
        <v>0</v>
      </c>
      <c r="X28" s="778">
        <f t="shared" si="0"/>
        <v>0</v>
      </c>
      <c r="Z28" s="360"/>
      <c r="AA28" s="360"/>
      <c r="AB28" s="360"/>
      <c r="AC28" s="605">
        <v>44804</v>
      </c>
      <c r="AD28" s="603">
        <v>19002</v>
      </c>
      <c r="AE28" s="603">
        <v>17806</v>
      </c>
      <c r="AF28" s="567"/>
      <c r="AG28" s="360"/>
      <c r="AH28" s="360"/>
      <c r="AI28" s="361"/>
      <c r="AJ28" s="608"/>
    </row>
    <row r="29" spans="1:36" s="331" customFormat="1" x14ac:dyDescent="0.25">
      <c r="B29" s="887" t="s">
        <v>1</v>
      </c>
      <c r="C29" s="350"/>
      <c r="D29" s="899">
        <v>3493</v>
      </c>
      <c r="E29" s="350"/>
      <c r="F29" s="888">
        <v>53</v>
      </c>
      <c r="G29" s="900">
        <v>1.5173203549957057</v>
      </c>
      <c r="H29" s="350"/>
      <c r="I29" s="888">
        <v>49</v>
      </c>
      <c r="J29" s="900">
        <v>1.402805611222445</v>
      </c>
      <c r="K29" s="888">
        <v>34</v>
      </c>
      <c r="L29" s="900">
        <v>69.387755102040813</v>
      </c>
      <c r="M29" s="888">
        <v>1</v>
      </c>
      <c r="N29" s="900">
        <v>2.0408163265306123</v>
      </c>
      <c r="O29" s="888">
        <v>1</v>
      </c>
      <c r="P29" s="900">
        <v>2.0408163265306123</v>
      </c>
      <c r="Q29" s="888">
        <v>8</v>
      </c>
      <c r="R29" s="900">
        <v>16.326530612244898</v>
      </c>
      <c r="S29" s="888">
        <v>0</v>
      </c>
      <c r="T29" s="900">
        <v>0</v>
      </c>
      <c r="U29" s="888">
        <v>2</v>
      </c>
      <c r="V29" s="900">
        <v>4.0816326530612246</v>
      </c>
      <c r="W29" s="888">
        <v>3</v>
      </c>
      <c r="X29" s="900">
        <f t="shared" si="0"/>
        <v>6.1224489795918364</v>
      </c>
      <c r="Z29" s="360"/>
      <c r="AA29" s="360"/>
      <c r="AB29" s="360"/>
      <c r="AC29" s="605">
        <v>44834</v>
      </c>
      <c r="AD29" s="603">
        <v>23558</v>
      </c>
      <c r="AE29" s="603">
        <v>17545</v>
      </c>
      <c r="AF29" s="567"/>
      <c r="AG29" s="360"/>
      <c r="AH29" s="360"/>
      <c r="AI29" s="361"/>
      <c r="AJ29" s="608"/>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5">
        <v>44865</v>
      </c>
      <c r="AD30" s="603">
        <v>27902</v>
      </c>
      <c r="AE30" s="603">
        <v>14112</v>
      </c>
      <c r="AF30" s="396"/>
      <c r="AG30" s="329"/>
      <c r="AH30" s="360"/>
      <c r="AI30" s="361"/>
      <c r="AJ30" s="608"/>
    </row>
    <row r="31" spans="1:36" s="329" customFormat="1" x14ac:dyDescent="0.25">
      <c r="B31" s="1264" t="s">
        <v>0</v>
      </c>
      <c r="C31" s="320"/>
      <c r="D31" s="1281">
        <v>1435172</v>
      </c>
      <c r="E31" s="320"/>
      <c r="F31" s="1265">
        <v>28355</v>
      </c>
      <c r="G31" s="1266">
        <v>1.9757213769499404</v>
      </c>
      <c r="H31" s="320"/>
      <c r="I31" s="1265">
        <v>17505</v>
      </c>
      <c r="J31" s="1266">
        <v>1.2197144314409702</v>
      </c>
      <c r="K31" s="1265">
        <v>14397</v>
      </c>
      <c r="L31" s="1266">
        <v>82.245072836332483</v>
      </c>
      <c r="M31" s="1265">
        <v>274</v>
      </c>
      <c r="N31" s="1266">
        <v>1.5652670665524135</v>
      </c>
      <c r="O31" s="1265">
        <v>1847</v>
      </c>
      <c r="P31" s="1266">
        <v>10.551271065409882</v>
      </c>
      <c r="Q31" s="1265">
        <v>283</v>
      </c>
      <c r="R31" s="1266">
        <v>1.6166809483004856</v>
      </c>
      <c r="S31" s="1265">
        <v>51</v>
      </c>
      <c r="T31" s="1266">
        <v>0.29134532990574119</v>
      </c>
      <c r="U31" s="1265">
        <v>212</v>
      </c>
      <c r="V31" s="1266">
        <v>1.2110825478434732</v>
      </c>
      <c r="W31" s="1265">
        <f>SUM(W12:W29)</f>
        <v>441</v>
      </c>
      <c r="X31" s="1266">
        <f>W31/$I31*100</f>
        <v>2.519280205655527</v>
      </c>
      <c r="Z31" s="360"/>
      <c r="AA31" s="360"/>
      <c r="AC31" s="605">
        <v>44895</v>
      </c>
      <c r="AD31" s="603">
        <v>25864</v>
      </c>
      <c r="AE31" s="603">
        <v>14618</v>
      </c>
      <c r="AF31" s="567"/>
      <c r="AG31" s="360"/>
      <c r="AJ31" s="395"/>
    </row>
    <row r="32" spans="1:36" s="328" customFormat="1" ht="6.75" customHeight="1" x14ac:dyDescent="0.2">
      <c r="B32" s="397" t="s">
        <v>39</v>
      </c>
      <c r="C32" s="449"/>
      <c r="E32" s="449"/>
      <c r="Z32" s="329"/>
      <c r="AA32" s="329"/>
      <c r="AB32" s="329"/>
      <c r="AC32" s="605">
        <v>44926</v>
      </c>
      <c r="AD32" s="603">
        <v>27618</v>
      </c>
      <c r="AE32" s="603">
        <v>15332</v>
      </c>
      <c r="AF32" s="396"/>
      <c r="AG32" s="329"/>
      <c r="AH32" s="329"/>
      <c r="AI32" s="329"/>
    </row>
    <row r="33" spans="2:35" s="394" customFormat="1" ht="15" customHeight="1" x14ac:dyDescent="0.2">
      <c r="B33" s="1468" t="s">
        <v>390</v>
      </c>
      <c r="C33" s="1468"/>
      <c r="D33" s="1468"/>
      <c r="E33" s="1468"/>
      <c r="F33" s="1468"/>
      <c r="G33" s="1468"/>
      <c r="H33" s="1468"/>
      <c r="I33" s="1468"/>
      <c r="J33" s="1468"/>
      <c r="K33" s="1468"/>
      <c r="L33" s="1468"/>
      <c r="M33" s="1468"/>
      <c r="N33" s="1468"/>
      <c r="O33" s="1468"/>
      <c r="P33" s="1468"/>
      <c r="Q33" s="1468"/>
      <c r="R33" s="1468"/>
      <c r="S33" s="1468"/>
      <c r="T33" s="1468"/>
      <c r="U33" s="1468"/>
      <c r="V33" s="1468"/>
      <c r="W33" s="1468"/>
      <c r="X33" s="1468"/>
      <c r="Z33" s="329"/>
      <c r="AA33" s="329"/>
      <c r="AB33" s="329"/>
      <c r="AC33" s="605">
        <v>44957</v>
      </c>
      <c r="AD33" s="603">
        <v>19275</v>
      </c>
      <c r="AE33" s="603">
        <v>18183</v>
      </c>
      <c r="AF33" s="396"/>
      <c r="AG33" s="329"/>
      <c r="AH33" s="329"/>
      <c r="AI33" s="329"/>
    </row>
    <row r="34" spans="2:35" s="394" customFormat="1" ht="11.25" customHeight="1" x14ac:dyDescent="0.2">
      <c r="B34" s="1468"/>
      <c r="C34" s="1468"/>
      <c r="D34" s="1468"/>
      <c r="E34" s="1468"/>
      <c r="F34" s="1468"/>
      <c r="G34" s="1468"/>
      <c r="H34" s="1468"/>
      <c r="I34" s="1468"/>
      <c r="J34" s="1468"/>
      <c r="K34" s="1468"/>
      <c r="L34" s="1468"/>
      <c r="M34" s="1468"/>
      <c r="N34" s="1468"/>
      <c r="O34" s="1468"/>
      <c r="P34" s="1468"/>
      <c r="Q34" s="1468"/>
      <c r="R34" s="1468"/>
      <c r="S34" s="1468"/>
      <c r="T34" s="1468"/>
      <c r="U34" s="1468"/>
      <c r="V34" s="1468"/>
      <c r="W34" s="1468"/>
      <c r="X34" s="1468"/>
      <c r="Z34" s="329"/>
      <c r="AA34" s="329"/>
      <c r="AB34" s="329"/>
      <c r="AC34" s="605">
        <v>44985</v>
      </c>
      <c r="AD34" s="603">
        <v>22255</v>
      </c>
      <c r="AE34" s="603">
        <v>17384</v>
      </c>
      <c r="AF34" s="396"/>
      <c r="AG34" s="329"/>
      <c r="AH34" s="329"/>
      <c r="AI34" s="329"/>
    </row>
    <row r="35" spans="2:35" x14ac:dyDescent="0.2">
      <c r="B35" s="1434"/>
      <c r="C35" s="1434"/>
      <c r="D35" s="1434"/>
      <c r="AC35" s="605">
        <v>45016</v>
      </c>
      <c r="AD35" s="603">
        <v>31089</v>
      </c>
      <c r="AE35" s="603">
        <v>20191</v>
      </c>
    </row>
    <row r="36" spans="2:35" x14ac:dyDescent="0.2">
      <c r="B36" s="1414"/>
      <c r="C36" s="1414"/>
      <c r="D36" s="1414"/>
      <c r="AC36" s="605">
        <v>45046</v>
      </c>
      <c r="AD36" s="603">
        <v>29256</v>
      </c>
      <c r="AE36" s="603">
        <v>18363</v>
      </c>
    </row>
    <row r="37" spans="2:35" x14ac:dyDescent="0.2">
      <c r="AC37" s="605">
        <v>45077</v>
      </c>
      <c r="AD37" s="603">
        <v>26178</v>
      </c>
      <c r="AE37" s="603">
        <v>15112</v>
      </c>
    </row>
    <row r="38" spans="2:35" x14ac:dyDescent="0.2">
      <c r="AC38" s="605">
        <v>45107</v>
      </c>
      <c r="AD38" s="603">
        <v>26589</v>
      </c>
      <c r="AE38" s="603">
        <v>15064</v>
      </c>
    </row>
    <row r="39" spans="2:35" x14ac:dyDescent="0.2">
      <c r="AC39" s="605">
        <v>45138</v>
      </c>
      <c r="AD39" s="603">
        <v>21178</v>
      </c>
      <c r="AE39" s="603">
        <v>19930</v>
      </c>
      <c r="AF39" s="605"/>
    </row>
    <row r="40" spans="2:35" x14ac:dyDescent="0.2">
      <c r="AC40" s="605">
        <v>45169</v>
      </c>
      <c r="AD40" s="603">
        <v>19953</v>
      </c>
      <c r="AE40" s="603">
        <v>13281</v>
      </c>
    </row>
    <row r="41" spans="2:35" x14ac:dyDescent="0.2">
      <c r="AC41" s="605">
        <v>45199</v>
      </c>
      <c r="AD41" s="603">
        <v>25272</v>
      </c>
      <c r="AE41" s="603">
        <v>16023</v>
      </c>
    </row>
    <row r="42" spans="2:35" x14ac:dyDescent="0.2">
      <c r="AC42" s="605">
        <v>45230</v>
      </c>
      <c r="AD42" s="603">
        <v>25809</v>
      </c>
      <c r="AE42" s="603">
        <v>14730</v>
      </c>
    </row>
    <row r="43" spans="2:35" x14ac:dyDescent="0.2">
      <c r="AC43" s="605">
        <v>45260</v>
      </c>
      <c r="AD43" s="603">
        <v>23533</v>
      </c>
      <c r="AE43" s="603">
        <v>14866</v>
      </c>
    </row>
    <row r="44" spans="2:35" x14ac:dyDescent="0.2">
      <c r="AC44" s="605">
        <v>45291</v>
      </c>
      <c r="AD44" s="603">
        <v>26424</v>
      </c>
      <c r="AE44" s="603">
        <v>15255</v>
      </c>
    </row>
    <row r="45" spans="2:35" x14ac:dyDescent="0.2">
      <c r="AC45" s="605">
        <v>45322</v>
      </c>
      <c r="AD45" s="603">
        <v>15028</v>
      </c>
      <c r="AE45" s="603">
        <v>18428</v>
      </c>
    </row>
    <row r="46" spans="2:35" x14ac:dyDescent="0.2">
      <c r="AC46" s="605">
        <v>45351</v>
      </c>
      <c r="AD46" s="603">
        <v>26779</v>
      </c>
      <c r="AE46" s="603">
        <v>22135</v>
      </c>
    </row>
    <row r="47" spans="2:35" x14ac:dyDescent="0.2">
      <c r="AC47" s="1337">
        <v>45382</v>
      </c>
      <c r="AD47" s="603">
        <v>28951</v>
      </c>
      <c r="AE47" s="603">
        <v>17739</v>
      </c>
    </row>
    <row r="48" spans="2:35" x14ac:dyDescent="0.2">
      <c r="AC48" s="1337">
        <v>45412</v>
      </c>
      <c r="AD48" s="603">
        <v>28355</v>
      </c>
      <c r="AE48" s="603">
        <v>17505</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6.7109375" style="616"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85546875" style="616" customWidth="1"/>
    <col min="22" max="22" width="0.7109375" style="616" customWidth="1"/>
    <col min="23" max="23" width="7.5703125" style="616" customWidth="1"/>
    <col min="24" max="24" width="6.140625" style="616" customWidth="1"/>
    <col min="25" max="25" width="0.5703125" style="616" customWidth="1"/>
    <col min="26" max="26" width="7.28515625" style="616" customWidth="1"/>
    <col min="27" max="27" width="6.140625" style="616" customWidth="1"/>
    <col min="28" max="28" width="0.7109375" style="616" customWidth="1"/>
    <col min="29" max="29" width="9.140625" style="616" customWidth="1"/>
    <col min="30" max="30" width="6.7109375" style="616" customWidth="1"/>
    <col min="31" max="16384" width="11.42578125" style="616"/>
  </cols>
  <sheetData>
    <row r="1" spans="2:32" hidden="1" x14ac:dyDescent="0.2">
      <c r="E1" s="617" t="s">
        <v>36</v>
      </c>
      <c r="F1" s="617"/>
      <c r="H1" s="617" t="s">
        <v>21</v>
      </c>
      <c r="K1" s="617" t="s">
        <v>20</v>
      </c>
      <c r="N1" s="617" t="s">
        <v>19</v>
      </c>
      <c r="Q1" s="617" t="s">
        <v>18</v>
      </c>
      <c r="T1" s="617" t="s">
        <v>17</v>
      </c>
      <c r="W1" s="617" t="s">
        <v>16</v>
      </c>
      <c r="Z1" s="617" t="s">
        <v>15</v>
      </c>
    </row>
    <row r="2" spans="2:32" s="614" customFormat="1" x14ac:dyDescent="0.2">
      <c r="C2" s="618"/>
      <c r="D2" s="618"/>
      <c r="AB2" s="618"/>
    </row>
    <row r="3" spans="2:32" s="620" customFormat="1" ht="47.25" customHeight="1" x14ac:dyDescent="0.25">
      <c r="B3" s="1477"/>
      <c r="C3" s="1477"/>
      <c r="D3" s="1477"/>
      <c r="E3" s="1477"/>
      <c r="F3" s="1477"/>
      <c r="G3" s="1477"/>
      <c r="H3" s="1477"/>
      <c r="I3" s="1477"/>
      <c r="J3" s="1477"/>
      <c r="K3" s="1477"/>
      <c r="L3" s="619"/>
      <c r="M3" s="619"/>
      <c r="W3" s="621"/>
      <c r="AA3" s="621"/>
      <c r="AD3" s="621"/>
    </row>
    <row r="4" spans="2:32" s="622" customFormat="1" ht="2.25" customHeight="1" x14ac:dyDescent="0.2">
      <c r="B4" s="1478"/>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c r="AB4" s="1478"/>
      <c r="AC4" s="1478"/>
      <c r="AD4" s="1478"/>
    </row>
    <row r="5" spans="2:32" s="622" customFormat="1" ht="39" customHeight="1" x14ac:dyDescent="0.2">
      <c r="B5" s="1495" t="s">
        <v>429</v>
      </c>
      <c r="C5" s="1495"/>
      <c r="D5" s="1495"/>
      <c r="E5" s="1495"/>
      <c r="F5" s="1495"/>
      <c r="G5" s="1495"/>
      <c r="H5" s="1495"/>
      <c r="I5" s="1495"/>
      <c r="J5" s="1495"/>
      <c r="K5" s="1495"/>
      <c r="L5" s="1495"/>
      <c r="M5" s="1495"/>
      <c r="N5" s="1495"/>
      <c r="O5" s="1495"/>
      <c r="P5" s="1495"/>
      <c r="Q5" s="1495"/>
      <c r="R5" s="1495"/>
      <c r="S5" s="1495"/>
      <c r="T5" s="1495"/>
      <c r="U5" s="1495"/>
      <c r="V5" s="1495"/>
      <c r="W5" s="1495"/>
      <c r="X5" s="1495"/>
      <c r="Y5" s="1495"/>
      <c r="Z5" s="1495"/>
      <c r="AA5" s="1495"/>
      <c r="AB5" s="1495"/>
      <c r="AC5" s="1495"/>
      <c r="AD5" s="1495"/>
      <c r="AE5" s="824"/>
    </row>
    <row r="6" spans="2:32" s="622" customFormat="1" ht="14.2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c r="AD6" s="623"/>
    </row>
    <row r="7" spans="2:32" s="622" customFormat="1" ht="5.25" customHeight="1" x14ac:dyDescent="0.2">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5"/>
      <c r="AD7" s="624"/>
    </row>
    <row r="8" spans="2:32" s="627" customFormat="1" ht="21.75" customHeight="1" x14ac:dyDescent="0.2">
      <c r="B8" s="1493" t="s">
        <v>27</v>
      </c>
      <c r="C8" s="626"/>
      <c r="D8" s="1510" t="s">
        <v>112</v>
      </c>
      <c r="E8" s="1508" t="s">
        <v>26</v>
      </c>
      <c r="F8" s="1509"/>
      <c r="G8" s="1509"/>
      <c r="H8" s="1509"/>
      <c r="I8" s="1509"/>
      <c r="J8" s="1509"/>
      <c r="K8" s="1509"/>
      <c r="L8" s="1509"/>
      <c r="M8" s="1509"/>
      <c r="N8" s="1509"/>
      <c r="O8" s="1509"/>
      <c r="P8" s="1509"/>
      <c r="Q8" s="1509"/>
      <c r="R8" s="1509"/>
      <c r="S8" s="1509"/>
      <c r="T8" s="1509"/>
      <c r="U8" s="1509"/>
      <c r="V8" s="1509"/>
      <c r="W8" s="1509"/>
      <c r="X8" s="1509"/>
      <c r="Y8" s="1509"/>
      <c r="Z8" s="1509"/>
      <c r="AA8" s="1489"/>
      <c r="AB8" s="626"/>
      <c r="AC8" s="1510" t="s">
        <v>0</v>
      </c>
      <c r="AD8" s="1511"/>
    </row>
    <row r="9" spans="2:32" s="627" customFormat="1" ht="21.75" customHeight="1" x14ac:dyDescent="0.2">
      <c r="B9" s="1507"/>
      <c r="C9" s="626"/>
      <c r="D9" s="1516"/>
      <c r="E9" s="1578" t="s">
        <v>22</v>
      </c>
      <c r="F9" s="1513"/>
      <c r="G9" s="628"/>
      <c r="H9" s="1516" t="s">
        <v>21</v>
      </c>
      <c r="I9" s="1579"/>
      <c r="J9" s="628"/>
      <c r="K9" s="1516" t="s">
        <v>20</v>
      </c>
      <c r="L9" s="1579"/>
      <c r="M9" s="628"/>
      <c r="N9" s="1516" t="s">
        <v>19</v>
      </c>
      <c r="O9" s="1579"/>
      <c r="P9" s="628"/>
      <c r="Q9" s="1516" t="s">
        <v>18</v>
      </c>
      <c r="R9" s="1579"/>
      <c r="S9" s="628"/>
      <c r="T9" s="1516" t="s">
        <v>17</v>
      </c>
      <c r="U9" s="1579"/>
      <c r="V9" s="628"/>
      <c r="W9" s="1516" t="s">
        <v>16</v>
      </c>
      <c r="X9" s="1579"/>
      <c r="Y9" s="628"/>
      <c r="Z9" s="1516" t="s">
        <v>15</v>
      </c>
      <c r="AA9" s="1579"/>
      <c r="AB9" s="626"/>
      <c r="AC9" s="1512"/>
      <c r="AD9" s="1513"/>
    </row>
    <row r="10" spans="2:32" s="627" customFormat="1" ht="21.75" customHeight="1" x14ac:dyDescent="0.2">
      <c r="B10" s="1494"/>
      <c r="C10" s="629"/>
      <c r="D10" s="1517"/>
      <c r="E10" s="863" t="s">
        <v>9</v>
      </c>
      <c r="F10" s="822" t="s">
        <v>25</v>
      </c>
      <c r="G10" s="630"/>
      <c r="H10" s="712" t="s">
        <v>9</v>
      </c>
      <c r="I10" s="822" t="s">
        <v>25</v>
      </c>
      <c r="J10" s="630"/>
      <c r="K10" s="859" t="s">
        <v>9</v>
      </c>
      <c r="L10" s="822" t="s">
        <v>25</v>
      </c>
      <c r="M10" s="630"/>
      <c r="N10" s="712" t="s">
        <v>9</v>
      </c>
      <c r="O10" s="860" t="s">
        <v>25</v>
      </c>
      <c r="P10" s="630"/>
      <c r="Q10" s="859" t="s">
        <v>9</v>
      </c>
      <c r="R10" s="822" t="s">
        <v>25</v>
      </c>
      <c r="S10" s="630"/>
      <c r="T10" s="712" t="s">
        <v>9</v>
      </c>
      <c r="U10" s="822" t="s">
        <v>25</v>
      </c>
      <c r="V10" s="630"/>
      <c r="W10" s="712" t="s">
        <v>9</v>
      </c>
      <c r="X10" s="822" t="s">
        <v>25</v>
      </c>
      <c r="Y10" s="630"/>
      <c r="Z10" s="859" t="s">
        <v>9</v>
      </c>
      <c r="AA10" s="822" t="s">
        <v>25</v>
      </c>
      <c r="AB10" s="629"/>
      <c r="AC10" s="861" t="s">
        <v>9</v>
      </c>
      <c r="AD10" s="857" t="s">
        <v>25</v>
      </c>
    </row>
    <row r="11" spans="2:32" s="632" customFormat="1" ht="5.25"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2" s="634" customFormat="1" ht="21" customHeight="1" x14ac:dyDescent="0.2">
      <c r="B12" s="1518" t="s">
        <v>24</v>
      </c>
      <c r="D12" s="796" t="s">
        <v>31</v>
      </c>
      <c r="E12" s="799">
        <v>513</v>
      </c>
      <c r="F12" s="798">
        <v>0.19743602572441318</v>
      </c>
      <c r="G12" s="635"/>
      <c r="H12" s="799">
        <v>9840</v>
      </c>
      <c r="I12" s="798">
        <v>3.7870769846554104</v>
      </c>
      <c r="J12" s="635"/>
      <c r="K12" s="799">
        <v>6056</v>
      </c>
      <c r="L12" s="798">
        <v>2.3307457539708505</v>
      </c>
      <c r="M12" s="635"/>
      <c r="N12" s="799">
        <v>8932</v>
      </c>
      <c r="O12" s="798">
        <v>3.4376190677786713</v>
      </c>
      <c r="P12" s="635"/>
      <c r="Q12" s="799">
        <v>8326</v>
      </c>
      <c r="R12" s="798">
        <v>3.2043905461626983</v>
      </c>
      <c r="S12" s="635"/>
      <c r="T12" s="799">
        <v>11185</v>
      </c>
      <c r="U12" s="798">
        <v>4.3047211456677612</v>
      </c>
      <c r="V12" s="635"/>
      <c r="W12" s="799">
        <v>37599</v>
      </c>
      <c r="X12" s="798">
        <v>14.470559709965324</v>
      </c>
      <c r="Y12" s="635"/>
      <c r="Z12" s="799">
        <v>177380</v>
      </c>
      <c r="AA12" s="798">
        <f t="shared" ref="AA12:AA19" si="0">Z12*100/$AC12</f>
        <v>68.267450766074873</v>
      </c>
      <c r="AB12" s="638"/>
      <c r="AC12" s="676">
        <f>E12+H12+K12+N12+Q12+T12+W12+Z12</f>
        <v>259831</v>
      </c>
      <c r="AD12" s="677">
        <f>F12+I12+L12+O12+R12+U12+X12+AA12</f>
        <v>100</v>
      </c>
      <c r="AF12" s="800"/>
    </row>
    <row r="13" spans="2:32" s="634" customFormat="1" ht="21" customHeight="1" x14ac:dyDescent="0.2">
      <c r="B13" s="1519"/>
      <c r="D13" s="801" t="s">
        <v>49</v>
      </c>
      <c r="E13" s="804">
        <v>669</v>
      </c>
      <c r="F13" s="803">
        <v>0.19314438481059437</v>
      </c>
      <c r="G13" s="635"/>
      <c r="H13" s="804">
        <v>11210</v>
      </c>
      <c r="I13" s="803">
        <v>3.2363954465272986</v>
      </c>
      <c r="J13" s="635"/>
      <c r="K13" s="804">
        <v>7560</v>
      </c>
      <c r="L13" s="803">
        <v>2.18261816019147</v>
      </c>
      <c r="M13" s="635"/>
      <c r="N13" s="804">
        <v>11155</v>
      </c>
      <c r="O13" s="803">
        <v>3.2205166107057996</v>
      </c>
      <c r="P13" s="635"/>
      <c r="Q13" s="804">
        <v>12336</v>
      </c>
      <c r="R13" s="803">
        <v>3.5614785217092555</v>
      </c>
      <c r="S13" s="635"/>
      <c r="T13" s="804">
        <v>19624</v>
      </c>
      <c r="U13" s="803">
        <v>5.6655686211107676</v>
      </c>
      <c r="V13" s="635"/>
      <c r="W13" s="804">
        <v>62813</v>
      </c>
      <c r="X13" s="803">
        <v>18.134496626469154</v>
      </c>
      <c r="Y13" s="635"/>
      <c r="Z13" s="804">
        <v>221006</v>
      </c>
      <c r="AA13" s="803">
        <f t="shared" si="0"/>
        <v>63.805781628475664</v>
      </c>
      <c r="AB13" s="638"/>
      <c r="AC13" s="684">
        <f t="shared" ref="AC13:AD15" si="1">E13+H13+K13+N13+Q13+T13+W13+Z13</f>
        <v>346373</v>
      </c>
      <c r="AD13" s="685">
        <f t="shared" si="1"/>
        <v>100</v>
      </c>
      <c r="AF13" s="800"/>
    </row>
    <row r="14" spans="2:32" s="634" customFormat="1" ht="21" customHeight="1" x14ac:dyDescent="0.2">
      <c r="B14" s="1519"/>
      <c r="D14" s="805" t="s">
        <v>50</v>
      </c>
      <c r="E14" s="808">
        <v>298</v>
      </c>
      <c r="F14" s="807">
        <v>9.8836515117343482E-2</v>
      </c>
      <c r="G14" s="635"/>
      <c r="H14" s="808">
        <v>7886</v>
      </c>
      <c r="I14" s="807">
        <v>2.6155193228703717</v>
      </c>
      <c r="J14" s="635"/>
      <c r="K14" s="808">
        <v>6362</v>
      </c>
      <c r="L14" s="807">
        <v>2.1100600979078501</v>
      </c>
      <c r="M14" s="635"/>
      <c r="N14" s="808">
        <v>8545</v>
      </c>
      <c r="O14" s="807">
        <v>2.8340873210661077</v>
      </c>
      <c r="P14" s="635"/>
      <c r="Q14" s="808">
        <v>11151</v>
      </c>
      <c r="R14" s="807">
        <v>3.6984093291056954</v>
      </c>
      <c r="S14" s="635"/>
      <c r="T14" s="808">
        <v>19542</v>
      </c>
      <c r="U14" s="807">
        <v>6.4814200618225719</v>
      </c>
      <c r="V14" s="635"/>
      <c r="W14" s="808">
        <v>69908</v>
      </c>
      <c r="X14" s="807">
        <v>23.186117781286068</v>
      </c>
      <c r="Y14" s="635"/>
      <c r="Z14" s="808">
        <v>177816</v>
      </c>
      <c r="AA14" s="807">
        <f t="shared" si="0"/>
        <v>58.975549570823993</v>
      </c>
      <c r="AB14" s="638"/>
      <c r="AC14" s="692">
        <f t="shared" si="1"/>
        <v>301508</v>
      </c>
      <c r="AD14" s="693">
        <f t="shared" si="1"/>
        <v>100</v>
      </c>
      <c r="AF14" s="800"/>
    </row>
    <row r="15" spans="2:32" s="634" customFormat="1" ht="21" customHeight="1" x14ac:dyDescent="0.2">
      <c r="B15" s="1520"/>
      <c r="D15" s="907" t="s">
        <v>68</v>
      </c>
      <c r="E15" s="812">
        <f>SUM(E12:E14)</f>
        <v>1480</v>
      </c>
      <c r="F15" s="813">
        <f t="shared" ref="F15:F19" si="2">E15*100/$AC15</f>
        <v>0.16304731016005075</v>
      </c>
      <c r="G15" s="635"/>
      <c r="H15" s="812">
        <f>SUM(H12:H14)</f>
        <v>28936</v>
      </c>
      <c r="I15" s="813">
        <f t="shared" ref="I15:I19" si="3">H15*100/$AC15</f>
        <v>3.1877952478319114</v>
      </c>
      <c r="J15" s="635"/>
      <c r="K15" s="812">
        <f>SUM(K12:K14)</f>
        <v>19978</v>
      </c>
      <c r="L15" s="813">
        <f t="shared" ref="L15:L19" si="4">K15*100/$AC15</f>
        <v>2.2009183529577663</v>
      </c>
      <c r="M15" s="635"/>
      <c r="N15" s="812">
        <f>SUM(N12:N14)</f>
        <v>28632</v>
      </c>
      <c r="O15" s="813">
        <f t="shared" ref="O15:O19" si="5">N15*100/$AC15</f>
        <v>3.1543044489882255</v>
      </c>
      <c r="P15" s="635"/>
      <c r="Q15" s="812">
        <f>SUM(Q12:Q14)</f>
        <v>31813</v>
      </c>
      <c r="R15" s="813">
        <f t="shared" ref="R15:R19" si="6">Q15*100/$AC15</f>
        <v>3.5047459987308751</v>
      </c>
      <c r="S15" s="635"/>
      <c r="T15" s="812">
        <f>SUM(T12:T14)</f>
        <v>50351</v>
      </c>
      <c r="U15" s="813">
        <f t="shared" ref="U15:U19" si="7">T15*100/$AC15</f>
        <v>5.5470237255869703</v>
      </c>
      <c r="V15" s="635"/>
      <c r="W15" s="812">
        <f>SUM(W12:W14)</f>
        <v>170320</v>
      </c>
      <c r="X15" s="813">
        <f t="shared" ref="X15:X19" si="8">W15*100/$AC15</f>
        <v>18.763660720580976</v>
      </c>
      <c r="Y15" s="635"/>
      <c r="Z15" s="812">
        <f>SUM(Z12:Z14)</f>
        <v>576202</v>
      </c>
      <c r="AA15" s="813">
        <f t="shared" si="0"/>
        <v>63.478504195163225</v>
      </c>
      <c r="AB15" s="638"/>
      <c r="AC15" s="814">
        <f>SUM(AC12:AC14)</f>
        <v>907712</v>
      </c>
      <c r="AD15" s="815">
        <f t="shared" si="1"/>
        <v>100</v>
      </c>
      <c r="AF15" s="800"/>
    </row>
    <row r="16" spans="2:32" s="634" customFormat="1" ht="21" customHeight="1" x14ac:dyDescent="0.2">
      <c r="B16" s="1518" t="s">
        <v>23</v>
      </c>
      <c r="D16" s="796" t="s">
        <v>31</v>
      </c>
      <c r="E16" s="799">
        <v>622</v>
      </c>
      <c r="F16" s="798">
        <v>0.42607409031126697</v>
      </c>
      <c r="G16" s="635"/>
      <c r="H16" s="799">
        <v>20682</v>
      </c>
      <c r="I16" s="798">
        <v>14.167306006137659</v>
      </c>
      <c r="J16" s="635"/>
      <c r="K16" s="799">
        <v>9298</v>
      </c>
      <c r="L16" s="798">
        <v>6.3691911442349847</v>
      </c>
      <c r="M16" s="635"/>
      <c r="N16" s="799">
        <v>10979</v>
      </c>
      <c r="O16" s="798">
        <v>7.5206871985971064</v>
      </c>
      <c r="P16" s="635"/>
      <c r="Q16" s="799">
        <v>9388</v>
      </c>
      <c r="R16" s="798">
        <v>6.4308417360806667</v>
      </c>
      <c r="S16" s="635"/>
      <c r="T16" s="799">
        <v>12167</v>
      </c>
      <c r="U16" s="798">
        <v>8.3344750109601051</v>
      </c>
      <c r="V16" s="635"/>
      <c r="W16" s="799">
        <v>27698</v>
      </c>
      <c r="X16" s="798">
        <v>18.97331214379658</v>
      </c>
      <c r="Y16" s="635"/>
      <c r="Z16" s="799">
        <v>55150</v>
      </c>
      <c r="AA16" s="798">
        <f t="shared" si="0"/>
        <v>37.778112669881629</v>
      </c>
      <c r="AB16" s="638"/>
      <c r="AC16" s="676">
        <f>E16+H16+K16+N16+Q16+T16+W16+Z16</f>
        <v>145984</v>
      </c>
      <c r="AD16" s="677">
        <f>F16+I16+L16+O16+R16+U16+X16+AA16</f>
        <v>100</v>
      </c>
      <c r="AF16" s="800"/>
    </row>
    <row r="17" spans="2:32" s="634" customFormat="1" ht="21" customHeight="1" x14ac:dyDescent="0.2">
      <c r="B17" s="1519"/>
      <c r="D17" s="801" t="s">
        <v>49</v>
      </c>
      <c r="E17" s="804">
        <v>909</v>
      </c>
      <c r="F17" s="803">
        <v>0.44255758360638181</v>
      </c>
      <c r="G17" s="635"/>
      <c r="H17" s="804">
        <v>27224</v>
      </c>
      <c r="I17" s="803">
        <v>13.254331854895641</v>
      </c>
      <c r="J17" s="635"/>
      <c r="K17" s="804">
        <v>11855</v>
      </c>
      <c r="L17" s="803">
        <v>5.7717493439534167</v>
      </c>
      <c r="M17" s="635"/>
      <c r="N17" s="804">
        <v>14652</v>
      </c>
      <c r="O17" s="803">
        <v>7.1335024367444513</v>
      </c>
      <c r="P17" s="635"/>
      <c r="Q17" s="804">
        <v>14706</v>
      </c>
      <c r="R17" s="803">
        <v>7.1597929862656224</v>
      </c>
      <c r="S17" s="635"/>
      <c r="T17" s="804">
        <v>21196</v>
      </c>
      <c r="U17" s="803">
        <v>10.319527549087864</v>
      </c>
      <c r="V17" s="635"/>
      <c r="W17" s="804">
        <v>41176</v>
      </c>
      <c r="X17" s="803">
        <v>20.047030871921205</v>
      </c>
      <c r="Y17" s="635"/>
      <c r="Z17" s="804">
        <v>73679</v>
      </c>
      <c r="AA17" s="803">
        <f t="shared" si="0"/>
        <v>35.871507373525418</v>
      </c>
      <c r="AB17" s="638"/>
      <c r="AC17" s="684">
        <f t="shared" ref="AC17:AD19" si="9">E17+H17+K17+N17+Q17+T17+W17+Z17</f>
        <v>205397</v>
      </c>
      <c r="AD17" s="685">
        <f t="shared" si="9"/>
        <v>100</v>
      </c>
      <c r="AF17" s="800"/>
    </row>
    <row r="18" spans="2:32" s="634" customFormat="1" ht="21" customHeight="1" x14ac:dyDescent="0.2">
      <c r="B18" s="1519"/>
      <c r="D18" s="805" t="s">
        <v>50</v>
      </c>
      <c r="E18" s="808">
        <v>370</v>
      </c>
      <c r="F18" s="807">
        <v>0.21013295168645893</v>
      </c>
      <c r="G18" s="635"/>
      <c r="H18" s="808">
        <v>17976</v>
      </c>
      <c r="I18" s="807">
        <v>10.209053890583204</v>
      </c>
      <c r="J18" s="635"/>
      <c r="K18" s="808">
        <v>10767</v>
      </c>
      <c r="L18" s="807">
        <v>6.1148688940759541</v>
      </c>
      <c r="M18" s="635"/>
      <c r="N18" s="808">
        <v>12091</v>
      </c>
      <c r="O18" s="807">
        <v>6.8668041049756079</v>
      </c>
      <c r="P18" s="635"/>
      <c r="Q18" s="808">
        <v>12806</v>
      </c>
      <c r="R18" s="807">
        <v>7.2728718359372779</v>
      </c>
      <c r="S18" s="635"/>
      <c r="T18" s="808">
        <v>19007</v>
      </c>
      <c r="U18" s="807">
        <v>10.79458652082304</v>
      </c>
      <c r="V18" s="635"/>
      <c r="W18" s="808">
        <v>36162</v>
      </c>
      <c r="X18" s="807">
        <v>20.537372429420884</v>
      </c>
      <c r="Y18" s="635"/>
      <c r="Z18" s="808">
        <v>66900</v>
      </c>
      <c r="AA18" s="807">
        <f t="shared" si="0"/>
        <v>37.994309372497575</v>
      </c>
      <c r="AB18" s="638"/>
      <c r="AC18" s="692">
        <f t="shared" si="9"/>
        <v>176079</v>
      </c>
      <c r="AD18" s="693">
        <f t="shared" si="9"/>
        <v>100</v>
      </c>
      <c r="AF18" s="800"/>
    </row>
    <row r="19" spans="2:32" s="634" customFormat="1" ht="21" customHeight="1" x14ac:dyDescent="0.2">
      <c r="B19" s="1520"/>
      <c r="D19" s="908" t="s">
        <v>68</v>
      </c>
      <c r="E19" s="812">
        <f>SUM(E16:E18)</f>
        <v>1901</v>
      </c>
      <c r="F19" s="813">
        <f t="shared" si="2"/>
        <v>0.36040647632047929</v>
      </c>
      <c r="G19" s="635"/>
      <c r="H19" s="812">
        <f>SUM(H16:H18)</f>
        <v>65882</v>
      </c>
      <c r="I19" s="813">
        <f t="shared" si="3"/>
        <v>12.490425814279757</v>
      </c>
      <c r="J19" s="635"/>
      <c r="K19" s="812">
        <f>SUM(K16:K18)</f>
        <v>31920</v>
      </c>
      <c r="L19" s="813">
        <f t="shared" si="4"/>
        <v>6.0516437265385052</v>
      </c>
      <c r="M19" s="635"/>
      <c r="N19" s="812">
        <f>SUM(N16:N18)</f>
        <v>37722</v>
      </c>
      <c r="O19" s="813">
        <f t="shared" si="5"/>
        <v>7.1516323512683426</v>
      </c>
      <c r="P19" s="635"/>
      <c r="Q19" s="812">
        <f>SUM(Q16:Q18)</f>
        <v>36900</v>
      </c>
      <c r="R19" s="813">
        <f t="shared" si="6"/>
        <v>6.9957911500398131</v>
      </c>
      <c r="S19" s="635"/>
      <c r="T19" s="812">
        <f>SUM(T16:T18)</f>
        <v>52370</v>
      </c>
      <c r="U19" s="813">
        <f t="shared" si="7"/>
        <v>9.9287149736472902</v>
      </c>
      <c r="V19" s="635"/>
      <c r="W19" s="812">
        <f>SUM(W16:W18)</f>
        <v>105036</v>
      </c>
      <c r="X19" s="813">
        <f t="shared" si="8"/>
        <v>19.913547946763735</v>
      </c>
      <c r="Y19" s="635"/>
      <c r="Z19" s="812">
        <f>SUM(Z16:Z18)</f>
        <v>195729</v>
      </c>
      <c r="AA19" s="813">
        <f t="shared" si="0"/>
        <v>37.107837561142077</v>
      </c>
      <c r="AB19" s="638"/>
      <c r="AC19" s="814">
        <f>SUM(AC16:AC18)</f>
        <v>527460</v>
      </c>
      <c r="AD19" s="815">
        <f t="shared" si="9"/>
        <v>100</v>
      </c>
      <c r="AF19" s="800"/>
    </row>
    <row r="20" spans="2:32" s="650" customFormat="1" ht="3" customHeight="1" x14ac:dyDescent="0.2">
      <c r="B20" s="645"/>
      <c r="C20" s="646"/>
      <c r="D20" s="638"/>
      <c r="E20" s="647"/>
      <c r="F20" s="648"/>
      <c r="G20" s="638"/>
      <c r="H20" s="647"/>
      <c r="I20" s="648"/>
      <c r="J20" s="638"/>
      <c r="K20" s="647"/>
      <c r="L20" s="648"/>
      <c r="M20" s="638"/>
      <c r="N20" s="647"/>
      <c r="O20" s="648"/>
      <c r="P20" s="638"/>
      <c r="Q20" s="647"/>
      <c r="R20" s="648"/>
      <c r="S20" s="638"/>
      <c r="T20" s="647"/>
      <c r="U20" s="648"/>
      <c r="V20" s="638"/>
      <c r="W20" s="647"/>
      <c r="X20" s="648"/>
      <c r="Y20" s="638"/>
      <c r="Z20" s="647"/>
      <c r="AA20" s="648"/>
      <c r="AB20" s="638"/>
      <c r="AC20" s="647"/>
      <c r="AD20" s="649"/>
    </row>
    <row r="21" spans="2:32" s="921" customFormat="1" ht="18" customHeight="1" x14ac:dyDescent="0.2">
      <c r="B21" s="1580" t="s">
        <v>0</v>
      </c>
      <c r="C21" s="1581"/>
      <c r="D21" s="1582"/>
      <c r="E21" s="1258">
        <f>E15+E19</f>
        <v>3381</v>
      </c>
      <c r="F21" s="1259">
        <f>E21*100/$AC21</f>
        <v>0.23558151914892431</v>
      </c>
      <c r="G21" s="1253"/>
      <c r="H21" s="1258">
        <f>H15+H19</f>
        <v>94818</v>
      </c>
      <c r="I21" s="1259">
        <f>H21*100/$AC21</f>
        <v>6.6067342450939677</v>
      </c>
      <c r="J21" s="1253"/>
      <c r="K21" s="1258">
        <f>K15+K19</f>
        <v>51898</v>
      </c>
      <c r="L21" s="1259">
        <f>K21*100/$AC21</f>
        <v>3.6161519316151653</v>
      </c>
      <c r="M21" s="1253"/>
      <c r="N21" s="1258">
        <f>N15+N19</f>
        <v>66354</v>
      </c>
      <c r="O21" s="1259">
        <f>N21*100/$AC21</f>
        <v>4.6234179596591911</v>
      </c>
      <c r="P21" s="1253"/>
      <c r="Q21" s="1258">
        <f>Q15+Q19</f>
        <v>68713</v>
      </c>
      <c r="R21" s="1259">
        <f>Q21*100/$AC21</f>
        <v>4.7877885020053341</v>
      </c>
      <c r="S21" s="1253"/>
      <c r="T21" s="1258">
        <f>T15+T19</f>
        <v>102721</v>
      </c>
      <c r="U21" s="1259">
        <f>T21*100/$AC21</f>
        <v>7.1573999492743727</v>
      </c>
      <c r="V21" s="1253"/>
      <c r="W21" s="1258">
        <f>W15+W19</f>
        <v>275356</v>
      </c>
      <c r="X21" s="1259">
        <f>W21*100/$AC21</f>
        <v>19.18627175000627</v>
      </c>
      <c r="Y21" s="1253"/>
      <c r="Z21" s="1258">
        <f>Z15+Z19</f>
        <v>771931</v>
      </c>
      <c r="AA21" s="1259">
        <f>Z21*100/$AC21</f>
        <v>53.78665414319677</v>
      </c>
      <c r="AB21" s="1253"/>
      <c r="AC21" s="1258">
        <f>AC15+AC19</f>
        <v>1435172</v>
      </c>
      <c r="AD21" s="1259">
        <f>F21+I21+L21+O21+R21+U21+X21+AA21</f>
        <v>100</v>
      </c>
    </row>
    <row r="22" spans="2:32" s="632" customFormat="1" ht="5.25" customHeight="1" x14ac:dyDescent="0.2">
      <c r="B22" s="652"/>
      <c r="C22" s="652"/>
      <c r="D22" s="652"/>
      <c r="E22" s="652"/>
      <c r="F22" s="652"/>
      <c r="G22" s="652"/>
      <c r="H22" s="652"/>
      <c r="I22" s="652"/>
      <c r="J22" s="652"/>
      <c r="K22" s="652"/>
      <c r="L22" s="652"/>
      <c r="M22" s="652"/>
      <c r="N22" s="652"/>
      <c r="O22" s="653"/>
      <c r="P22" s="653"/>
    </row>
    <row r="23" spans="2:32" s="632" customFormat="1" ht="5.25" customHeight="1" x14ac:dyDescent="0.2">
      <c r="B23" s="652"/>
      <c r="C23" s="652"/>
      <c r="D23" s="652"/>
      <c r="E23" s="652"/>
      <c r="F23" s="652"/>
      <c r="G23" s="652"/>
      <c r="H23" s="652"/>
      <c r="I23" s="652"/>
      <c r="J23" s="652"/>
      <c r="K23" s="652"/>
      <c r="L23" s="652"/>
      <c r="M23" s="652"/>
      <c r="N23" s="652"/>
      <c r="O23" s="653"/>
      <c r="P23" s="653"/>
    </row>
    <row r="24" spans="2:32" s="632" customFormat="1" ht="12.75" customHeight="1" x14ac:dyDescent="0.2">
      <c r="B24" s="653"/>
      <c r="C24" s="653"/>
      <c r="D24" s="653"/>
      <c r="E24" s="653"/>
      <c r="F24" s="653"/>
      <c r="G24" s="653"/>
      <c r="H24" s="653"/>
      <c r="I24" s="653"/>
      <c r="J24" s="653"/>
      <c r="K24" s="653"/>
      <c r="L24" s="653"/>
      <c r="M24" s="653"/>
      <c r="N24" s="653"/>
      <c r="O24" s="653"/>
      <c r="P24" s="653"/>
    </row>
    <row r="25" spans="2:32" s="650" customFormat="1" ht="24.75" customHeight="1" x14ac:dyDescent="0.2">
      <c r="B25" s="654"/>
      <c r="C25" s="654"/>
      <c r="D25" s="654"/>
      <c r="E25" s="654" t="s">
        <v>114</v>
      </c>
      <c r="F25" s="654" t="s">
        <v>21</v>
      </c>
      <c r="G25" s="654"/>
      <c r="H25" s="654" t="s">
        <v>20</v>
      </c>
      <c r="I25" s="654" t="s">
        <v>19</v>
      </c>
      <c r="J25" s="654"/>
      <c r="K25" s="654" t="s">
        <v>18</v>
      </c>
      <c r="L25" s="654" t="s">
        <v>17</v>
      </c>
      <c r="M25" s="654"/>
      <c r="N25" s="654" t="s">
        <v>16</v>
      </c>
      <c r="O25" s="654" t="s">
        <v>15</v>
      </c>
      <c r="P25" s="654"/>
    </row>
    <row r="26" spans="2:32" s="650" customFormat="1" x14ac:dyDescent="0.2">
      <c r="B26" s="655"/>
      <c r="C26" s="655"/>
      <c r="D26" s="655"/>
      <c r="E26" s="655" t="e">
        <f>#REF!</f>
        <v>#REF!</v>
      </c>
      <c r="F26" s="656" t="e">
        <f>#REF!</f>
        <v>#REF!</v>
      </c>
      <c r="G26" s="656"/>
      <c r="H26" s="656" t="e">
        <f>#REF!</f>
        <v>#REF!</v>
      </c>
      <c r="I26" s="656" t="e">
        <f>#REF!</f>
        <v>#REF!</v>
      </c>
      <c r="J26" s="656"/>
      <c r="K26" s="656" t="e">
        <f>#REF!</f>
        <v>#REF!</v>
      </c>
      <c r="L26" s="656" t="e">
        <f>#REF!</f>
        <v>#REF!</v>
      </c>
      <c r="M26" s="656"/>
      <c r="N26" s="656" t="e">
        <f>#REF!</f>
        <v>#REF!</v>
      </c>
      <c r="O26" s="656" t="e">
        <f>#REF!</f>
        <v>#REF!</v>
      </c>
      <c r="P26" s="656"/>
    </row>
    <row r="27" spans="2:32" s="632" customFormat="1" x14ac:dyDescent="0.2">
      <c r="B27" s="653"/>
      <c r="C27" s="653"/>
      <c r="D27" s="653"/>
      <c r="E27" s="653"/>
      <c r="F27" s="653"/>
      <c r="G27" s="653"/>
      <c r="H27" s="653"/>
      <c r="I27" s="653"/>
      <c r="J27" s="653"/>
      <c r="K27" s="653"/>
      <c r="L27" s="653"/>
      <c r="M27" s="653"/>
      <c r="N27" s="653"/>
      <c r="O27" s="653"/>
      <c r="P27" s="653"/>
    </row>
    <row r="28" spans="2:32" s="632" customFormat="1" x14ac:dyDescent="0.2">
      <c r="B28" s="653"/>
      <c r="C28" s="653"/>
      <c r="D28" s="653"/>
      <c r="E28" s="653"/>
      <c r="F28" s="653"/>
      <c r="G28" s="653"/>
      <c r="H28" s="653"/>
      <c r="I28" s="653"/>
      <c r="J28" s="653"/>
      <c r="K28" s="653"/>
      <c r="L28" s="653"/>
      <c r="M28" s="653"/>
      <c r="N28" s="653"/>
      <c r="O28" s="653"/>
      <c r="P28" s="653"/>
    </row>
    <row r="29" spans="2:32" s="632" customFormat="1" x14ac:dyDescent="0.2">
      <c r="B29" s="653"/>
      <c r="C29" s="653"/>
      <c r="D29" s="653"/>
      <c r="E29" s="653"/>
      <c r="F29" s="653"/>
      <c r="G29" s="653"/>
      <c r="H29" s="653"/>
      <c r="I29" s="653"/>
      <c r="J29" s="653"/>
      <c r="K29" s="653"/>
      <c r="L29" s="653"/>
      <c r="M29" s="653"/>
      <c r="N29" s="653"/>
      <c r="O29" s="653"/>
      <c r="P29" s="653"/>
    </row>
    <row r="30" spans="2:32" s="632" customFormat="1" x14ac:dyDescent="0.2">
      <c r="B30" s="653"/>
      <c r="C30" s="653"/>
      <c r="D30" s="653"/>
      <c r="E30" s="653"/>
      <c r="F30" s="653"/>
      <c r="G30" s="653"/>
      <c r="H30" s="653"/>
      <c r="I30" s="653"/>
      <c r="J30" s="653"/>
      <c r="K30" s="653"/>
      <c r="L30" s="653"/>
      <c r="M30" s="653"/>
      <c r="N30" s="653"/>
      <c r="O30" s="653"/>
      <c r="P30" s="653"/>
    </row>
    <row r="31" spans="2:32" s="632" customFormat="1" x14ac:dyDescent="0.2">
      <c r="B31" s="653"/>
      <c r="C31" s="653"/>
      <c r="D31" s="653"/>
      <c r="E31" s="653"/>
      <c r="F31" s="653"/>
      <c r="G31" s="653"/>
      <c r="H31" s="653"/>
      <c r="I31" s="653"/>
      <c r="J31" s="653"/>
      <c r="K31" s="653"/>
      <c r="L31" s="653"/>
      <c r="M31" s="653"/>
      <c r="N31" s="653"/>
      <c r="O31" s="653"/>
      <c r="P31" s="653"/>
    </row>
    <row r="32" spans="2:32" s="632" customFormat="1" x14ac:dyDescent="0.2">
      <c r="B32" s="653"/>
      <c r="C32" s="653"/>
      <c r="D32" s="653"/>
      <c r="E32" s="653"/>
      <c r="F32" s="653"/>
      <c r="G32" s="653"/>
      <c r="H32" s="653"/>
      <c r="I32" s="653"/>
      <c r="J32" s="653"/>
      <c r="K32" s="653"/>
      <c r="L32" s="653"/>
      <c r="M32" s="653"/>
      <c r="N32" s="653"/>
      <c r="O32" s="653"/>
      <c r="P32" s="653"/>
    </row>
    <row r="33" spans="2:16" s="632" customForma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c r="C35" s="1583" t="s">
        <v>14</v>
      </c>
      <c r="D35" s="1583"/>
      <c r="E35" s="1583"/>
      <c r="F35" s="1583"/>
      <c r="G35" s="1583"/>
      <c r="H35" s="1583"/>
      <c r="I35" s="1583"/>
      <c r="J35" s="1583"/>
      <c r="K35" s="1583"/>
      <c r="L35" s="1583"/>
      <c r="M35" s="653"/>
      <c r="N35" s="653"/>
      <c r="O35" s="653"/>
      <c r="P35" s="653"/>
    </row>
    <row r="36" spans="2:16" s="632" customFormat="1" x14ac:dyDescent="0.2">
      <c r="L36" s="653"/>
      <c r="M36" s="653"/>
      <c r="N36" s="653"/>
      <c r="O36" s="653"/>
      <c r="P36" s="653"/>
    </row>
    <row r="37" spans="2:16" s="632" customFormat="1" x14ac:dyDescent="0.2">
      <c r="B37" s="653"/>
      <c r="C37" s="653"/>
      <c r="D37" s="653"/>
      <c r="E37" s="653"/>
      <c r="F37" s="653"/>
      <c r="G37" s="653"/>
      <c r="H37" s="653"/>
      <c r="I37" s="653"/>
      <c r="J37" s="653"/>
      <c r="K37" s="653"/>
      <c r="L37" s="653"/>
      <c r="M37" s="653"/>
      <c r="N37" s="653"/>
      <c r="O37" s="653"/>
      <c r="P37" s="653"/>
    </row>
    <row r="38" spans="2:16" s="632" customFormat="1" ht="5.25" customHeight="1" x14ac:dyDescent="0.2">
      <c r="B38" s="653"/>
      <c r="C38" s="653"/>
      <c r="D38" s="653"/>
      <c r="E38" s="653"/>
      <c r="F38" s="653"/>
      <c r="G38" s="653"/>
      <c r="H38" s="653"/>
      <c r="I38" s="653"/>
      <c r="J38" s="653"/>
      <c r="K38" s="653"/>
      <c r="L38" s="653"/>
      <c r="M38" s="653"/>
      <c r="N38" s="653"/>
      <c r="O38" s="653"/>
      <c r="P38" s="653"/>
    </row>
    <row r="39" spans="2:16" s="632" customFormat="1" ht="5.25" customHeight="1" x14ac:dyDescent="0.2">
      <c r="B39" s="653"/>
      <c r="C39" s="653"/>
      <c r="D39" s="653"/>
      <c r="E39" s="653"/>
      <c r="F39" s="653"/>
      <c r="G39" s="653"/>
      <c r="H39" s="653"/>
      <c r="I39" s="653"/>
      <c r="J39" s="653"/>
      <c r="K39" s="653"/>
      <c r="L39" s="653"/>
      <c r="M39" s="653"/>
      <c r="N39" s="653"/>
      <c r="O39" s="653"/>
      <c r="P39" s="653"/>
    </row>
    <row r="40" spans="2:16" s="632" customFormat="1" ht="16.5" customHeight="1" x14ac:dyDescent="0.2">
      <c r="B40" s="653"/>
      <c r="C40" s="653"/>
      <c r="D40" s="653"/>
      <c r="E40" s="653"/>
      <c r="F40" s="653"/>
      <c r="G40" s="653"/>
      <c r="H40" s="653"/>
      <c r="I40" s="653"/>
      <c r="J40" s="653"/>
      <c r="K40" s="653"/>
      <c r="L40" s="653"/>
      <c r="M40" s="653"/>
      <c r="N40" s="653"/>
      <c r="O40" s="653"/>
      <c r="P40" s="653"/>
    </row>
    <row r="41" spans="2:16" s="632" customFormat="1" x14ac:dyDescent="0.2">
      <c r="B41" s="653"/>
      <c r="C41" s="653"/>
      <c r="D41" s="653"/>
      <c r="E41" s="653"/>
      <c r="F41" s="653"/>
      <c r="G41" s="653"/>
      <c r="H41" s="653"/>
      <c r="I41" s="653"/>
      <c r="J41" s="653"/>
      <c r="K41" s="653"/>
      <c r="L41" s="653"/>
      <c r="M41" s="653"/>
      <c r="N41" s="653"/>
      <c r="O41" s="653"/>
      <c r="P41" s="653"/>
    </row>
    <row r="42" spans="2:16" s="632" customFormat="1" x14ac:dyDescent="0.2"/>
    <row r="43" spans="2:16" s="651" customFormat="1" x14ac:dyDescent="0.2"/>
    <row r="44" spans="2:16" s="658" customFormat="1" ht="12.75" customHeight="1" x14ac:dyDescent="0.2">
      <c r="B44" s="1486"/>
      <c r="C44" s="1487"/>
      <c r="D44" s="1487"/>
      <c r="E44" s="1487"/>
      <c r="F44" s="1487"/>
      <c r="G44" s="1487"/>
      <c r="H44" s="1487"/>
      <c r="I44" s="1487"/>
      <c r="J44" s="1487"/>
      <c r="K44" s="1487"/>
      <c r="L44" s="1487"/>
      <c r="M44" s="1487"/>
      <c r="N44" s="1487"/>
      <c r="O44" s="1487"/>
      <c r="P44" s="657"/>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3"/>
      <c r="C2" s="1443"/>
      <c r="D2" s="1443"/>
      <c r="E2" s="1443"/>
      <c r="F2" s="1443"/>
      <c r="G2" s="1443"/>
      <c r="H2" s="1443"/>
      <c r="I2" s="1443"/>
      <c r="O2" s="37"/>
    </row>
    <row r="3" spans="1:50" s="38" customFormat="1" ht="4.5" customHeight="1" x14ac:dyDescent="0.2">
      <c r="B3" s="1444"/>
      <c r="C3" s="1444"/>
      <c r="D3" s="1444"/>
      <c r="E3" s="1444"/>
      <c r="F3" s="1444"/>
      <c r="G3" s="1444"/>
      <c r="H3" s="1444"/>
      <c r="I3" s="1444"/>
      <c r="O3" s="37"/>
    </row>
    <row r="4" spans="1:50" s="38" customFormat="1" ht="37.5" customHeight="1" x14ac:dyDescent="0.2">
      <c r="A4" s="1584" t="s">
        <v>207</v>
      </c>
      <c r="B4" s="1584"/>
      <c r="C4" s="1584"/>
      <c r="D4" s="1584"/>
      <c r="E4" s="1584"/>
      <c r="F4" s="1584"/>
      <c r="G4" s="1584"/>
      <c r="H4" s="1584"/>
      <c r="I4" s="1584"/>
      <c r="J4" s="1584"/>
      <c r="K4" s="1584"/>
      <c r="L4" s="1584"/>
      <c r="M4" s="1584"/>
      <c r="N4" s="1584"/>
      <c r="O4" s="1584"/>
      <c r="P4" s="1584"/>
      <c r="Q4" s="1584"/>
      <c r="R4" s="1584"/>
      <c r="S4" s="1584"/>
      <c r="T4" s="1584"/>
      <c r="U4" s="1584"/>
      <c r="V4" s="1584"/>
      <c r="W4" s="1584"/>
      <c r="X4" s="1584"/>
      <c r="Y4" s="1584"/>
      <c r="Z4" s="1584"/>
    </row>
    <row r="5" spans="1:50" s="38" customFormat="1" ht="17.25" customHeight="1" x14ac:dyDescent="0.2">
      <c r="B5" s="1452" t="e">
        <f>#REF!</f>
        <v>#REF!</v>
      </c>
      <c r="C5" s="1452"/>
      <c r="D5" s="1452"/>
      <c r="E5" s="1452"/>
      <c r="F5" s="1452"/>
      <c r="G5" s="1452"/>
      <c r="H5" s="1452"/>
      <c r="I5" s="1452"/>
      <c r="J5" s="1452"/>
      <c r="K5" s="1452"/>
      <c r="L5" s="1452"/>
      <c r="M5" s="1452"/>
      <c r="N5" s="1452"/>
      <c r="O5" s="1452"/>
      <c r="P5" s="1452"/>
      <c r="Q5" s="1452"/>
      <c r="R5" s="1452"/>
      <c r="S5" s="1452"/>
      <c r="T5" s="1452"/>
      <c r="U5" s="1452"/>
      <c r="V5" s="1452"/>
      <c r="W5" s="1452"/>
      <c r="X5" s="1452"/>
      <c r="Y5" s="1452"/>
      <c r="Z5" s="1452"/>
    </row>
    <row r="6" spans="1:50" s="38" customFormat="1" ht="6" customHeight="1" x14ac:dyDescent="0.2">
      <c r="O6" s="37"/>
    </row>
    <row r="7" spans="1:50" s="41" customFormat="1" ht="12.75" customHeight="1" x14ac:dyDescent="0.2">
      <c r="A7" s="39"/>
      <c r="B7" s="1445" t="s">
        <v>12</v>
      </c>
      <c r="C7" s="40"/>
      <c r="D7" s="1440" t="s">
        <v>109</v>
      </c>
      <c r="E7" s="1438"/>
      <c r="F7" s="181"/>
      <c r="G7" s="1438"/>
      <c r="H7" s="1438"/>
      <c r="I7" s="181"/>
      <c r="J7" s="1438"/>
      <c r="K7" s="1438"/>
      <c r="L7" s="181"/>
      <c r="M7" s="1438"/>
      <c r="N7" s="1439"/>
      <c r="O7" s="40"/>
      <c r="P7" s="1440" t="s">
        <v>179</v>
      </c>
      <c r="Q7" s="1438"/>
      <c r="R7" s="181"/>
      <c r="S7" s="1438"/>
      <c r="T7" s="1438"/>
      <c r="U7" s="181"/>
      <c r="V7" s="1438"/>
      <c r="W7" s="1438"/>
      <c r="X7" s="181"/>
      <c r="Y7" s="1438"/>
      <c r="Z7" s="1439"/>
      <c r="AA7" s="116"/>
      <c r="AB7" s="116"/>
      <c r="AC7" s="117"/>
      <c r="AD7" s="117"/>
      <c r="AE7" s="117"/>
      <c r="AF7" s="117"/>
      <c r="AG7" s="117"/>
      <c r="AH7" s="117"/>
      <c r="AI7" s="118"/>
    </row>
    <row r="8" spans="1:50" s="41" customFormat="1" ht="37.5" customHeight="1" x14ac:dyDescent="0.2">
      <c r="A8" s="39"/>
      <c r="B8" s="1446"/>
      <c r="C8" s="40"/>
      <c r="D8" s="1449"/>
      <c r="E8" s="1450"/>
      <c r="F8" s="40"/>
      <c r="G8" s="1440" t="s">
        <v>169</v>
      </c>
      <c r="H8" s="1439"/>
      <c r="I8" s="40"/>
      <c r="J8" s="1440" t="s">
        <v>175</v>
      </c>
      <c r="K8" s="1439"/>
      <c r="L8" s="40"/>
      <c r="M8" s="1440" t="s">
        <v>170</v>
      </c>
      <c r="N8" s="1439"/>
      <c r="O8" s="40"/>
      <c r="P8" s="1449"/>
      <c r="Q8" s="1451"/>
      <c r="R8" s="130"/>
      <c r="S8" s="1440" t="s">
        <v>180</v>
      </c>
      <c r="T8" s="1439"/>
      <c r="U8" s="40"/>
      <c r="V8" s="1440" t="s">
        <v>181</v>
      </c>
      <c r="W8" s="1439"/>
      <c r="X8" s="40"/>
      <c r="Y8" s="1440" t="s">
        <v>182</v>
      </c>
      <c r="Z8" s="1439"/>
      <c r="AA8" s="116"/>
      <c r="AB8" s="116"/>
      <c r="AC8" s="117"/>
      <c r="AD8" s="117"/>
      <c r="AE8" s="117"/>
      <c r="AF8" s="117"/>
      <c r="AG8" s="117"/>
      <c r="AH8" s="117"/>
      <c r="AI8" s="118"/>
    </row>
    <row r="9" spans="1:50" s="46" customFormat="1" ht="36.75" customHeight="1" x14ac:dyDescent="0.2">
      <c r="A9" s="42"/>
      <c r="B9" s="1447"/>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8" t="s">
        <v>217</v>
      </c>
      <c r="C33" s="1448"/>
      <c r="D33" s="1448"/>
      <c r="E33" s="1448"/>
      <c r="F33" s="1448"/>
      <c r="G33" s="1448"/>
      <c r="H33" s="1448"/>
      <c r="I33" s="1448"/>
      <c r="J33" s="1448"/>
      <c r="K33" s="1448"/>
      <c r="L33" s="1448"/>
      <c r="M33" s="1448"/>
      <c r="O33" s="86"/>
    </row>
    <row r="34" spans="2:19" ht="29.25" customHeight="1" x14ac:dyDescent="0.2">
      <c r="B34" s="1442"/>
      <c r="C34" s="1442"/>
      <c r="D34" s="1442"/>
      <c r="E34" s="1442"/>
      <c r="F34" s="1442"/>
      <c r="G34" s="1442"/>
      <c r="H34" s="1442"/>
      <c r="I34" s="1442"/>
      <c r="J34" s="1442"/>
      <c r="K34" s="1442"/>
      <c r="L34" s="1442"/>
      <c r="M34" s="1442"/>
      <c r="N34" s="1442"/>
      <c r="O34" s="1442"/>
      <c r="P34" s="1442"/>
      <c r="Q34" s="89"/>
      <c r="R34" s="89"/>
      <c r="S34" s="89"/>
    </row>
    <row r="35" spans="2:19" ht="4.5" customHeight="1" x14ac:dyDescent="0.2">
      <c r="B35" s="1441"/>
      <c r="C35" s="1441"/>
      <c r="D35" s="1441"/>
      <c r="E35" s="1441"/>
      <c r="F35" s="1441"/>
      <c r="G35" s="1441"/>
      <c r="H35" s="1441"/>
      <c r="I35" s="1441"/>
      <c r="J35" s="1441"/>
      <c r="K35" s="1441"/>
      <c r="L35" s="1441"/>
      <c r="M35" s="1441"/>
      <c r="N35" s="1441"/>
      <c r="O35" s="1441"/>
      <c r="P35" s="1441"/>
      <c r="Q35" s="89"/>
      <c r="R35" s="89"/>
      <c r="S35" s="89"/>
    </row>
    <row r="38" spans="2:19" x14ac:dyDescent="0.2">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0.5703125" style="616" customWidth="1"/>
    <col min="7" max="7" width="8" style="616" customWidth="1"/>
    <col min="8" max="8" width="0.5703125" style="616" customWidth="1"/>
    <col min="9" max="9" width="6.7109375" style="616" customWidth="1"/>
    <col min="10" max="10" width="0.5703125" style="616" customWidth="1"/>
    <col min="11" max="11" width="6.85546875" style="616" customWidth="1"/>
    <col min="12" max="12" width="0.5703125" style="616" customWidth="1"/>
    <col min="13" max="13" width="7" style="616" customWidth="1"/>
    <col min="14" max="14" width="0.5703125" style="616" customWidth="1"/>
    <col min="15" max="15" width="8.140625" style="616" customWidth="1"/>
    <col min="16" max="16" width="0.7109375" style="616" customWidth="1"/>
    <col min="17" max="17" width="7.5703125" style="616" customWidth="1"/>
    <col min="18" max="18" width="0.5703125" style="616" customWidth="1"/>
    <col min="19" max="19" width="7.28515625" style="616" customWidth="1"/>
    <col min="20" max="20" width="0.7109375" style="616" customWidth="1"/>
    <col min="21" max="21" width="5.140625" style="616" customWidth="1"/>
    <col min="22" max="22" width="4.5703125" style="616" bestFit="1" customWidth="1"/>
    <col min="23" max="23" width="7" style="616" bestFit="1" customWidth="1"/>
    <col min="24" max="24" width="4.5703125" style="616" bestFit="1" customWidth="1"/>
    <col min="25" max="25" width="7" style="616" bestFit="1" customWidth="1"/>
    <col min="26" max="26" width="4.5703125" style="616" bestFit="1" customWidth="1"/>
    <col min="27" max="27" width="7" style="616" bestFit="1" customWidth="1"/>
    <col min="28" max="28" width="4.5703125" style="616" bestFit="1" customWidth="1"/>
    <col min="29" max="29" width="7" style="616" bestFit="1" customWidth="1"/>
    <col min="30" max="16384" width="11.42578125" style="616"/>
  </cols>
  <sheetData>
    <row r="1" spans="2:30" hidden="1" x14ac:dyDescent="0.2">
      <c r="E1" s="617" t="s">
        <v>36</v>
      </c>
      <c r="G1" s="617" t="s">
        <v>21</v>
      </c>
      <c r="I1" s="617" t="s">
        <v>20</v>
      </c>
      <c r="K1" s="617" t="s">
        <v>19</v>
      </c>
      <c r="M1" s="617" t="s">
        <v>18</v>
      </c>
      <c r="O1" s="617" t="s">
        <v>17</v>
      </c>
      <c r="Q1" s="617" t="s">
        <v>16</v>
      </c>
      <c r="S1" s="617" t="s">
        <v>15</v>
      </c>
    </row>
    <row r="2" spans="2:30" s="614" customFormat="1" x14ac:dyDescent="0.2">
      <c r="C2" s="618"/>
      <c r="D2" s="618"/>
      <c r="T2" s="618"/>
    </row>
    <row r="3" spans="2:30" s="620" customFormat="1" ht="47.25" customHeight="1" x14ac:dyDescent="0.25">
      <c r="B3" s="1477"/>
      <c r="C3" s="1477"/>
      <c r="D3" s="1477"/>
      <c r="E3" s="1477"/>
      <c r="F3" s="1477"/>
      <c r="G3" s="1477"/>
      <c r="H3" s="1477"/>
      <c r="I3" s="1477"/>
      <c r="J3" s="619"/>
      <c r="Q3" s="621"/>
    </row>
    <row r="4" spans="2:30" s="622" customFormat="1" ht="2.25" customHeight="1" x14ac:dyDescent="0.2">
      <c r="B4" s="1478"/>
      <c r="C4" s="1478"/>
      <c r="D4" s="1478"/>
      <c r="E4" s="1478"/>
      <c r="F4" s="1478"/>
      <c r="G4" s="1478"/>
      <c r="H4" s="1478"/>
      <c r="I4" s="1478"/>
      <c r="J4" s="1478"/>
      <c r="K4" s="1478"/>
      <c r="L4" s="1478"/>
      <c r="M4" s="1478"/>
      <c r="N4" s="1478"/>
      <c r="O4" s="1478"/>
      <c r="P4" s="1478"/>
      <c r="Q4" s="1478"/>
      <c r="R4" s="1478"/>
      <c r="S4" s="1478"/>
      <c r="T4" s="1478"/>
    </row>
    <row r="5" spans="2:30" s="622" customFormat="1" ht="16.5" customHeight="1" x14ac:dyDescent="0.2">
      <c r="B5" s="1479" t="s">
        <v>430</v>
      </c>
      <c r="C5" s="1479"/>
      <c r="D5" s="1479"/>
      <c r="E5" s="1479"/>
      <c r="F5" s="1479"/>
      <c r="G5" s="1479"/>
      <c r="H5" s="1479"/>
      <c r="I5" s="1479"/>
      <c r="J5" s="1479"/>
      <c r="K5" s="1479"/>
      <c r="L5" s="1479"/>
      <c r="M5" s="1479"/>
      <c r="N5" s="1479"/>
      <c r="O5" s="1479"/>
      <c r="P5" s="1479"/>
      <c r="Q5" s="1479"/>
      <c r="R5" s="1479"/>
      <c r="S5" s="1479"/>
      <c r="T5" s="1479"/>
      <c r="U5" s="1479"/>
      <c r="V5" s="1479"/>
      <c r="W5" s="1479"/>
      <c r="X5" s="1479"/>
      <c r="Y5" s="1479"/>
      <c r="Z5" s="1479"/>
      <c r="AA5" s="1479"/>
      <c r="AB5" s="1479"/>
      <c r="AC5" s="1479"/>
    </row>
    <row r="6" spans="2:30" s="622" customFormat="1" ht="14.25" customHeight="1" x14ac:dyDescent="0.2">
      <c r="B6" s="1416" t="str">
        <f>porsaad!$B$6</f>
        <v>Situación a 30 de abril de 2024</v>
      </c>
      <c r="C6" s="1416"/>
      <c r="D6" s="1416"/>
      <c r="E6" s="1416"/>
      <c r="F6" s="1416"/>
      <c r="G6" s="1416"/>
      <c r="H6" s="1416"/>
      <c r="I6" s="1416"/>
      <c r="J6" s="1416"/>
      <c r="K6" s="1416"/>
      <c r="L6" s="1416"/>
      <c r="M6" s="1416"/>
      <c r="N6" s="1416"/>
      <c r="O6" s="1416"/>
      <c r="P6" s="1416"/>
      <c r="Q6" s="1416"/>
      <c r="R6" s="1416"/>
      <c r="S6" s="1416"/>
      <c r="T6" s="1416"/>
      <c r="U6" s="1416"/>
      <c r="V6" s="1416"/>
      <c r="W6" s="1416"/>
      <c r="X6" s="1416"/>
      <c r="Y6" s="1416"/>
      <c r="Z6" s="1416"/>
      <c r="AA6" s="1416"/>
      <c r="AB6" s="1416"/>
      <c r="AC6" s="1416"/>
    </row>
    <row r="7" spans="2:30" s="909" customFormat="1" ht="5.25" customHeight="1" x14ac:dyDescent="0.2"/>
    <row r="8" spans="2:30" s="718" customFormat="1" ht="21.75" customHeight="1" x14ac:dyDescent="0.2">
      <c r="B8" s="1497" t="s">
        <v>27</v>
      </c>
      <c r="D8" s="1497" t="s">
        <v>112</v>
      </c>
      <c r="E8" s="1497" t="s">
        <v>26</v>
      </c>
      <c r="F8" s="1497"/>
      <c r="G8" s="1497"/>
      <c r="H8" s="1497"/>
      <c r="I8" s="1497"/>
      <c r="J8" s="1497"/>
      <c r="K8" s="1497"/>
      <c r="L8" s="1497"/>
      <c r="M8" s="1497"/>
      <c r="N8" s="1497"/>
      <c r="O8" s="1497"/>
      <c r="P8" s="1497"/>
      <c r="Q8" s="1497"/>
      <c r="R8" s="1497"/>
      <c r="S8" s="1497"/>
    </row>
    <row r="9" spans="2:30" s="718" customFormat="1" ht="21.75" customHeight="1" x14ac:dyDescent="0.2">
      <c r="B9" s="1497"/>
      <c r="D9" s="1497"/>
      <c r="E9" s="716" t="s">
        <v>22</v>
      </c>
      <c r="F9" s="716"/>
      <c r="G9" s="716" t="s">
        <v>21</v>
      </c>
      <c r="H9" s="716"/>
      <c r="I9" s="716" t="s">
        <v>20</v>
      </c>
      <c r="J9" s="716"/>
      <c r="K9" s="716" t="s">
        <v>19</v>
      </c>
      <c r="L9" s="716"/>
      <c r="M9" s="716" t="s">
        <v>18</v>
      </c>
      <c r="N9" s="716"/>
      <c r="O9" s="716" t="s">
        <v>17</v>
      </c>
      <c r="P9" s="716"/>
      <c r="Q9" s="716" t="s">
        <v>16</v>
      </c>
      <c r="R9" s="716"/>
      <c r="S9" s="716" t="s">
        <v>15</v>
      </c>
    </row>
    <row r="10" spans="2:30" s="718" customFormat="1" ht="21.75" customHeight="1" x14ac:dyDescent="0.2">
      <c r="B10" s="1497"/>
      <c r="D10" s="1497"/>
      <c r="E10" s="716" t="s">
        <v>9</v>
      </c>
      <c r="F10" s="716"/>
      <c r="G10" s="716" t="s">
        <v>9</v>
      </c>
      <c r="H10" s="716"/>
      <c r="I10" s="716" t="s">
        <v>9</v>
      </c>
      <c r="J10" s="716"/>
      <c r="K10" s="716" t="s">
        <v>9</v>
      </c>
      <c r="L10" s="716"/>
      <c r="M10" s="716" t="s">
        <v>9</v>
      </c>
      <c r="N10" s="716"/>
      <c r="O10" s="716" t="s">
        <v>9</v>
      </c>
      <c r="P10" s="716"/>
      <c r="Q10" s="716" t="s">
        <v>9</v>
      </c>
      <c r="R10" s="716"/>
      <c r="S10" s="716" t="s">
        <v>9</v>
      </c>
    </row>
    <row r="11" spans="2:30" s="698" customFormat="1" ht="9" customHeight="1" x14ac:dyDescent="0.2">
      <c r="B11" s="716"/>
      <c r="D11" s="716"/>
      <c r="E11" s="716"/>
      <c r="F11" s="716"/>
      <c r="G11" s="716"/>
      <c r="H11" s="716"/>
      <c r="I11" s="716"/>
      <c r="J11" s="716"/>
      <c r="K11" s="716"/>
      <c r="L11" s="716"/>
      <c r="M11" s="716"/>
      <c r="N11" s="716"/>
      <c r="O11" s="716"/>
      <c r="P11" s="716"/>
      <c r="Q11" s="716"/>
      <c r="R11" s="716"/>
      <c r="S11" s="716"/>
    </row>
    <row r="12" spans="2:30" s="698" customFormat="1" ht="21" customHeight="1" x14ac:dyDescent="0.2">
      <c r="B12" s="1497" t="s">
        <v>24</v>
      </c>
      <c r="D12" s="910" t="s">
        <v>31</v>
      </c>
      <c r="E12" s="911">
        <f>'46perfpbsaad'!E12</f>
        <v>513</v>
      </c>
      <c r="F12" s="910"/>
      <c r="G12" s="911">
        <f>'46perfpbsaad'!H12</f>
        <v>9840</v>
      </c>
      <c r="H12" s="910"/>
      <c r="I12" s="911">
        <f>'46perfpbsaad'!K12</f>
        <v>6056</v>
      </c>
      <c r="J12" s="910"/>
      <c r="K12" s="911">
        <f>'46perfpbsaad'!N12</f>
        <v>8932</v>
      </c>
      <c r="L12" s="910"/>
      <c r="M12" s="911">
        <f>'46perfpbsaad'!Q12</f>
        <v>8326</v>
      </c>
      <c r="N12" s="910"/>
      <c r="O12" s="911">
        <f>'46perfpbsaad'!T12</f>
        <v>11185</v>
      </c>
      <c r="P12" s="910"/>
      <c r="Q12" s="911">
        <f>'46perfpbsaad'!W12</f>
        <v>37599</v>
      </c>
      <c r="R12" s="910"/>
      <c r="S12" s="911">
        <f>'46perfpbsaad'!Z12</f>
        <v>177380</v>
      </c>
      <c r="T12" s="912"/>
      <c r="V12" s="913">
        <f>E12/E$15</f>
        <v>0.34662162162162163</v>
      </c>
      <c r="W12" s="913">
        <f>G12/G$15</f>
        <v>0.34006082388719933</v>
      </c>
      <c r="X12" s="913">
        <f>I12/I$15</f>
        <v>0.30313344679147064</v>
      </c>
      <c r="Y12" s="913">
        <f>K12/K$15</f>
        <v>0.31195864766694609</v>
      </c>
      <c r="Z12" s="913">
        <f>M12/M$15</f>
        <v>0.26171690818218968</v>
      </c>
      <c r="AA12" s="913">
        <f>O12/O$15</f>
        <v>0.22214057317630237</v>
      </c>
      <c r="AB12" s="913">
        <f>Q12/Q$15</f>
        <v>0.22075504931892909</v>
      </c>
      <c r="AC12" s="913">
        <f>S12/S$15</f>
        <v>0.30784342990826136</v>
      </c>
      <c r="AD12" s="913"/>
    </row>
    <row r="13" spans="2:30" s="698" customFormat="1" ht="21" customHeight="1" x14ac:dyDescent="0.2">
      <c r="B13" s="1497"/>
      <c r="D13" s="910" t="s">
        <v>49</v>
      </c>
      <c r="E13" s="911">
        <f>'46perfpbsaad'!E13</f>
        <v>669</v>
      </c>
      <c r="F13" s="910"/>
      <c r="G13" s="911">
        <f>'46perfpbsaad'!H13</f>
        <v>11210</v>
      </c>
      <c r="H13" s="910"/>
      <c r="I13" s="911">
        <f>'46perfpbsaad'!K13</f>
        <v>7560</v>
      </c>
      <c r="J13" s="910"/>
      <c r="K13" s="911">
        <f>'46perfpbsaad'!N13</f>
        <v>11155</v>
      </c>
      <c r="L13" s="910"/>
      <c r="M13" s="911">
        <f>'46perfpbsaad'!Q13</f>
        <v>12336</v>
      </c>
      <c r="N13" s="910"/>
      <c r="O13" s="911">
        <f>'46perfpbsaad'!T13</f>
        <v>19624</v>
      </c>
      <c r="P13" s="910"/>
      <c r="Q13" s="911">
        <f>'46perfpbsaad'!W13</f>
        <v>62813</v>
      </c>
      <c r="R13" s="910"/>
      <c r="S13" s="911">
        <f>'46perfpbsaad'!Z13</f>
        <v>221006</v>
      </c>
      <c r="T13" s="912"/>
      <c r="V13" s="913">
        <f>E13/E$15</f>
        <v>0.45202702702702702</v>
      </c>
      <c r="W13" s="913">
        <f>G13/G$15</f>
        <v>0.38740669062759192</v>
      </c>
      <c r="X13" s="913">
        <f>I13/I$15</f>
        <v>0.37841625788367206</v>
      </c>
      <c r="Y13" s="913">
        <f>K13/K$15</f>
        <v>0.38959905001397038</v>
      </c>
      <c r="Z13" s="913">
        <f>M13/M$15</f>
        <v>0.38776600760695312</v>
      </c>
      <c r="AA13" s="913">
        <f>O13/O$15</f>
        <v>0.38974399714007668</v>
      </c>
      <c r="AB13" s="913">
        <f>Q13/Q$15</f>
        <v>0.36879403475810241</v>
      </c>
      <c r="AC13" s="913">
        <f>S13/S$15</f>
        <v>0.38355646110218289</v>
      </c>
      <c r="AD13" s="913"/>
    </row>
    <row r="14" spans="2:30" s="698" customFormat="1" ht="21" customHeight="1" x14ac:dyDescent="0.2">
      <c r="B14" s="1497"/>
      <c r="D14" s="910" t="s">
        <v>50</v>
      </c>
      <c r="E14" s="911">
        <f>'46perfpbsaad'!E14</f>
        <v>298</v>
      </c>
      <c r="F14" s="910"/>
      <c r="G14" s="911">
        <f>'46perfpbsaad'!H14</f>
        <v>7886</v>
      </c>
      <c r="H14" s="910"/>
      <c r="I14" s="911">
        <f>'46perfpbsaad'!K14</f>
        <v>6362</v>
      </c>
      <c r="J14" s="910"/>
      <c r="K14" s="911">
        <f>'46perfpbsaad'!N14</f>
        <v>8545</v>
      </c>
      <c r="L14" s="910"/>
      <c r="M14" s="911">
        <f>'46perfpbsaad'!Q14</f>
        <v>11151</v>
      </c>
      <c r="N14" s="910"/>
      <c r="O14" s="911">
        <f>'46perfpbsaad'!T14</f>
        <v>19542</v>
      </c>
      <c r="P14" s="910"/>
      <c r="Q14" s="911">
        <f>'46perfpbsaad'!W14</f>
        <v>69908</v>
      </c>
      <c r="R14" s="910"/>
      <c r="S14" s="911">
        <f>'46perfpbsaad'!Z14</f>
        <v>177816</v>
      </c>
      <c r="T14" s="912"/>
      <c r="V14" s="913">
        <f>E14/E$15</f>
        <v>0.20135135135135135</v>
      </c>
      <c r="W14" s="913">
        <f>G14/G$15</f>
        <v>0.27253248548520875</v>
      </c>
      <c r="X14" s="913">
        <f>I14/I$15</f>
        <v>0.31845029532485736</v>
      </c>
      <c r="Y14" s="913">
        <f>K14/K$15</f>
        <v>0.29844230231908353</v>
      </c>
      <c r="Z14" s="913">
        <f>M14/M$15</f>
        <v>0.3505170842108572</v>
      </c>
      <c r="AA14" s="913">
        <f>O14/O$15</f>
        <v>0.388115429683621</v>
      </c>
      <c r="AB14" s="913">
        <f>Q14/Q$15</f>
        <v>0.41045091592296851</v>
      </c>
      <c r="AC14" s="913">
        <f>S14/S$15</f>
        <v>0.30860010898955575</v>
      </c>
      <c r="AD14" s="913"/>
    </row>
    <row r="15" spans="2:30" s="698" customFormat="1" ht="21" customHeight="1" x14ac:dyDescent="0.2">
      <c r="B15" s="1497"/>
      <c r="D15" s="914" t="s">
        <v>68</v>
      </c>
      <c r="E15" s="911">
        <f>'46perfpbsaad'!E15</f>
        <v>1480</v>
      </c>
      <c r="F15" s="910"/>
      <c r="G15" s="911">
        <f>SUM(G12:G14)</f>
        <v>28936</v>
      </c>
      <c r="H15" s="911">
        <f t="shared" ref="H15:T15" si="0">SUM(H12:H14)</f>
        <v>0</v>
      </c>
      <c r="I15" s="911">
        <f t="shared" si="0"/>
        <v>19978</v>
      </c>
      <c r="J15" s="911">
        <f t="shared" si="0"/>
        <v>0</v>
      </c>
      <c r="K15" s="911">
        <f t="shared" si="0"/>
        <v>28632</v>
      </c>
      <c r="L15" s="911">
        <f t="shared" si="0"/>
        <v>0</v>
      </c>
      <c r="M15" s="911">
        <f t="shared" si="0"/>
        <v>31813</v>
      </c>
      <c r="N15" s="911">
        <f t="shared" si="0"/>
        <v>0</v>
      </c>
      <c r="O15" s="911">
        <f t="shared" si="0"/>
        <v>50351</v>
      </c>
      <c r="P15" s="911">
        <f t="shared" si="0"/>
        <v>0</v>
      </c>
      <c r="Q15" s="911">
        <f t="shared" si="0"/>
        <v>170320</v>
      </c>
      <c r="R15" s="911">
        <f t="shared" si="0"/>
        <v>0</v>
      </c>
      <c r="S15" s="911">
        <f t="shared" si="0"/>
        <v>576202</v>
      </c>
      <c r="T15" s="911">
        <f t="shared" si="0"/>
        <v>0</v>
      </c>
      <c r="V15" s="913"/>
    </row>
    <row r="16" spans="2:30" s="698" customFormat="1" ht="21" customHeight="1" x14ac:dyDescent="0.2">
      <c r="B16" s="1497" t="s">
        <v>23</v>
      </c>
      <c r="D16" s="910" t="s">
        <v>31</v>
      </c>
      <c r="E16" s="911">
        <f>'46perfpbsaad'!E16</f>
        <v>622</v>
      </c>
      <c r="F16" s="910"/>
      <c r="G16" s="911">
        <f>'46perfpbsaad'!H16</f>
        <v>20682</v>
      </c>
      <c r="H16" s="910"/>
      <c r="I16" s="911">
        <f>'46perfpbsaad'!K16</f>
        <v>9298</v>
      </c>
      <c r="J16" s="910"/>
      <c r="K16" s="911">
        <f>'46perfpbsaad'!N16</f>
        <v>10979</v>
      </c>
      <c r="L16" s="910"/>
      <c r="M16" s="911">
        <f>'46perfpbsaad'!Q16</f>
        <v>9388</v>
      </c>
      <c r="N16" s="910"/>
      <c r="O16" s="911">
        <f>'46perfpbsaad'!T16</f>
        <v>12167</v>
      </c>
      <c r="P16" s="910"/>
      <c r="Q16" s="911">
        <f>'46perfpbsaad'!W16</f>
        <v>27698</v>
      </c>
      <c r="R16" s="910"/>
      <c r="S16" s="911">
        <f>'46perfpbsaad'!Z16</f>
        <v>55150</v>
      </c>
      <c r="T16" s="912"/>
      <c r="V16" s="913">
        <f>E16/E$19</f>
        <v>0.32719621251972647</v>
      </c>
      <c r="W16" s="913">
        <f>G16/G$19</f>
        <v>0.31392489602622869</v>
      </c>
      <c r="X16" s="913">
        <f>I16/I$19</f>
        <v>0.2912907268170426</v>
      </c>
      <c r="Y16" s="913">
        <f>K16/K$19</f>
        <v>0.29105031546577592</v>
      </c>
      <c r="Z16" s="913">
        <f>M16/M$19</f>
        <v>0.25441734417344175</v>
      </c>
      <c r="AA16" s="913">
        <f>O16/O$19</f>
        <v>0.23232766851250716</v>
      </c>
      <c r="AB16" s="913">
        <f>Q16/Q$19</f>
        <v>0.26370006473970831</v>
      </c>
      <c r="AC16" s="913">
        <f>S16/S$19</f>
        <v>0.28176713721523128</v>
      </c>
    </row>
    <row r="17" spans="2:29" s="698" customFormat="1" ht="21" customHeight="1" x14ac:dyDescent="0.2">
      <c r="B17" s="1497"/>
      <c r="D17" s="910" t="s">
        <v>49</v>
      </c>
      <c r="E17" s="911">
        <f>'46perfpbsaad'!E17</f>
        <v>909</v>
      </c>
      <c r="F17" s="910"/>
      <c r="G17" s="911">
        <f>'46perfpbsaad'!H17</f>
        <v>27224</v>
      </c>
      <c r="H17" s="910"/>
      <c r="I17" s="911">
        <f>'46perfpbsaad'!K17</f>
        <v>11855</v>
      </c>
      <c r="J17" s="910"/>
      <c r="K17" s="911">
        <f>'46perfpbsaad'!N17</f>
        <v>14652</v>
      </c>
      <c r="L17" s="910"/>
      <c r="M17" s="911">
        <f>'46perfpbsaad'!Q17</f>
        <v>14706</v>
      </c>
      <c r="N17" s="910"/>
      <c r="O17" s="911">
        <f>'46perfpbsaad'!T17</f>
        <v>21196</v>
      </c>
      <c r="P17" s="910"/>
      <c r="Q17" s="911">
        <f>'46perfpbsaad'!W17</f>
        <v>41176</v>
      </c>
      <c r="R17" s="910"/>
      <c r="S17" s="911">
        <f>'46perfpbsaad'!Z17</f>
        <v>73679</v>
      </c>
      <c r="T17" s="912"/>
      <c r="V17" s="913">
        <f>E17/E$19</f>
        <v>0.47816938453445557</v>
      </c>
      <c r="W17" s="913">
        <f>G17/G$19</f>
        <v>0.41322364226951214</v>
      </c>
      <c r="X17" s="913">
        <f>I17/I$19</f>
        <v>0.37139724310776945</v>
      </c>
      <c r="Y17" s="913">
        <f>K17/K$19</f>
        <v>0.38842055034197548</v>
      </c>
      <c r="Z17" s="913">
        <f>M17/M$19</f>
        <v>0.39853658536585368</v>
      </c>
      <c r="AA17" s="913">
        <f>O17/O$19</f>
        <v>0.4047355356119916</v>
      </c>
      <c r="AB17" s="913">
        <f>Q17/Q$19</f>
        <v>0.39201797478959594</v>
      </c>
      <c r="AC17" s="913">
        <f>S17/S$19</f>
        <v>0.37643374257263867</v>
      </c>
    </row>
    <row r="18" spans="2:29" s="698" customFormat="1" ht="21" customHeight="1" x14ac:dyDescent="0.2">
      <c r="B18" s="1497"/>
      <c r="D18" s="910" t="s">
        <v>50</v>
      </c>
      <c r="E18" s="911">
        <f>'46perfpbsaad'!E18</f>
        <v>370</v>
      </c>
      <c r="F18" s="910"/>
      <c r="G18" s="911">
        <f>'46perfpbsaad'!H18</f>
        <v>17976</v>
      </c>
      <c r="H18" s="910"/>
      <c r="I18" s="911">
        <f>'46perfpbsaad'!K18</f>
        <v>10767</v>
      </c>
      <c r="J18" s="910"/>
      <c r="K18" s="911">
        <f>'46perfpbsaad'!N18</f>
        <v>12091</v>
      </c>
      <c r="L18" s="910"/>
      <c r="M18" s="911">
        <f>'46perfpbsaad'!Q18</f>
        <v>12806</v>
      </c>
      <c r="N18" s="910"/>
      <c r="O18" s="911">
        <f>'46perfpbsaad'!T18</f>
        <v>19007</v>
      </c>
      <c r="P18" s="910"/>
      <c r="Q18" s="911">
        <f>'46perfpbsaad'!W18</f>
        <v>36162</v>
      </c>
      <c r="R18" s="910"/>
      <c r="S18" s="911">
        <f>'46perfpbsaad'!Z18</f>
        <v>66900</v>
      </c>
      <c r="T18" s="912"/>
      <c r="V18" s="913">
        <f>E18/E$19</f>
        <v>0.19463440294581799</v>
      </c>
      <c r="W18" s="913">
        <f>G18/G$19</f>
        <v>0.27285146170425911</v>
      </c>
      <c r="X18" s="913">
        <f>I18/I$19</f>
        <v>0.33731203007518795</v>
      </c>
      <c r="Y18" s="913">
        <f>K18/K$19</f>
        <v>0.32052913419224854</v>
      </c>
      <c r="Z18" s="913">
        <f>M18/M$19</f>
        <v>0.34704607046070463</v>
      </c>
      <c r="AA18" s="913">
        <f>O18/O$19</f>
        <v>0.36293679587550126</v>
      </c>
      <c r="AB18" s="913">
        <f>Q18/Q$19</f>
        <v>0.34428196047069576</v>
      </c>
      <c r="AC18" s="913">
        <f>S18/S$19</f>
        <v>0.34179912021213005</v>
      </c>
    </row>
    <row r="19" spans="2:29" s="698" customFormat="1" ht="21" customHeight="1" x14ac:dyDescent="0.2">
      <c r="B19" s="1497"/>
      <c r="D19" s="914" t="s">
        <v>68</v>
      </c>
      <c r="E19" s="911">
        <f>'46perfpbsaad'!E19</f>
        <v>1901</v>
      </c>
      <c r="F19" s="910"/>
      <c r="G19" s="911">
        <f>SUM(G16:G18)</f>
        <v>65882</v>
      </c>
      <c r="H19" s="911">
        <f t="shared" ref="H19:T19" si="1">SUM(H16:H18)</f>
        <v>0</v>
      </c>
      <c r="I19" s="911">
        <f t="shared" si="1"/>
        <v>31920</v>
      </c>
      <c r="J19" s="911">
        <f t="shared" si="1"/>
        <v>0</v>
      </c>
      <c r="K19" s="911">
        <f t="shared" si="1"/>
        <v>37722</v>
      </c>
      <c r="L19" s="911">
        <f t="shared" si="1"/>
        <v>0</v>
      </c>
      <c r="M19" s="911">
        <f t="shared" si="1"/>
        <v>36900</v>
      </c>
      <c r="N19" s="911">
        <f t="shared" si="1"/>
        <v>0</v>
      </c>
      <c r="O19" s="911">
        <f t="shared" si="1"/>
        <v>52370</v>
      </c>
      <c r="P19" s="911">
        <f t="shared" si="1"/>
        <v>0</v>
      </c>
      <c r="Q19" s="911">
        <f t="shared" si="1"/>
        <v>105036</v>
      </c>
      <c r="R19" s="911">
        <f t="shared" si="1"/>
        <v>0</v>
      </c>
      <c r="S19" s="911">
        <f t="shared" si="1"/>
        <v>195729</v>
      </c>
      <c r="T19" s="911">
        <f t="shared" si="1"/>
        <v>0</v>
      </c>
      <c r="V19" s="913"/>
    </row>
    <row r="20" spans="2:29" s="698" customFormat="1" ht="3" customHeight="1" x14ac:dyDescent="0.2">
      <c r="B20" s="717"/>
      <c r="C20" s="718"/>
      <c r="D20" s="912"/>
      <c r="E20" s="730"/>
      <c r="F20" s="912"/>
      <c r="G20" s="730"/>
      <c r="H20" s="730"/>
      <c r="I20" s="730"/>
      <c r="J20" s="730"/>
      <c r="K20" s="730"/>
      <c r="L20" s="730"/>
      <c r="M20" s="730"/>
      <c r="N20" s="730"/>
      <c r="O20" s="730"/>
      <c r="P20" s="730"/>
      <c r="Q20" s="730"/>
      <c r="R20" s="730"/>
      <c r="S20" s="730"/>
      <c r="T20" s="730"/>
    </row>
    <row r="21" spans="2:29" s="698" customFormat="1" ht="18" customHeight="1" x14ac:dyDescent="0.2">
      <c r="B21" s="1497" t="s">
        <v>0</v>
      </c>
      <c r="C21" s="1497"/>
      <c r="D21" s="1497"/>
      <c r="E21" s="730">
        <f>'46perfpbsaad'!E21</f>
        <v>3381</v>
      </c>
      <c r="F21" s="912"/>
      <c r="G21" s="730">
        <f>G15+G19</f>
        <v>94818</v>
      </c>
      <c r="H21" s="730">
        <f t="shared" ref="H21:T21" si="2">H15+H19</f>
        <v>0</v>
      </c>
      <c r="I21" s="730">
        <f t="shared" si="2"/>
        <v>51898</v>
      </c>
      <c r="J21" s="730">
        <f t="shared" si="2"/>
        <v>0</v>
      </c>
      <c r="K21" s="730">
        <f t="shared" si="2"/>
        <v>66354</v>
      </c>
      <c r="L21" s="730">
        <f t="shared" si="2"/>
        <v>0</v>
      </c>
      <c r="M21" s="730">
        <f t="shared" si="2"/>
        <v>68713</v>
      </c>
      <c r="N21" s="730">
        <f t="shared" si="2"/>
        <v>0</v>
      </c>
      <c r="O21" s="730">
        <f t="shared" si="2"/>
        <v>102721</v>
      </c>
      <c r="P21" s="730">
        <f t="shared" si="2"/>
        <v>0</v>
      </c>
      <c r="Q21" s="730">
        <f t="shared" si="2"/>
        <v>275356</v>
      </c>
      <c r="R21" s="730">
        <f t="shared" si="2"/>
        <v>0</v>
      </c>
      <c r="S21" s="730">
        <f t="shared" si="2"/>
        <v>771931</v>
      </c>
      <c r="T21" s="730">
        <f t="shared" si="2"/>
        <v>0</v>
      </c>
    </row>
    <row r="22" spans="2:29" s="698" customFormat="1" ht="5.25" customHeight="1" x14ac:dyDescent="0.2">
      <c r="B22" s="915"/>
      <c r="C22" s="915"/>
      <c r="D22" s="915"/>
      <c r="E22" s="915"/>
      <c r="F22" s="915"/>
      <c r="G22" s="915"/>
      <c r="H22" s="915"/>
      <c r="I22" s="915"/>
      <c r="J22" s="915"/>
      <c r="K22" s="915"/>
      <c r="L22" s="916"/>
    </row>
    <row r="23" spans="2:29" s="698" customFormat="1" ht="5.25" customHeight="1" x14ac:dyDescent="0.2">
      <c r="B23" s="915"/>
      <c r="C23" s="915"/>
      <c r="D23" s="915"/>
      <c r="E23" s="915"/>
      <c r="F23" s="915"/>
      <c r="G23" s="915"/>
      <c r="H23" s="915"/>
      <c r="I23" s="915"/>
      <c r="J23" s="915"/>
      <c r="K23" s="915"/>
      <c r="L23" s="916"/>
    </row>
    <row r="24" spans="2:29" s="698" customFormat="1" ht="12.75" customHeight="1" x14ac:dyDescent="0.2">
      <c r="B24" s="917"/>
      <c r="C24" s="917"/>
      <c r="D24" s="917"/>
      <c r="E24" s="917"/>
      <c r="F24" s="917"/>
      <c r="G24" s="917"/>
      <c r="H24" s="917"/>
      <c r="I24" s="917"/>
      <c r="J24" s="917"/>
      <c r="K24" s="917"/>
      <c r="L24" s="917"/>
    </row>
    <row r="25" spans="2:29" s="698" customFormat="1" ht="24.75" customHeight="1" x14ac:dyDescent="0.2">
      <c r="B25" s="918"/>
      <c r="C25" s="918"/>
      <c r="D25" s="918"/>
      <c r="E25" s="918"/>
      <c r="F25" s="918"/>
      <c r="G25" s="918"/>
      <c r="H25" s="918"/>
      <c r="I25" s="918"/>
      <c r="J25" s="918"/>
      <c r="K25" s="918"/>
      <c r="L25" s="918"/>
    </row>
    <row r="26" spans="2:29" s="698" customFormat="1" x14ac:dyDescent="0.2">
      <c r="B26" s="919"/>
      <c r="C26" s="919"/>
      <c r="D26" s="919"/>
      <c r="E26" s="919"/>
      <c r="F26" s="920"/>
      <c r="G26" s="920"/>
      <c r="H26" s="920"/>
      <c r="I26" s="920"/>
      <c r="J26" s="920"/>
      <c r="K26" s="920"/>
      <c r="L26" s="920"/>
      <c r="M26" s="921"/>
      <c r="N26" s="921"/>
      <c r="O26" s="921"/>
      <c r="P26" s="921"/>
      <c r="Q26" s="921"/>
      <c r="R26" s="921"/>
      <c r="S26" s="921"/>
      <c r="T26" s="921"/>
      <c r="U26" s="921"/>
      <c r="V26" s="921"/>
      <c r="W26" s="921"/>
      <c r="X26" s="921"/>
      <c r="Y26" s="921"/>
      <c r="Z26" s="921"/>
      <c r="AA26" s="921"/>
      <c r="AB26" s="921"/>
      <c r="AC26" s="921"/>
    </row>
    <row r="27" spans="2:29" s="698" customFormat="1" x14ac:dyDescent="0.2">
      <c r="B27" s="922"/>
      <c r="C27" s="922"/>
      <c r="D27" s="922"/>
      <c r="E27" s="922"/>
      <c r="F27" s="922"/>
      <c r="G27" s="922"/>
      <c r="H27" s="922"/>
      <c r="I27" s="922"/>
      <c r="J27" s="922"/>
      <c r="K27" s="922"/>
      <c r="L27" s="922"/>
      <c r="M27" s="921"/>
      <c r="N27" s="921"/>
      <c r="O27" s="921"/>
      <c r="P27" s="921"/>
      <c r="Q27" s="921"/>
      <c r="R27" s="921"/>
      <c r="S27" s="921"/>
      <c r="T27" s="921"/>
      <c r="U27" s="921"/>
      <c r="V27" s="921"/>
      <c r="W27" s="921"/>
      <c r="X27" s="921"/>
      <c r="Y27" s="921"/>
      <c r="Z27" s="921"/>
      <c r="AA27" s="921"/>
      <c r="AB27" s="921"/>
      <c r="AC27" s="921"/>
    </row>
    <row r="28" spans="2:29" s="698" customFormat="1" x14ac:dyDescent="0.2">
      <c r="B28" s="922"/>
      <c r="C28" s="922"/>
      <c r="D28" s="922"/>
      <c r="E28" s="922"/>
      <c r="F28" s="922"/>
      <c r="G28" s="922"/>
      <c r="H28" s="922"/>
      <c r="I28" s="922"/>
      <c r="J28" s="922"/>
      <c r="K28" s="922"/>
      <c r="L28" s="922"/>
      <c r="M28" s="921"/>
      <c r="N28" s="921"/>
      <c r="O28" s="921"/>
      <c r="P28" s="921"/>
      <c r="Q28" s="921"/>
      <c r="R28" s="921"/>
      <c r="S28" s="921"/>
      <c r="T28" s="921"/>
      <c r="U28" s="921"/>
      <c r="V28" s="921"/>
      <c r="W28" s="921"/>
      <c r="X28" s="921"/>
      <c r="Y28" s="921"/>
      <c r="Z28" s="921"/>
      <c r="AA28" s="921"/>
      <c r="AB28" s="921"/>
      <c r="AC28" s="921"/>
    </row>
    <row r="29" spans="2:29" s="921" customFormat="1" x14ac:dyDescent="0.2">
      <c r="B29" s="922"/>
      <c r="C29" s="922"/>
      <c r="D29" s="922"/>
      <c r="E29" s="922"/>
      <c r="F29" s="922"/>
      <c r="G29" s="922"/>
      <c r="H29" s="922"/>
      <c r="I29" s="922"/>
      <c r="J29" s="922"/>
      <c r="K29" s="922"/>
      <c r="L29" s="922"/>
    </row>
    <row r="30" spans="2:29" s="921" customFormat="1" x14ac:dyDescent="0.2">
      <c r="B30" s="922"/>
      <c r="C30" s="922"/>
      <c r="D30" s="922"/>
      <c r="E30" s="922"/>
      <c r="F30" s="922"/>
      <c r="G30" s="922"/>
      <c r="H30" s="922"/>
      <c r="I30" s="922"/>
      <c r="J30" s="922"/>
      <c r="K30" s="922"/>
      <c r="L30" s="922"/>
    </row>
    <row r="31" spans="2:29" s="921" customFormat="1" x14ac:dyDescent="0.2">
      <c r="B31" s="922"/>
      <c r="C31" s="922"/>
      <c r="D31" s="922"/>
      <c r="E31" s="922"/>
      <c r="F31" s="922"/>
      <c r="G31" s="922"/>
      <c r="H31" s="922"/>
      <c r="I31" s="922"/>
      <c r="J31" s="922"/>
      <c r="K31" s="922"/>
      <c r="L31" s="922"/>
    </row>
    <row r="32" spans="2:29" s="921" customFormat="1" x14ac:dyDescent="0.2">
      <c r="B32" s="922"/>
      <c r="C32" s="922"/>
      <c r="D32" s="922"/>
      <c r="E32" s="922"/>
      <c r="F32" s="922"/>
      <c r="G32" s="922"/>
      <c r="H32" s="922"/>
      <c r="I32" s="922"/>
      <c r="J32" s="922"/>
      <c r="K32" s="922"/>
      <c r="L32" s="922"/>
    </row>
    <row r="33" spans="2:29" s="632" customFormat="1" x14ac:dyDescent="0.2">
      <c r="B33" s="922"/>
      <c r="C33" s="922"/>
      <c r="D33" s="922"/>
      <c r="E33" s="922"/>
      <c r="F33" s="922"/>
      <c r="G33" s="922"/>
      <c r="H33" s="922"/>
      <c r="I33" s="922"/>
      <c r="J33" s="922"/>
      <c r="K33" s="922"/>
      <c r="L33" s="922"/>
      <c r="M33" s="921"/>
      <c r="N33" s="921"/>
      <c r="O33" s="921"/>
      <c r="P33" s="921"/>
      <c r="Q33" s="921"/>
      <c r="R33" s="921"/>
      <c r="S33" s="921"/>
      <c r="T33" s="921"/>
      <c r="U33" s="921"/>
      <c r="V33" s="921"/>
      <c r="W33" s="921"/>
      <c r="X33" s="921"/>
      <c r="Y33" s="921"/>
      <c r="Z33" s="921"/>
      <c r="AA33" s="921"/>
      <c r="AB33" s="921"/>
      <c r="AC33" s="921"/>
    </row>
    <row r="34" spans="2:29" s="632" customFormat="1" x14ac:dyDescent="0.2">
      <c r="B34" s="922"/>
      <c r="C34" s="922"/>
      <c r="D34" s="922"/>
      <c r="E34" s="922"/>
      <c r="F34" s="922"/>
      <c r="G34" s="922"/>
      <c r="H34" s="922"/>
      <c r="I34" s="922"/>
      <c r="J34" s="922"/>
      <c r="K34" s="922"/>
      <c r="L34" s="922"/>
      <c r="M34" s="921"/>
      <c r="N34" s="921"/>
      <c r="O34" s="921"/>
      <c r="P34" s="921"/>
      <c r="Q34" s="921"/>
      <c r="R34" s="921"/>
      <c r="S34" s="921"/>
      <c r="T34" s="921"/>
      <c r="U34" s="921"/>
      <c r="V34" s="921"/>
      <c r="W34" s="921"/>
      <c r="X34" s="921"/>
      <c r="Y34" s="921"/>
      <c r="Z34" s="921"/>
      <c r="AA34" s="921"/>
      <c r="AB34" s="921"/>
      <c r="AC34" s="921"/>
    </row>
    <row r="35" spans="2:29" s="632" customFormat="1" x14ac:dyDescent="0.2">
      <c r="C35" s="1585"/>
      <c r="D35" s="1585"/>
      <c r="E35" s="1585"/>
      <c r="F35" s="1585"/>
      <c r="G35" s="1585"/>
      <c r="H35" s="1585"/>
      <c r="I35" s="1585"/>
      <c r="J35" s="653"/>
      <c r="K35" s="653"/>
      <c r="L35" s="653"/>
    </row>
    <row r="36" spans="2:29" s="632" customFormat="1" x14ac:dyDescent="0.2">
      <c r="J36" s="653"/>
      <c r="K36" s="653"/>
      <c r="L36" s="653"/>
    </row>
    <row r="37" spans="2:29" s="632" customFormat="1" x14ac:dyDescent="0.2">
      <c r="B37" s="653"/>
      <c r="C37" s="653"/>
      <c r="D37" s="653"/>
      <c r="E37" s="653"/>
      <c r="F37" s="653"/>
      <c r="G37" s="653"/>
      <c r="H37" s="653"/>
      <c r="I37" s="653"/>
      <c r="J37" s="653"/>
      <c r="K37" s="653"/>
      <c r="L37" s="653"/>
    </row>
    <row r="38" spans="2:29" s="632" customFormat="1" ht="5.25" customHeight="1" x14ac:dyDescent="0.2">
      <c r="B38" s="653"/>
      <c r="C38" s="653"/>
      <c r="D38" s="653"/>
      <c r="E38" s="653"/>
      <c r="F38" s="653"/>
      <c r="G38" s="653"/>
      <c r="H38" s="653"/>
      <c r="I38" s="653"/>
      <c r="J38" s="653"/>
      <c r="K38" s="653"/>
      <c r="L38" s="653"/>
    </row>
    <row r="39" spans="2:29" s="632" customFormat="1" ht="5.25" customHeight="1" x14ac:dyDescent="0.2">
      <c r="B39" s="653"/>
      <c r="C39" s="653"/>
      <c r="D39" s="653"/>
      <c r="E39" s="653"/>
      <c r="F39" s="653"/>
      <c r="G39" s="653"/>
      <c r="H39" s="653"/>
      <c r="I39" s="653"/>
      <c r="J39" s="653"/>
      <c r="K39" s="653"/>
      <c r="L39" s="653"/>
    </row>
    <row r="40" spans="2:29" s="632" customFormat="1" ht="16.5" customHeight="1" x14ac:dyDescent="0.2">
      <c r="B40" s="653"/>
      <c r="C40" s="653"/>
      <c r="D40" s="653"/>
      <c r="E40" s="653"/>
      <c r="F40" s="653"/>
      <c r="G40" s="653"/>
      <c r="H40" s="653"/>
      <c r="I40" s="653"/>
      <c r="J40" s="653"/>
      <c r="K40" s="653"/>
      <c r="L40" s="653"/>
    </row>
    <row r="41" spans="2:29" s="632" customFormat="1" x14ac:dyDescent="0.2">
      <c r="B41" s="653"/>
      <c r="C41" s="653"/>
      <c r="D41" s="653"/>
      <c r="E41" s="653"/>
      <c r="F41" s="653"/>
      <c r="G41" s="653"/>
      <c r="H41" s="653"/>
      <c r="I41" s="653"/>
      <c r="J41" s="653"/>
      <c r="K41" s="653"/>
      <c r="L41" s="653"/>
    </row>
    <row r="42" spans="2:29" s="632" customFormat="1" x14ac:dyDescent="0.2"/>
    <row r="43" spans="2:29" s="651" customFormat="1" x14ac:dyDescent="0.2"/>
    <row r="44" spans="2:29" s="658" customFormat="1" ht="12.75" customHeight="1" x14ac:dyDescent="0.2">
      <c r="B44" s="1486"/>
      <c r="C44" s="1487"/>
      <c r="D44" s="1487"/>
      <c r="E44" s="1487"/>
      <c r="F44" s="1487"/>
      <c r="G44" s="1487"/>
      <c r="H44" s="1487"/>
      <c r="I44" s="1487"/>
      <c r="J44" s="1487"/>
      <c r="K44" s="1487"/>
      <c r="L44" s="657"/>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V34"/>
  <sheetViews>
    <sheetView zoomScaleNormal="100" workbookViewId="0">
      <selection activeCell="R12" sqref="R12:R29"/>
    </sheetView>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10.140625" style="751" customWidth="1"/>
    <col min="7" max="7" width="0.85546875" style="751" customWidth="1"/>
    <col min="8" max="8" width="11.7109375" style="751" customWidth="1"/>
    <col min="9" max="9" width="7.5703125" style="751" customWidth="1"/>
    <col min="10" max="10" width="8.85546875" style="751" customWidth="1"/>
    <col min="11" max="11" width="0.7109375" style="751" customWidth="1"/>
    <col min="12" max="12" width="10.140625" style="751" customWidth="1"/>
    <col min="13" max="13" width="8" style="751" customWidth="1"/>
    <col min="14" max="14" width="9.85546875" style="751" customWidth="1"/>
    <col min="15" max="15" width="0.5703125" style="751" customWidth="1"/>
    <col min="16" max="16" width="9" style="751" customWidth="1"/>
    <col min="17" max="17" width="7.42578125" style="751" customWidth="1"/>
    <col min="18" max="18" width="8.8554687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row r="2" spans="1:22" s="343" customFormat="1" ht="49.5" customHeight="1" x14ac:dyDescent="0.25">
      <c r="B2" s="1388"/>
      <c r="C2" s="1388"/>
      <c r="D2" s="1388"/>
      <c r="E2" s="1388"/>
      <c r="F2" s="344"/>
      <c r="G2" s="344"/>
      <c r="H2" s="1586"/>
      <c r="I2" s="1586"/>
      <c r="J2" s="1586"/>
      <c r="K2" s="1586"/>
      <c r="L2" s="1586"/>
      <c r="M2" s="1586"/>
      <c r="N2" s="1586"/>
      <c r="O2" s="1586"/>
      <c r="P2" s="1586"/>
      <c r="Q2" s="1586"/>
      <c r="T2" s="344"/>
    </row>
    <row r="3" spans="1:22" s="343" customFormat="1" ht="3" customHeight="1" x14ac:dyDescent="0.25">
      <c r="B3" s="344"/>
      <c r="C3" s="344"/>
      <c r="D3" s="344"/>
      <c r="E3" s="344"/>
      <c r="F3" s="344"/>
      <c r="G3" s="344"/>
      <c r="L3" s="344"/>
      <c r="P3" s="344"/>
      <c r="T3" s="344"/>
    </row>
    <row r="4" spans="1:22" s="345" customFormat="1" ht="15" customHeight="1" x14ac:dyDescent="0.2">
      <c r="B4" s="1415" t="s">
        <v>439</v>
      </c>
      <c r="C4" s="1415"/>
      <c r="D4" s="1415"/>
      <c r="E4" s="1415"/>
      <c r="F4" s="1415"/>
      <c r="G4" s="1415"/>
      <c r="H4" s="1415"/>
      <c r="I4" s="1415"/>
      <c r="J4" s="1415"/>
      <c r="K4" s="1415"/>
      <c r="L4" s="1415"/>
      <c r="M4" s="1415"/>
      <c r="N4" s="1415"/>
      <c r="O4" s="1415"/>
      <c r="P4" s="1415"/>
      <c r="Q4" s="1415"/>
      <c r="R4" s="1415"/>
      <c r="S4" s="927"/>
      <c r="T4" s="927"/>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753"/>
      <c r="S5" s="928"/>
      <c r="T5" s="928"/>
      <c r="U5" s="928"/>
      <c r="V5" s="878"/>
    </row>
    <row r="6" spans="1:22" s="345" customFormat="1" ht="4.5" customHeight="1" x14ac:dyDescent="0.2"/>
    <row r="7" spans="1:22" s="322" customFormat="1" ht="15" customHeight="1" x14ac:dyDescent="0.2">
      <c r="A7" s="316"/>
      <c r="B7" s="1587" t="s">
        <v>12</v>
      </c>
      <c r="C7" s="923"/>
      <c r="D7" s="1590" t="s">
        <v>0</v>
      </c>
      <c r="E7" s="1591"/>
      <c r="F7" s="1592"/>
      <c r="G7" s="923"/>
      <c r="H7" s="1469" t="s">
        <v>31</v>
      </c>
      <c r="I7" s="1469"/>
      <c r="J7" s="1469"/>
      <c r="K7" s="924"/>
      <c r="L7" s="1469" t="s">
        <v>49</v>
      </c>
      <c r="M7" s="1469"/>
      <c r="N7" s="1469"/>
      <c r="O7" s="924"/>
      <c r="P7" s="1469" t="s">
        <v>50</v>
      </c>
      <c r="Q7" s="1469"/>
      <c r="R7" s="1469"/>
    </row>
    <row r="8" spans="1:22" s="322" customFormat="1" ht="15" customHeight="1" x14ac:dyDescent="0.2">
      <c r="A8" s="316"/>
      <c r="B8" s="1588"/>
      <c r="C8" s="923"/>
      <c r="D8" s="1593"/>
      <c r="E8" s="1594"/>
      <c r="F8" s="1595"/>
      <c r="G8" s="923"/>
      <c r="H8" s="1463"/>
      <c r="I8" s="1463"/>
      <c r="J8" s="1463"/>
      <c r="K8" s="925"/>
      <c r="L8" s="1463"/>
      <c r="M8" s="1463"/>
      <c r="N8" s="1463"/>
      <c r="O8" s="925"/>
      <c r="P8" s="1463"/>
      <c r="Q8" s="1463"/>
      <c r="R8" s="1463"/>
    </row>
    <row r="9" spans="1:22" s="322" customFormat="1" ht="33.75" customHeight="1" x14ac:dyDescent="0.2">
      <c r="A9" s="316"/>
      <c r="B9" s="1588"/>
      <c r="C9" s="923"/>
      <c r="D9" s="1588" t="s">
        <v>69</v>
      </c>
      <c r="E9" s="1596"/>
      <c r="F9" s="962" t="s">
        <v>286</v>
      </c>
      <c r="G9" s="923"/>
      <c r="H9" s="1598" t="s">
        <v>69</v>
      </c>
      <c r="I9" s="1381"/>
      <c r="J9" s="962" t="s">
        <v>286</v>
      </c>
      <c r="K9" s="925"/>
      <c r="L9" s="1599" t="s">
        <v>69</v>
      </c>
      <c r="M9" s="1600"/>
      <c r="N9" s="944" t="s">
        <v>286</v>
      </c>
      <c r="O9" s="925"/>
      <c r="P9" s="1598" t="s">
        <v>69</v>
      </c>
      <c r="Q9" s="1381"/>
      <c r="R9" s="944" t="s">
        <v>286</v>
      </c>
    </row>
    <row r="10" spans="1:22" s="322" customFormat="1" ht="29.25" customHeight="1" x14ac:dyDescent="0.2">
      <c r="A10" s="316"/>
      <c r="B10" s="1589"/>
      <c r="C10" s="923"/>
      <c r="D10" s="940" t="s">
        <v>9</v>
      </c>
      <c r="E10" s="945" t="s">
        <v>10</v>
      </c>
      <c r="F10" s="943" t="s">
        <v>9</v>
      </c>
      <c r="G10" s="942"/>
      <c r="H10" s="940" t="s">
        <v>9</v>
      </c>
      <c r="I10" s="941" t="s">
        <v>71</v>
      </c>
      <c r="J10" s="946" t="s">
        <v>9</v>
      </c>
      <c r="K10" s="942"/>
      <c r="L10" s="947" t="s">
        <v>9</v>
      </c>
      <c r="M10" s="948" t="s">
        <v>71</v>
      </c>
      <c r="N10" s="946" t="s">
        <v>9</v>
      </c>
      <c r="O10" s="942"/>
      <c r="P10" s="940" t="s">
        <v>9</v>
      </c>
      <c r="Q10" s="941" t="s">
        <v>71</v>
      </c>
      <c r="R10" s="946" t="s">
        <v>9</v>
      </c>
    </row>
    <row r="11" spans="1:22" s="322" customFormat="1" ht="6" customHeight="1" x14ac:dyDescent="0.2">
      <c r="A11" s="316"/>
      <c r="B11" s="926"/>
      <c r="C11" s="926"/>
      <c r="D11" s="926"/>
      <c r="E11" s="926"/>
      <c r="F11" s="926"/>
      <c r="G11" s="926"/>
      <c r="H11" s="926"/>
      <c r="I11" s="926"/>
      <c r="J11" s="926"/>
      <c r="K11" s="926"/>
      <c r="L11" s="926"/>
      <c r="M11" s="926"/>
      <c r="N11" s="926"/>
      <c r="O11" s="926"/>
      <c r="P11" s="926"/>
      <c r="Q11" s="926"/>
      <c r="R11" s="926"/>
    </row>
    <row r="12" spans="1:22" s="331" customFormat="1" ht="18" customHeight="1" x14ac:dyDescent="0.2">
      <c r="A12" s="330"/>
      <c r="B12" s="929" t="s">
        <v>8</v>
      </c>
      <c r="C12" s="933"/>
      <c r="D12" s="930">
        <f>H12+L12+P12</f>
        <v>423068</v>
      </c>
      <c r="E12" s="931">
        <f t="shared" ref="E12:E29" si="0">D12/D$30*100</f>
        <v>21.459454743552548</v>
      </c>
      <c r="F12" s="932">
        <f>J12+N12+R12</f>
        <v>286814</v>
      </c>
      <c r="G12" s="933"/>
      <c r="H12" s="930">
        <v>107833</v>
      </c>
      <c r="I12" s="931">
        <v>25.488337572210611</v>
      </c>
      <c r="J12" s="932">
        <v>76839</v>
      </c>
      <c r="K12" s="933"/>
      <c r="L12" s="930">
        <v>194083</v>
      </c>
      <c r="M12" s="931">
        <v>45.87513118458498</v>
      </c>
      <c r="N12" s="932">
        <v>131290</v>
      </c>
      <c r="O12" s="933"/>
      <c r="P12" s="930">
        <v>121152</v>
      </c>
      <c r="Q12" s="931">
        <v>28.636531243204399</v>
      </c>
      <c r="R12" s="932">
        <v>78685</v>
      </c>
    </row>
    <row r="13" spans="1:22" s="331" customFormat="1" ht="18" customHeight="1" x14ac:dyDescent="0.2">
      <c r="A13" s="330"/>
      <c r="B13" s="934" t="s">
        <v>7</v>
      </c>
      <c r="C13" s="933"/>
      <c r="D13" s="935">
        <f t="shared" ref="D13:D29" si="1">H13+L13+P13</f>
        <v>50382</v>
      </c>
      <c r="E13" s="936">
        <f t="shared" si="0"/>
        <v>2.5555472143713645</v>
      </c>
      <c r="F13" s="937">
        <f t="shared" ref="F13:F29" si="2">J13+N13+R13</f>
        <v>40702</v>
      </c>
      <c r="G13" s="933"/>
      <c r="H13" s="935">
        <v>14918</v>
      </c>
      <c r="I13" s="936">
        <v>29.609781271088881</v>
      </c>
      <c r="J13" s="937">
        <v>11996</v>
      </c>
      <c r="K13" s="933"/>
      <c r="L13" s="935">
        <v>17891</v>
      </c>
      <c r="M13" s="936">
        <v>35.510698265253467</v>
      </c>
      <c r="N13" s="937">
        <v>14660</v>
      </c>
      <c r="O13" s="933"/>
      <c r="P13" s="935">
        <v>17573</v>
      </c>
      <c r="Q13" s="936">
        <v>34.879520463657656</v>
      </c>
      <c r="R13" s="937">
        <v>14046</v>
      </c>
    </row>
    <row r="14" spans="1:22" s="331" customFormat="1" ht="18" customHeight="1" x14ac:dyDescent="0.2">
      <c r="A14" s="330"/>
      <c r="B14" s="934" t="s">
        <v>37</v>
      </c>
      <c r="C14" s="933"/>
      <c r="D14" s="935">
        <f t="shared" si="1"/>
        <v>41471</v>
      </c>
      <c r="E14" s="936">
        <f t="shared" si="0"/>
        <v>2.1035508421101752</v>
      </c>
      <c r="F14" s="937">
        <f t="shared" si="2"/>
        <v>31506</v>
      </c>
      <c r="G14" s="933"/>
      <c r="H14" s="935">
        <v>10464</v>
      </c>
      <c r="I14" s="936">
        <v>25.232089894142895</v>
      </c>
      <c r="J14" s="937">
        <v>7776</v>
      </c>
      <c r="K14" s="933"/>
      <c r="L14" s="935">
        <v>14543</v>
      </c>
      <c r="M14" s="936">
        <v>35.067878758650622</v>
      </c>
      <c r="N14" s="937">
        <v>10628</v>
      </c>
      <c r="O14" s="933"/>
      <c r="P14" s="935">
        <v>16464</v>
      </c>
      <c r="Q14" s="936">
        <v>39.700031347206483</v>
      </c>
      <c r="R14" s="937">
        <v>13102</v>
      </c>
    </row>
    <row r="15" spans="1:22" s="331" customFormat="1" ht="18" customHeight="1" x14ac:dyDescent="0.2">
      <c r="A15" s="330"/>
      <c r="B15" s="934" t="s">
        <v>38</v>
      </c>
      <c r="C15" s="933"/>
      <c r="D15" s="935">
        <f t="shared" si="1"/>
        <v>48847</v>
      </c>
      <c r="E15" s="936">
        <f t="shared" si="0"/>
        <v>2.47768676869513</v>
      </c>
      <c r="F15" s="937">
        <f t="shared" si="2"/>
        <v>29317</v>
      </c>
      <c r="G15" s="933"/>
      <c r="H15" s="935">
        <v>10752</v>
      </c>
      <c r="I15" s="936">
        <v>22.01158720085164</v>
      </c>
      <c r="J15" s="937">
        <v>7663</v>
      </c>
      <c r="K15" s="933"/>
      <c r="L15" s="935">
        <v>16359</v>
      </c>
      <c r="M15" s="936">
        <v>33.490285995045753</v>
      </c>
      <c r="N15" s="937">
        <v>9929</v>
      </c>
      <c r="O15" s="933"/>
      <c r="P15" s="935">
        <v>21736</v>
      </c>
      <c r="Q15" s="936">
        <v>44.498126804102604</v>
      </c>
      <c r="R15" s="937">
        <v>11725</v>
      </c>
    </row>
    <row r="16" spans="1:22" s="331" customFormat="1" ht="18" customHeight="1" x14ac:dyDescent="0.2">
      <c r="A16" s="330"/>
      <c r="B16" s="934" t="s">
        <v>6</v>
      </c>
      <c r="C16" s="933"/>
      <c r="D16" s="935">
        <f t="shared" si="1"/>
        <v>46546</v>
      </c>
      <c r="E16" s="936">
        <f t="shared" si="0"/>
        <v>2.3609721853068462</v>
      </c>
      <c r="F16" s="937">
        <f t="shared" si="2"/>
        <v>41030</v>
      </c>
      <c r="G16" s="933"/>
      <c r="H16" s="935">
        <v>15228</v>
      </c>
      <c r="I16" s="936">
        <v>32.71602285910712</v>
      </c>
      <c r="J16" s="937">
        <v>13512</v>
      </c>
      <c r="K16" s="933"/>
      <c r="L16" s="935">
        <v>16524</v>
      </c>
      <c r="M16" s="936">
        <v>35.500365230094957</v>
      </c>
      <c r="N16" s="937">
        <v>14556</v>
      </c>
      <c r="O16" s="933"/>
      <c r="P16" s="935">
        <v>14794</v>
      </c>
      <c r="Q16" s="936">
        <v>31.783611910797919</v>
      </c>
      <c r="R16" s="937">
        <v>12962</v>
      </c>
    </row>
    <row r="17" spans="1:19" s="331" customFormat="1" ht="18" customHeight="1" x14ac:dyDescent="0.2">
      <c r="A17" s="330"/>
      <c r="B17" s="934" t="s">
        <v>5</v>
      </c>
      <c r="C17" s="933"/>
      <c r="D17" s="935">
        <f t="shared" si="1"/>
        <v>27323</v>
      </c>
      <c r="E17" s="936">
        <f t="shared" si="0"/>
        <v>1.3859159330369732</v>
      </c>
      <c r="F17" s="937">
        <f t="shared" si="2"/>
        <v>17396</v>
      </c>
      <c r="G17" s="933"/>
      <c r="H17" s="935">
        <v>8508</v>
      </c>
      <c r="I17" s="936">
        <v>31.138601178494309</v>
      </c>
      <c r="J17" s="937">
        <v>5145</v>
      </c>
      <c r="K17" s="933"/>
      <c r="L17" s="935">
        <v>12219</v>
      </c>
      <c r="M17" s="936">
        <v>44.720565091681003</v>
      </c>
      <c r="N17" s="937">
        <v>7509</v>
      </c>
      <c r="O17" s="933"/>
      <c r="P17" s="935">
        <v>6596</v>
      </c>
      <c r="Q17" s="936">
        <v>24.140833729824688</v>
      </c>
      <c r="R17" s="937">
        <v>4742</v>
      </c>
    </row>
    <row r="18" spans="1:19" s="331" customFormat="1" ht="18" customHeight="1" x14ac:dyDescent="0.2">
      <c r="A18" s="330"/>
      <c r="B18" s="934" t="s">
        <v>4</v>
      </c>
      <c r="C18" s="933"/>
      <c r="D18" s="935">
        <f t="shared" si="1"/>
        <v>170786</v>
      </c>
      <c r="E18" s="936">
        <f t="shared" si="0"/>
        <v>8.662849560430864</v>
      </c>
      <c r="F18" s="937">
        <f t="shared" si="2"/>
        <v>124219</v>
      </c>
      <c r="G18" s="933"/>
      <c r="H18" s="935">
        <v>46833</v>
      </c>
      <c r="I18" s="936">
        <v>27.422036935111777</v>
      </c>
      <c r="J18" s="937">
        <v>34712</v>
      </c>
      <c r="K18" s="933"/>
      <c r="L18" s="935">
        <v>56244</v>
      </c>
      <c r="M18" s="936">
        <v>32.932441769231666</v>
      </c>
      <c r="N18" s="937">
        <v>40750</v>
      </c>
      <c r="O18" s="933"/>
      <c r="P18" s="935">
        <v>67709</v>
      </c>
      <c r="Q18" s="936">
        <v>39.645521295656557</v>
      </c>
      <c r="R18" s="937">
        <v>48757</v>
      </c>
    </row>
    <row r="19" spans="1:19" s="331" customFormat="1" ht="18" customHeight="1" x14ac:dyDescent="0.2">
      <c r="A19" s="330"/>
      <c r="B19" s="934" t="s">
        <v>40</v>
      </c>
      <c r="C19" s="933"/>
      <c r="D19" s="935">
        <f t="shared" si="1"/>
        <v>97717</v>
      </c>
      <c r="E19" s="936">
        <f t="shared" si="0"/>
        <v>4.9565401759899688</v>
      </c>
      <c r="F19" s="937">
        <f t="shared" si="2"/>
        <v>72434</v>
      </c>
      <c r="G19" s="933"/>
      <c r="H19" s="935">
        <v>30030</v>
      </c>
      <c r="I19" s="936">
        <v>30.731602484726299</v>
      </c>
      <c r="J19" s="937">
        <v>22036</v>
      </c>
      <c r="K19" s="933"/>
      <c r="L19" s="935">
        <v>31954</v>
      </c>
      <c r="M19" s="936">
        <v>32.700553639591881</v>
      </c>
      <c r="N19" s="937">
        <v>23781</v>
      </c>
      <c r="O19" s="933"/>
      <c r="P19" s="935">
        <v>35733</v>
      </c>
      <c r="Q19" s="936">
        <v>36.567843875681817</v>
      </c>
      <c r="R19" s="937">
        <v>26617</v>
      </c>
    </row>
    <row r="20" spans="1:19" s="331" customFormat="1" ht="18" customHeight="1" x14ac:dyDescent="0.2">
      <c r="A20" s="330"/>
      <c r="B20" s="934" t="s">
        <v>41</v>
      </c>
      <c r="C20" s="933"/>
      <c r="D20" s="935">
        <f t="shared" si="1"/>
        <v>254344</v>
      </c>
      <c r="E20" s="936">
        <f t="shared" si="0"/>
        <v>12.901196869756468</v>
      </c>
      <c r="F20" s="937">
        <f t="shared" si="2"/>
        <v>208349</v>
      </c>
      <c r="G20" s="933"/>
      <c r="H20" s="935">
        <v>54578</v>
      </c>
      <c r="I20" s="936">
        <v>21.458339886138457</v>
      </c>
      <c r="J20" s="937">
        <v>44448</v>
      </c>
      <c r="K20" s="933"/>
      <c r="L20" s="935">
        <v>105458</v>
      </c>
      <c r="M20" s="936">
        <v>41.462743371182334</v>
      </c>
      <c r="N20" s="937">
        <v>84565</v>
      </c>
      <c r="O20" s="933"/>
      <c r="P20" s="935">
        <v>94308</v>
      </c>
      <c r="Q20" s="936">
        <v>37.078916742679205</v>
      </c>
      <c r="R20" s="937">
        <v>79336</v>
      </c>
    </row>
    <row r="21" spans="1:19" s="331" customFormat="1" ht="18" customHeight="1" x14ac:dyDescent="0.2">
      <c r="A21" s="330"/>
      <c r="B21" s="934" t="s">
        <v>3</v>
      </c>
      <c r="C21" s="933"/>
      <c r="D21" s="935">
        <f t="shared" si="1"/>
        <v>235276</v>
      </c>
      <c r="E21" s="936">
        <f t="shared" si="0"/>
        <v>11.934002747180285</v>
      </c>
      <c r="F21" s="937">
        <f t="shared" si="2"/>
        <v>152556</v>
      </c>
      <c r="G21" s="933"/>
      <c r="H21" s="935">
        <v>68354</v>
      </c>
      <c r="I21" s="936">
        <v>29.05268705690338</v>
      </c>
      <c r="J21" s="937">
        <v>44958</v>
      </c>
      <c r="K21" s="933"/>
      <c r="L21" s="935">
        <v>87877</v>
      </c>
      <c r="M21" s="936">
        <v>37.350600996276711</v>
      </c>
      <c r="N21" s="937">
        <v>57259</v>
      </c>
      <c r="O21" s="933"/>
      <c r="P21" s="935">
        <v>79045</v>
      </c>
      <c r="Q21" s="936">
        <v>33.596711946819909</v>
      </c>
      <c r="R21" s="937">
        <v>50339</v>
      </c>
    </row>
    <row r="22" spans="1:19" s="331" customFormat="1" ht="18" customHeight="1" x14ac:dyDescent="0.2">
      <c r="A22" s="330"/>
      <c r="B22" s="934" t="s">
        <v>2</v>
      </c>
      <c r="C22" s="933"/>
      <c r="D22" s="935">
        <f t="shared" si="1"/>
        <v>41874</v>
      </c>
      <c r="E22" s="936">
        <f t="shared" si="0"/>
        <v>2.1239923793137732</v>
      </c>
      <c r="F22" s="937">
        <f t="shared" si="2"/>
        <v>35415</v>
      </c>
      <c r="G22" s="933"/>
      <c r="H22" s="935">
        <v>13403</v>
      </c>
      <c r="I22" s="936">
        <v>32.007928547547401</v>
      </c>
      <c r="J22" s="937">
        <v>12087</v>
      </c>
      <c r="K22" s="933"/>
      <c r="L22" s="935">
        <v>14118</v>
      </c>
      <c r="M22" s="936">
        <v>33.715432010316668</v>
      </c>
      <c r="N22" s="937">
        <v>11899</v>
      </c>
      <c r="O22" s="933"/>
      <c r="P22" s="935">
        <v>14353</v>
      </c>
      <c r="Q22" s="936">
        <v>34.276639442135931</v>
      </c>
      <c r="R22" s="937">
        <v>11429</v>
      </c>
    </row>
    <row r="23" spans="1:19" s="331" customFormat="1" ht="18" customHeight="1" x14ac:dyDescent="0.2">
      <c r="A23" s="330"/>
      <c r="B23" s="934" t="s">
        <v>35</v>
      </c>
      <c r="C23" s="933"/>
      <c r="D23" s="935">
        <f t="shared" si="1"/>
        <v>92396</v>
      </c>
      <c r="E23" s="936">
        <f t="shared" si="0"/>
        <v>4.6866408721181489</v>
      </c>
      <c r="F23" s="937">
        <f t="shared" si="2"/>
        <v>74248</v>
      </c>
      <c r="G23" s="933"/>
      <c r="H23" s="935">
        <v>30637</v>
      </c>
      <c r="I23" s="936">
        <v>33.158361833845625</v>
      </c>
      <c r="J23" s="937">
        <v>25963</v>
      </c>
      <c r="K23" s="933"/>
      <c r="L23" s="935">
        <v>32540</v>
      </c>
      <c r="M23" s="936">
        <v>35.217974804104074</v>
      </c>
      <c r="N23" s="937">
        <v>25810</v>
      </c>
      <c r="O23" s="933"/>
      <c r="P23" s="935">
        <v>29219</v>
      </c>
      <c r="Q23" s="936">
        <v>31.623663362050301</v>
      </c>
      <c r="R23" s="937">
        <v>22475</v>
      </c>
    </row>
    <row r="24" spans="1:19" s="331" customFormat="1" ht="18" customHeight="1" x14ac:dyDescent="0.2">
      <c r="A24" s="330"/>
      <c r="B24" s="934" t="s">
        <v>42</v>
      </c>
      <c r="C24" s="933"/>
      <c r="D24" s="935">
        <f t="shared" si="1"/>
        <v>250070</v>
      </c>
      <c r="E24" s="936">
        <f t="shared" si="0"/>
        <v>12.684404983880098</v>
      </c>
      <c r="F24" s="937">
        <f t="shared" si="2"/>
        <v>181408</v>
      </c>
      <c r="G24" s="933"/>
      <c r="H24" s="935">
        <v>83072</v>
      </c>
      <c r="I24" s="936">
        <v>33.219498540408686</v>
      </c>
      <c r="J24" s="937">
        <v>61401</v>
      </c>
      <c r="K24" s="933"/>
      <c r="L24" s="935">
        <v>95138</v>
      </c>
      <c r="M24" s="936">
        <v>38.044547526692526</v>
      </c>
      <c r="N24" s="937">
        <v>67808</v>
      </c>
      <c r="O24" s="933"/>
      <c r="P24" s="935">
        <v>71860</v>
      </c>
      <c r="Q24" s="936">
        <v>28.735953932898788</v>
      </c>
      <c r="R24" s="937">
        <v>52199</v>
      </c>
    </row>
    <row r="25" spans="1:19" s="331" customFormat="1" ht="18" customHeight="1" x14ac:dyDescent="0.2">
      <c r="A25" s="330">
        <v>47094</v>
      </c>
      <c r="B25" s="934" t="s">
        <v>43</v>
      </c>
      <c r="C25" s="933"/>
      <c r="D25" s="935">
        <f t="shared" si="1"/>
        <v>53829</v>
      </c>
      <c r="E25" s="936">
        <f t="shared" si="0"/>
        <v>2.7303908340755858</v>
      </c>
      <c r="F25" s="937">
        <f t="shared" si="2"/>
        <v>42280</v>
      </c>
      <c r="G25" s="933"/>
      <c r="H25" s="935">
        <v>16270</v>
      </c>
      <c r="I25" s="936">
        <v>30.225343216481821</v>
      </c>
      <c r="J25" s="937">
        <v>13264</v>
      </c>
      <c r="K25" s="933"/>
      <c r="L25" s="935">
        <v>21458</v>
      </c>
      <c r="M25" s="936">
        <v>39.863270727674674</v>
      </c>
      <c r="N25" s="937">
        <v>16676</v>
      </c>
      <c r="O25" s="933"/>
      <c r="P25" s="935">
        <v>16101</v>
      </c>
      <c r="Q25" s="936">
        <v>29.911386055843504</v>
      </c>
      <c r="R25" s="937">
        <v>12340</v>
      </c>
    </row>
    <row r="26" spans="1:19" s="331" customFormat="1" ht="18" customHeight="1" x14ac:dyDescent="0.2">
      <c r="B26" s="934" t="s">
        <v>44</v>
      </c>
      <c r="C26" s="933"/>
      <c r="D26" s="935">
        <f t="shared" si="1"/>
        <v>22654</v>
      </c>
      <c r="E26" s="936">
        <f t="shared" si="0"/>
        <v>1.1490882972960361</v>
      </c>
      <c r="F26" s="937">
        <f t="shared" si="2"/>
        <v>16304</v>
      </c>
      <c r="G26" s="933"/>
      <c r="H26" s="935">
        <v>4231</v>
      </c>
      <c r="I26" s="936">
        <v>18.676613401606783</v>
      </c>
      <c r="J26" s="937">
        <v>3360</v>
      </c>
      <c r="K26" s="933"/>
      <c r="L26" s="935">
        <v>8189</v>
      </c>
      <c r="M26" s="936">
        <v>36.148141608545956</v>
      </c>
      <c r="N26" s="937">
        <v>6229</v>
      </c>
      <c r="O26" s="933"/>
      <c r="P26" s="935">
        <v>10234</v>
      </c>
      <c r="Q26" s="936">
        <v>45.175244989847272</v>
      </c>
      <c r="R26" s="937">
        <v>6715</v>
      </c>
    </row>
    <row r="27" spans="1:19" s="331" customFormat="1" ht="18" customHeight="1" x14ac:dyDescent="0.2">
      <c r="B27" s="934" t="s">
        <v>45</v>
      </c>
      <c r="C27" s="933"/>
      <c r="D27" s="935">
        <f t="shared" si="1"/>
        <v>96220</v>
      </c>
      <c r="E27" s="936">
        <f t="shared" si="0"/>
        <v>4.8806072201741237</v>
      </c>
      <c r="F27" s="937">
        <f t="shared" si="2"/>
        <v>68480</v>
      </c>
      <c r="G27" s="933"/>
      <c r="H27" s="935">
        <v>23836</v>
      </c>
      <c r="I27" s="936">
        <v>24.772396591145291</v>
      </c>
      <c r="J27" s="937">
        <v>17112</v>
      </c>
      <c r="K27" s="933"/>
      <c r="L27" s="935">
        <v>33737</v>
      </c>
      <c r="M27" s="936">
        <v>35.062357098316362</v>
      </c>
      <c r="N27" s="937">
        <v>23198</v>
      </c>
      <c r="O27" s="933"/>
      <c r="P27" s="935">
        <v>38647</v>
      </c>
      <c r="Q27" s="936">
        <v>40.16524631053835</v>
      </c>
      <c r="R27" s="937">
        <v>28170</v>
      </c>
    </row>
    <row r="28" spans="1:19" s="331" customFormat="1" ht="18" customHeight="1" x14ac:dyDescent="0.2">
      <c r="B28" s="934" t="s">
        <v>46</v>
      </c>
      <c r="C28" s="933"/>
      <c r="D28" s="935">
        <f t="shared" si="1"/>
        <v>14023</v>
      </c>
      <c r="E28" s="936">
        <f t="shared" si="0"/>
        <v>0.71129448190087019</v>
      </c>
      <c r="F28" s="937">
        <f t="shared" si="2"/>
        <v>9221</v>
      </c>
      <c r="G28" s="933"/>
      <c r="H28" s="935">
        <v>3701</v>
      </c>
      <c r="I28" s="936">
        <v>26.39235541610212</v>
      </c>
      <c r="J28" s="937">
        <v>2367</v>
      </c>
      <c r="K28" s="933"/>
      <c r="L28" s="935">
        <v>6218</v>
      </c>
      <c r="M28" s="936">
        <v>44.341439064394208</v>
      </c>
      <c r="N28" s="937">
        <v>3964</v>
      </c>
      <c r="O28" s="933"/>
      <c r="P28" s="935">
        <v>4104</v>
      </c>
      <c r="Q28" s="936">
        <v>29.266205519503675</v>
      </c>
      <c r="R28" s="937">
        <v>2890</v>
      </c>
    </row>
    <row r="29" spans="1:19" s="331" customFormat="1" ht="18" customHeight="1" x14ac:dyDescent="0.2">
      <c r="B29" s="955" t="s">
        <v>1</v>
      </c>
      <c r="C29" s="933"/>
      <c r="D29" s="949">
        <f t="shared" si="1"/>
        <v>4650</v>
      </c>
      <c r="E29" s="936">
        <f t="shared" si="0"/>
        <v>0.2358638908107428</v>
      </c>
      <c r="F29" s="951">
        <f t="shared" si="2"/>
        <v>3493</v>
      </c>
      <c r="G29" s="933"/>
      <c r="H29" s="935">
        <v>1522</v>
      </c>
      <c r="I29" s="952">
        <v>32.731182795698928</v>
      </c>
      <c r="J29" s="937">
        <v>1176</v>
      </c>
      <c r="K29" s="933"/>
      <c r="L29" s="949">
        <v>1680</v>
      </c>
      <c r="M29" s="952">
        <v>36.129032258064512</v>
      </c>
      <c r="N29" s="951">
        <v>1259</v>
      </c>
      <c r="O29" s="933"/>
      <c r="P29" s="949">
        <v>1448</v>
      </c>
      <c r="Q29" s="952">
        <v>31.13978494623656</v>
      </c>
      <c r="R29" s="937">
        <v>1058</v>
      </c>
    </row>
    <row r="30" spans="1:19" s="319" customFormat="1" ht="18" customHeight="1" x14ac:dyDescent="0.2">
      <c r="B30" s="1282" t="s">
        <v>0</v>
      </c>
      <c r="C30" s="1283"/>
      <c r="D30" s="1284">
        <f>SUM(D12:D29)</f>
        <v>1971476</v>
      </c>
      <c r="E30" s="1285">
        <f>D30/D$30*100</f>
        <v>100</v>
      </c>
      <c r="F30" s="1286">
        <f>SUM(F12:F29)</f>
        <v>1435172</v>
      </c>
      <c r="G30" s="1287"/>
      <c r="H30" s="1288">
        <f>SUM(H12:H29)</f>
        <v>544170</v>
      </c>
      <c r="I30" s="1289">
        <f t="shared" ref="I30" si="3">H30/$D30*100</f>
        <v>27.602162034942346</v>
      </c>
      <c r="J30" s="1288">
        <f>SUM(J12:J29)</f>
        <v>405815</v>
      </c>
      <c r="K30" s="1287"/>
      <c r="L30" s="1288">
        <f>SUM(L12:L29)</f>
        <v>766230</v>
      </c>
      <c r="M30" s="1290">
        <f t="shared" ref="M30" si="4">L30/$D30*100</f>
        <v>38.865804098046333</v>
      </c>
      <c r="N30" s="1286">
        <f>SUM(N12:N29)</f>
        <v>551770</v>
      </c>
      <c r="O30" s="1287"/>
      <c r="P30" s="1291">
        <f>SUM(P12:P29)</f>
        <v>661076</v>
      </c>
      <c r="Q30" s="1292">
        <f t="shared" ref="Q30" si="5">P30/$D30*100</f>
        <v>33.532033867011314</v>
      </c>
      <c r="R30" s="1288">
        <f>SUM(R12:R29)</f>
        <v>477587</v>
      </c>
      <c r="S30" s="1123"/>
    </row>
    <row r="31" spans="1:19" s="328" customFormat="1" ht="6.75" customHeight="1" x14ac:dyDescent="0.2">
      <c r="B31" s="1601"/>
      <c r="C31" s="1601"/>
      <c r="D31" s="1601"/>
      <c r="E31" s="1601"/>
      <c r="F31" s="950"/>
      <c r="G31" s="782"/>
      <c r="H31" s="953"/>
      <c r="J31" s="954"/>
      <c r="N31" s="953"/>
    </row>
    <row r="32" spans="1:19" ht="24.75" customHeight="1" x14ac:dyDescent="0.25">
      <c r="B32" s="1597" t="s">
        <v>78</v>
      </c>
      <c r="C32" s="1597"/>
      <c r="D32" s="1597"/>
      <c r="E32" s="1597"/>
      <c r="F32" s="1597"/>
      <c r="G32" s="1597"/>
      <c r="H32" s="1597"/>
      <c r="I32" s="1597"/>
      <c r="J32" s="1597"/>
      <c r="K32" s="1597"/>
      <c r="L32" s="1597"/>
      <c r="M32" s="1597"/>
      <c r="N32" s="1597"/>
      <c r="O32" s="1597"/>
      <c r="P32" s="1597"/>
      <c r="Q32" s="1597"/>
      <c r="R32" s="1597"/>
    </row>
    <row r="33" spans="2:12" x14ac:dyDescent="0.25">
      <c r="H33" s="938"/>
      <c r="L33" s="938"/>
    </row>
    <row r="34" spans="2:12" x14ac:dyDescent="0.25">
      <c r="B34" s="938"/>
      <c r="L34" s="938"/>
    </row>
  </sheetData>
  <mergeCells count="15">
    <mergeCell ref="B32:R32"/>
    <mergeCell ref="H9:I9"/>
    <mergeCell ref="L9:M9"/>
    <mergeCell ref="P9:Q9"/>
    <mergeCell ref="B31:E31"/>
    <mergeCell ref="B2:E2"/>
    <mergeCell ref="H2:Q2"/>
    <mergeCell ref="B5:Q5"/>
    <mergeCell ref="B7:B10"/>
    <mergeCell ref="D7:F8"/>
    <mergeCell ref="D9:E9"/>
    <mergeCell ref="B4:R4"/>
    <mergeCell ref="H7:J8"/>
    <mergeCell ref="L7:N8"/>
    <mergeCell ref="P7:R8"/>
  </mergeCells>
  <printOptions horizontalCentered="1"/>
  <pageMargins left="0" right="0" top="0.43307086614173229" bottom="0.43307086614173229" header="0" footer="0"/>
  <pageSetup paperSize="9" orientation="landscape" r:id="rId1"/>
  <headerFooter alignWithMargins="0"/>
  <colBreaks count="1" manualBreakCount="1">
    <brk id="1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64</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438</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72</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287</v>
      </c>
      <c r="J8" s="1612"/>
      <c r="K8" s="960"/>
      <c r="L8" s="1613" t="s">
        <v>69</v>
      </c>
      <c r="M8" s="1614"/>
      <c r="N8" s="1611" t="s">
        <v>287</v>
      </c>
      <c r="O8" s="1612"/>
      <c r="P8" s="960"/>
      <c r="Q8" s="1613" t="s">
        <v>69</v>
      </c>
      <c r="R8" s="1614"/>
      <c r="S8" s="1611" t="s">
        <v>287</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647</v>
      </c>
      <c r="E11" s="931">
        <f>D11/D$29*100</f>
        <v>0.91097250186559287</v>
      </c>
      <c r="F11" s="933"/>
      <c r="G11" s="930">
        <v>12</v>
      </c>
      <c r="H11" s="931">
        <v>1.8547140649149922</v>
      </c>
      <c r="I11" s="930">
        <v>6</v>
      </c>
      <c r="J11" s="931">
        <v>50</v>
      </c>
      <c r="K11" s="933"/>
      <c r="L11" s="930">
        <v>28</v>
      </c>
      <c r="M11" s="931">
        <v>4.327666151468315</v>
      </c>
      <c r="N11" s="930">
        <v>21</v>
      </c>
      <c r="O11" s="931">
        <v>75</v>
      </c>
      <c r="P11" s="933"/>
      <c r="Q11" s="930">
        <v>607</v>
      </c>
      <c r="R11" s="931">
        <v>93.817619783616692</v>
      </c>
      <c r="S11" s="930">
        <v>417</v>
      </c>
      <c r="T11" s="931">
        <f>S11/Q11*100</f>
        <v>68.698517298187809</v>
      </c>
    </row>
    <row r="12" spans="1:22" s="331" customFormat="1" ht="18" customHeight="1" x14ac:dyDescent="0.2">
      <c r="A12" s="330"/>
      <c r="B12" s="934" t="s">
        <v>7</v>
      </c>
      <c r="C12" s="933"/>
      <c r="D12" s="935">
        <f t="shared" ref="D12:D28" si="0">G12+L12+Q12</f>
        <v>4092</v>
      </c>
      <c r="E12" s="936">
        <f t="shared" ref="E12:E29" si="1">D12/D$29*100</f>
        <v>5.7615138757867168</v>
      </c>
      <c r="F12" s="933"/>
      <c r="G12" s="935">
        <v>1890</v>
      </c>
      <c r="H12" s="936">
        <v>46.187683284457478</v>
      </c>
      <c r="I12" s="935">
        <v>4</v>
      </c>
      <c r="J12" s="936">
        <v>0.21164021164021166</v>
      </c>
      <c r="K12" s="933"/>
      <c r="L12" s="935">
        <v>1182</v>
      </c>
      <c r="M12" s="936">
        <v>28.885630498533725</v>
      </c>
      <c r="N12" s="935">
        <v>35</v>
      </c>
      <c r="O12" s="936">
        <v>2.9610829103214891</v>
      </c>
      <c r="P12" s="933"/>
      <c r="Q12" s="935">
        <v>1020</v>
      </c>
      <c r="R12" s="936">
        <v>24.926686217008797</v>
      </c>
      <c r="S12" s="935">
        <v>320</v>
      </c>
      <c r="T12" s="936">
        <f t="shared" ref="T12:T29" si="2">S12/Q12*100</f>
        <v>31.372549019607842</v>
      </c>
    </row>
    <row r="13" spans="1:22" s="331" customFormat="1" ht="18" customHeight="1" x14ac:dyDescent="0.2">
      <c r="A13" s="330"/>
      <c r="B13" s="934" t="s">
        <v>37</v>
      </c>
      <c r="C13" s="933"/>
      <c r="D13" s="935">
        <f t="shared" si="0"/>
        <v>7639</v>
      </c>
      <c r="E13" s="936">
        <f t="shared" si="1"/>
        <v>10.755670698224518</v>
      </c>
      <c r="F13" s="933"/>
      <c r="G13" s="935">
        <v>2295</v>
      </c>
      <c r="H13" s="936">
        <v>30.0431993716455</v>
      </c>
      <c r="I13" s="935">
        <v>5</v>
      </c>
      <c r="J13" s="936">
        <v>0.2178649237472767</v>
      </c>
      <c r="K13" s="933"/>
      <c r="L13" s="935">
        <v>2775</v>
      </c>
      <c r="M13" s="936">
        <v>36.32674433826417</v>
      </c>
      <c r="N13" s="935">
        <v>9</v>
      </c>
      <c r="O13" s="936">
        <v>0.32432432432432429</v>
      </c>
      <c r="P13" s="933"/>
      <c r="Q13" s="935">
        <v>2569</v>
      </c>
      <c r="R13" s="936">
        <v>33.630056290090323</v>
      </c>
      <c r="S13" s="935">
        <v>1745</v>
      </c>
      <c r="T13" s="936">
        <f t="shared" si="2"/>
        <v>67.925262748151027</v>
      </c>
    </row>
    <row r="14" spans="1:22" s="331" customFormat="1" ht="18" customHeight="1" x14ac:dyDescent="0.2">
      <c r="A14" s="330"/>
      <c r="B14" s="934" t="s">
        <v>38</v>
      </c>
      <c r="C14" s="933"/>
      <c r="D14" s="935">
        <f t="shared" si="0"/>
        <v>4853</v>
      </c>
      <c r="E14" s="936">
        <f t="shared" si="1"/>
        <v>6.8329977612885964</v>
      </c>
      <c r="F14" s="933"/>
      <c r="G14" s="935">
        <v>358</v>
      </c>
      <c r="H14" s="936">
        <v>7.3768802802390274</v>
      </c>
      <c r="I14" s="935">
        <v>17</v>
      </c>
      <c r="J14" s="936">
        <v>4.7486033519553068</v>
      </c>
      <c r="K14" s="933"/>
      <c r="L14" s="935">
        <v>1002</v>
      </c>
      <c r="M14" s="936">
        <v>20.647022460333815</v>
      </c>
      <c r="N14" s="935">
        <v>45</v>
      </c>
      <c r="O14" s="936">
        <v>4.4910179640718564</v>
      </c>
      <c r="P14" s="933"/>
      <c r="Q14" s="935">
        <v>3493</v>
      </c>
      <c r="R14" s="936">
        <v>71.976097259427164</v>
      </c>
      <c r="S14" s="935">
        <v>337</v>
      </c>
      <c r="T14" s="936">
        <f t="shared" si="2"/>
        <v>9.6478671628972226</v>
      </c>
    </row>
    <row r="15" spans="1:22" s="331" customFormat="1" ht="18" customHeight="1" x14ac:dyDescent="0.2">
      <c r="A15" s="330"/>
      <c r="B15" s="934" t="s">
        <v>6</v>
      </c>
      <c r="C15" s="933"/>
      <c r="D15" s="935">
        <f t="shared" si="0"/>
        <v>1575</v>
      </c>
      <c r="E15" s="936">
        <f t="shared" si="1"/>
        <v>2.2175914844486995</v>
      </c>
      <c r="F15" s="933"/>
      <c r="G15" s="935">
        <v>524</v>
      </c>
      <c r="H15" s="936">
        <v>33.269841269841272</v>
      </c>
      <c r="I15" s="935">
        <v>91</v>
      </c>
      <c r="J15" s="936">
        <v>17.36641221374046</v>
      </c>
      <c r="K15" s="933"/>
      <c r="L15" s="935">
        <v>496</v>
      </c>
      <c r="M15" s="936">
        <v>31.492063492063494</v>
      </c>
      <c r="N15" s="935">
        <v>116</v>
      </c>
      <c r="O15" s="936">
        <v>23.387096774193548</v>
      </c>
      <c r="P15" s="933"/>
      <c r="Q15" s="935">
        <v>555</v>
      </c>
      <c r="R15" s="936">
        <v>35.238095238095241</v>
      </c>
      <c r="S15" s="935">
        <v>169</v>
      </c>
      <c r="T15" s="936">
        <f t="shared" si="2"/>
        <v>30.45045045045045</v>
      </c>
    </row>
    <row r="16" spans="1:22" s="331" customFormat="1" ht="18" customHeight="1" x14ac:dyDescent="0.2">
      <c r="A16" s="330"/>
      <c r="B16" s="934" t="s">
        <v>5</v>
      </c>
      <c r="C16" s="933"/>
      <c r="D16" s="935">
        <f t="shared" si="0"/>
        <v>6516</v>
      </c>
      <c r="E16" s="936">
        <f t="shared" si="1"/>
        <v>9.1744927699477632</v>
      </c>
      <c r="F16" s="933"/>
      <c r="G16" s="935">
        <v>2548</v>
      </c>
      <c r="H16" s="936">
        <v>39.103744628606506</v>
      </c>
      <c r="I16" s="935">
        <v>0</v>
      </c>
      <c r="J16" s="936">
        <v>0</v>
      </c>
      <c r="K16" s="933"/>
      <c r="L16" s="935">
        <v>3268</v>
      </c>
      <c r="M16" s="936">
        <v>50.153468385512589</v>
      </c>
      <c r="N16" s="935">
        <v>0</v>
      </c>
      <c r="O16" s="936">
        <v>0</v>
      </c>
      <c r="P16" s="933"/>
      <c r="Q16" s="935">
        <v>700</v>
      </c>
      <c r="R16" s="936">
        <v>10.742786985880908</v>
      </c>
      <c r="S16" s="935">
        <v>105</v>
      </c>
      <c r="T16" s="936">
        <f t="shared" si="2"/>
        <v>15</v>
      </c>
    </row>
    <row r="17" spans="1:20" s="331" customFormat="1" ht="18" customHeight="1" x14ac:dyDescent="0.2">
      <c r="A17" s="330"/>
      <c r="B17" s="934" t="s">
        <v>4</v>
      </c>
      <c r="C17" s="933"/>
      <c r="D17" s="935">
        <f t="shared" si="0"/>
        <v>13532</v>
      </c>
      <c r="E17" s="936">
        <f t="shared" si="1"/>
        <v>19.052982836545908</v>
      </c>
      <c r="F17" s="933"/>
      <c r="G17" s="935">
        <v>5564</v>
      </c>
      <c r="H17" s="936">
        <v>41.117351463198339</v>
      </c>
      <c r="I17" s="935">
        <v>14</v>
      </c>
      <c r="J17" s="936">
        <v>0.25161754133716752</v>
      </c>
      <c r="K17" s="933"/>
      <c r="L17" s="935">
        <v>4477</v>
      </c>
      <c r="M17" s="936">
        <v>33.08454034880284</v>
      </c>
      <c r="N17" s="935">
        <v>42</v>
      </c>
      <c r="O17" s="936">
        <v>0.93812821085548359</v>
      </c>
      <c r="P17" s="933"/>
      <c r="Q17" s="935">
        <v>3491</v>
      </c>
      <c r="R17" s="936">
        <v>25.798108187998821</v>
      </c>
      <c r="S17" s="935">
        <v>50</v>
      </c>
      <c r="T17" s="936">
        <f t="shared" si="2"/>
        <v>1.4322543683758235</v>
      </c>
    </row>
    <row r="18" spans="1:20" s="331" customFormat="1" ht="18" customHeight="1" x14ac:dyDescent="0.2">
      <c r="A18" s="330"/>
      <c r="B18" s="934" t="s">
        <v>40</v>
      </c>
      <c r="C18" s="933"/>
      <c r="D18" s="935">
        <f t="shared" si="0"/>
        <v>8978</v>
      </c>
      <c r="E18" s="936">
        <f t="shared" si="1"/>
        <v>12.640975458654239</v>
      </c>
      <c r="F18" s="933"/>
      <c r="G18" s="935">
        <v>2787</v>
      </c>
      <c r="H18" s="936">
        <v>31.042548451770998</v>
      </c>
      <c r="I18" s="935">
        <v>270</v>
      </c>
      <c r="J18" s="936">
        <v>9.6878363832077508</v>
      </c>
      <c r="K18" s="933"/>
      <c r="L18" s="935">
        <v>2339</v>
      </c>
      <c r="M18" s="936">
        <v>26.05257295611495</v>
      </c>
      <c r="N18" s="935">
        <v>438</v>
      </c>
      <c r="O18" s="936">
        <v>18.725951261222747</v>
      </c>
      <c r="P18" s="933"/>
      <c r="Q18" s="935">
        <v>3852</v>
      </c>
      <c r="R18" s="936">
        <v>42.904878592114052</v>
      </c>
      <c r="S18" s="935">
        <v>1372</v>
      </c>
      <c r="T18" s="936">
        <f t="shared" si="2"/>
        <v>35.617860851505711</v>
      </c>
    </row>
    <row r="19" spans="1:20" s="331" customFormat="1" ht="18" customHeight="1" x14ac:dyDescent="0.2">
      <c r="A19" s="330"/>
      <c r="B19" s="934" t="s">
        <v>41</v>
      </c>
      <c r="C19" s="933"/>
      <c r="D19" s="935">
        <f t="shared" si="0"/>
        <v>18</v>
      </c>
      <c r="E19" s="936">
        <f t="shared" si="1"/>
        <v>2.5343902679413711E-2</v>
      </c>
      <c r="F19" s="933"/>
      <c r="G19" s="935">
        <v>11</v>
      </c>
      <c r="H19" s="936">
        <v>61.111111111111114</v>
      </c>
      <c r="I19" s="935">
        <v>10</v>
      </c>
      <c r="J19" s="936">
        <v>90.909090909090907</v>
      </c>
      <c r="K19" s="933"/>
      <c r="L19" s="935">
        <v>5</v>
      </c>
      <c r="M19" s="936">
        <v>27.777777777777779</v>
      </c>
      <c r="N19" s="935">
        <v>5</v>
      </c>
      <c r="O19" s="936">
        <v>100</v>
      </c>
      <c r="P19" s="933"/>
      <c r="Q19" s="935">
        <v>2</v>
      </c>
      <c r="R19" s="936">
        <v>11.111111111111111</v>
      </c>
      <c r="S19" s="935">
        <v>2</v>
      </c>
      <c r="T19" s="936">
        <f t="shared" si="2"/>
        <v>100</v>
      </c>
    </row>
    <row r="20" spans="1:20" s="331" customFormat="1" ht="18" customHeight="1" x14ac:dyDescent="0.2">
      <c r="A20" s="330"/>
      <c r="B20" s="934" t="s">
        <v>3</v>
      </c>
      <c r="C20" s="933"/>
      <c r="D20" s="935">
        <f t="shared" si="0"/>
        <v>1526</v>
      </c>
      <c r="E20" s="936">
        <f t="shared" si="1"/>
        <v>2.1485997493769626</v>
      </c>
      <c r="F20" s="933"/>
      <c r="G20" s="935">
        <v>15</v>
      </c>
      <c r="H20" s="936">
        <v>0.98296199213630409</v>
      </c>
      <c r="I20" s="935">
        <v>1</v>
      </c>
      <c r="J20" s="936">
        <v>6.666666666666667</v>
      </c>
      <c r="K20" s="933"/>
      <c r="L20" s="935">
        <v>300</v>
      </c>
      <c r="M20" s="936">
        <v>19.65923984272608</v>
      </c>
      <c r="N20" s="935">
        <v>73</v>
      </c>
      <c r="O20" s="936">
        <v>24.333333333333336</v>
      </c>
      <c r="P20" s="933"/>
      <c r="Q20" s="935">
        <v>1211</v>
      </c>
      <c r="R20" s="936">
        <v>79.357798165137609</v>
      </c>
      <c r="S20" s="935">
        <v>383</v>
      </c>
      <c r="T20" s="936">
        <f t="shared" si="2"/>
        <v>31.626754748142034</v>
      </c>
    </row>
    <row r="21" spans="1:20" s="331" customFormat="1" ht="18" customHeight="1" x14ac:dyDescent="0.2">
      <c r="A21" s="330"/>
      <c r="B21" s="934" t="s">
        <v>2</v>
      </c>
      <c r="C21" s="933"/>
      <c r="D21" s="935">
        <f t="shared" si="0"/>
        <v>1477</v>
      </c>
      <c r="E21" s="936">
        <f t="shared" si="1"/>
        <v>2.0796080143052253</v>
      </c>
      <c r="F21" s="933"/>
      <c r="G21" s="935">
        <v>301</v>
      </c>
      <c r="H21" s="936">
        <v>20.379146919431278</v>
      </c>
      <c r="I21" s="935">
        <v>49</v>
      </c>
      <c r="J21" s="936">
        <v>16.279069767441861</v>
      </c>
      <c r="K21" s="933"/>
      <c r="L21" s="935">
        <v>301</v>
      </c>
      <c r="M21" s="936">
        <v>20.379146919431278</v>
      </c>
      <c r="N21" s="935">
        <v>69</v>
      </c>
      <c r="O21" s="936">
        <v>22.923588039867109</v>
      </c>
      <c r="P21" s="933"/>
      <c r="Q21" s="935">
        <v>875</v>
      </c>
      <c r="R21" s="936">
        <v>59.241706161137444</v>
      </c>
      <c r="S21" s="935">
        <v>765</v>
      </c>
      <c r="T21" s="936">
        <f t="shared" si="2"/>
        <v>87.428571428571431</v>
      </c>
    </row>
    <row r="22" spans="1:20" s="331" customFormat="1" ht="18" customHeight="1" x14ac:dyDescent="0.2">
      <c r="A22" s="330"/>
      <c r="B22" s="934" t="s">
        <v>35</v>
      </c>
      <c r="C22" s="933"/>
      <c r="D22" s="935">
        <f t="shared" si="0"/>
        <v>6065</v>
      </c>
      <c r="E22" s="936">
        <f t="shared" si="1"/>
        <v>8.5394872083691205</v>
      </c>
      <c r="F22" s="933"/>
      <c r="G22" s="935">
        <v>1583</v>
      </c>
      <c r="H22" s="936">
        <v>26.100577081615828</v>
      </c>
      <c r="I22" s="935">
        <v>11</v>
      </c>
      <c r="J22" s="936">
        <v>0.6948831332912192</v>
      </c>
      <c r="K22" s="933"/>
      <c r="L22" s="935">
        <v>2206</v>
      </c>
      <c r="M22" s="936">
        <v>36.372629843363562</v>
      </c>
      <c r="N22" s="935">
        <v>81</v>
      </c>
      <c r="O22" s="936">
        <v>3.6718041704442426</v>
      </c>
      <c r="P22" s="933"/>
      <c r="Q22" s="935">
        <v>2276</v>
      </c>
      <c r="R22" s="936">
        <v>37.526793075020606</v>
      </c>
      <c r="S22" s="935">
        <v>204</v>
      </c>
      <c r="T22" s="936">
        <f t="shared" si="2"/>
        <v>8.9630931458699479</v>
      </c>
    </row>
    <row r="23" spans="1:20" s="331" customFormat="1" ht="18" customHeight="1" x14ac:dyDescent="0.2">
      <c r="A23" s="330"/>
      <c r="B23" s="934" t="s">
        <v>42</v>
      </c>
      <c r="C23" s="933"/>
      <c r="D23" s="935">
        <f t="shared" si="0"/>
        <v>5395</v>
      </c>
      <c r="E23" s="936">
        <f t="shared" si="1"/>
        <v>7.5961308308576099</v>
      </c>
      <c r="F23" s="933"/>
      <c r="G23" s="935">
        <v>2144</v>
      </c>
      <c r="H23" s="936">
        <v>39.740500463392031</v>
      </c>
      <c r="I23" s="935">
        <v>24</v>
      </c>
      <c r="J23" s="936">
        <v>1.1194029850746268</v>
      </c>
      <c r="K23" s="933"/>
      <c r="L23" s="935">
        <v>2389</v>
      </c>
      <c r="M23" s="936">
        <v>44.281742354031515</v>
      </c>
      <c r="N23" s="935">
        <v>47</v>
      </c>
      <c r="O23" s="936">
        <v>1.9673503557974048</v>
      </c>
      <c r="P23" s="933"/>
      <c r="Q23" s="935">
        <v>862</v>
      </c>
      <c r="R23" s="936">
        <v>15.977757182576461</v>
      </c>
      <c r="S23" s="935">
        <v>96</v>
      </c>
      <c r="T23" s="936">
        <f t="shared" si="2"/>
        <v>11.136890951276101</v>
      </c>
    </row>
    <row r="24" spans="1:20" s="331" customFormat="1" ht="18" customHeight="1" x14ac:dyDescent="0.2">
      <c r="A24" s="330">
        <v>47094</v>
      </c>
      <c r="B24" s="934" t="s">
        <v>43</v>
      </c>
      <c r="C24" s="933"/>
      <c r="D24" s="935">
        <f t="shared" si="0"/>
        <v>3798</v>
      </c>
      <c r="E24" s="936">
        <f t="shared" si="1"/>
        <v>5.3475634653562931</v>
      </c>
      <c r="F24" s="933"/>
      <c r="G24" s="935">
        <v>1367</v>
      </c>
      <c r="H24" s="936">
        <v>35.992627698788837</v>
      </c>
      <c r="I24" s="935">
        <v>30</v>
      </c>
      <c r="J24" s="936">
        <v>2.1945866861741039</v>
      </c>
      <c r="K24" s="933"/>
      <c r="L24" s="935">
        <v>1918</v>
      </c>
      <c r="M24" s="936">
        <v>50.500263296471829</v>
      </c>
      <c r="N24" s="935">
        <v>146</v>
      </c>
      <c r="O24" s="936">
        <v>7.6120959332638165</v>
      </c>
      <c r="P24" s="933"/>
      <c r="Q24" s="935">
        <v>513</v>
      </c>
      <c r="R24" s="936">
        <v>13.507109004739338</v>
      </c>
      <c r="S24" s="935">
        <v>63</v>
      </c>
      <c r="T24" s="936">
        <f t="shared" si="2"/>
        <v>12.280701754385964</v>
      </c>
    </row>
    <row r="25" spans="1:20" s="331" customFormat="1" ht="18" customHeight="1" x14ac:dyDescent="0.2">
      <c r="B25" s="934" t="s">
        <v>44</v>
      </c>
      <c r="C25" s="933"/>
      <c r="D25" s="935">
        <f t="shared" si="0"/>
        <v>2153</v>
      </c>
      <c r="E25" s="936">
        <f t="shared" si="1"/>
        <v>3.0314123593765401</v>
      </c>
      <c r="F25" s="933"/>
      <c r="G25" s="935">
        <v>303</v>
      </c>
      <c r="H25" s="936">
        <v>14.073385973060844</v>
      </c>
      <c r="I25" s="935">
        <v>11</v>
      </c>
      <c r="J25" s="936">
        <v>3.6303630363036308</v>
      </c>
      <c r="K25" s="933"/>
      <c r="L25" s="935">
        <v>541</v>
      </c>
      <c r="M25" s="936">
        <v>25.127728750580587</v>
      </c>
      <c r="N25" s="935">
        <v>18</v>
      </c>
      <c r="O25" s="936">
        <v>3.3271719038817005</v>
      </c>
      <c r="P25" s="933"/>
      <c r="Q25" s="935">
        <v>1309</v>
      </c>
      <c r="R25" s="936">
        <v>60.798885276358575</v>
      </c>
      <c r="S25" s="935">
        <v>310</v>
      </c>
      <c r="T25" s="936">
        <f t="shared" si="2"/>
        <v>23.682200152788386</v>
      </c>
    </row>
    <row r="26" spans="1:20" s="331" customFormat="1" ht="18" customHeight="1" x14ac:dyDescent="0.2">
      <c r="B26" s="934" t="s">
        <v>45</v>
      </c>
      <c r="C26" s="933"/>
      <c r="D26" s="935">
        <f t="shared" si="0"/>
        <v>1021</v>
      </c>
      <c r="E26" s="936">
        <f t="shared" si="1"/>
        <v>1.4375624797600777</v>
      </c>
      <c r="F26" s="933"/>
      <c r="G26" s="935">
        <v>254</v>
      </c>
      <c r="H26" s="936">
        <v>24.877571008814886</v>
      </c>
      <c r="I26" s="935">
        <v>14</v>
      </c>
      <c r="J26" s="936">
        <v>5.5118110236220472</v>
      </c>
      <c r="K26" s="933"/>
      <c r="L26" s="935">
        <v>416</v>
      </c>
      <c r="M26" s="936">
        <v>40.744368266405488</v>
      </c>
      <c r="N26" s="935">
        <v>30</v>
      </c>
      <c r="O26" s="936">
        <v>7.2115384615384608</v>
      </c>
      <c r="P26" s="933"/>
      <c r="Q26" s="935">
        <v>351</v>
      </c>
      <c r="R26" s="936">
        <v>34.37806072477963</v>
      </c>
      <c r="S26" s="935">
        <v>21</v>
      </c>
      <c r="T26" s="936">
        <f t="shared" si="2"/>
        <v>5.982905982905983</v>
      </c>
    </row>
    <row r="27" spans="1:20" s="331" customFormat="1" ht="18" customHeight="1" x14ac:dyDescent="0.2">
      <c r="B27" s="934" t="s">
        <v>46</v>
      </c>
      <c r="C27" s="933"/>
      <c r="D27" s="935">
        <f t="shared" si="0"/>
        <v>1111</v>
      </c>
      <c r="E27" s="936">
        <f t="shared" si="1"/>
        <v>1.5642819931571461</v>
      </c>
      <c r="F27" s="933"/>
      <c r="G27" s="935">
        <v>379</v>
      </c>
      <c r="H27" s="936">
        <v>34.113411341134118</v>
      </c>
      <c r="I27" s="935">
        <v>15</v>
      </c>
      <c r="J27" s="936">
        <v>3.9577836411609502</v>
      </c>
      <c r="K27" s="933"/>
      <c r="L27" s="935">
        <v>555</v>
      </c>
      <c r="M27" s="936">
        <v>49.954995499549952</v>
      </c>
      <c r="N27" s="935">
        <v>23</v>
      </c>
      <c r="O27" s="936">
        <v>4.1441441441441444</v>
      </c>
      <c r="P27" s="933"/>
      <c r="Q27" s="935">
        <v>177</v>
      </c>
      <c r="R27" s="936">
        <v>15.931593159315932</v>
      </c>
      <c r="S27" s="935">
        <v>15</v>
      </c>
      <c r="T27" s="936">
        <f t="shared" si="2"/>
        <v>8.4745762711864394</v>
      </c>
    </row>
    <row r="28" spans="1:20" s="331" customFormat="1" ht="18" customHeight="1" x14ac:dyDescent="0.2">
      <c r="B28" s="956" t="s">
        <v>1</v>
      </c>
      <c r="C28" s="933"/>
      <c r="D28" s="957">
        <f t="shared" si="0"/>
        <v>627</v>
      </c>
      <c r="E28" s="958">
        <f t="shared" si="1"/>
        <v>0.88281260999957756</v>
      </c>
      <c r="F28" s="933"/>
      <c r="G28" s="957">
        <v>175</v>
      </c>
      <c r="H28" s="958">
        <v>27.910685805422649</v>
      </c>
      <c r="I28" s="957">
        <v>17</v>
      </c>
      <c r="J28" s="958">
        <v>9.7142857142857135</v>
      </c>
      <c r="K28" s="933"/>
      <c r="L28" s="957">
        <v>221</v>
      </c>
      <c r="M28" s="958">
        <v>35.247208931419458</v>
      </c>
      <c r="N28" s="957">
        <v>24</v>
      </c>
      <c r="O28" s="958">
        <v>10.859728506787331</v>
      </c>
      <c r="P28" s="933"/>
      <c r="Q28" s="957">
        <v>231</v>
      </c>
      <c r="R28" s="958">
        <v>36.84210526315789</v>
      </c>
      <c r="S28" s="957">
        <v>40</v>
      </c>
      <c r="T28" s="958">
        <f t="shared" si="2"/>
        <v>17.316017316017316</v>
      </c>
    </row>
    <row r="29" spans="1:20" s="319" customFormat="1" ht="18" customHeight="1" x14ac:dyDescent="0.2">
      <c r="B29" s="1293" t="s">
        <v>0</v>
      </c>
      <c r="C29" s="1286"/>
      <c r="D29" s="1294">
        <f>SUM(D11:D28)</f>
        <v>71023</v>
      </c>
      <c r="E29" s="1295">
        <f t="shared" si="1"/>
        <v>100</v>
      </c>
      <c r="F29" s="1286"/>
      <c r="G29" s="1294">
        <f>SUM(G11:G28)</f>
        <v>22510</v>
      </c>
      <c r="H29" s="1295">
        <f t="shared" ref="H29" si="3">G29/$D29*100</f>
        <v>31.693958295200147</v>
      </c>
      <c r="I29" s="1294">
        <f>SUM(I11:I28)</f>
        <v>589</v>
      </c>
      <c r="J29" s="1295">
        <f t="shared" ref="J29" si="4">I29/G29*100</f>
        <v>2.6166148378498444</v>
      </c>
      <c r="K29" s="1286"/>
      <c r="L29" s="1294">
        <f>SUM(L11:L28)</f>
        <v>24419</v>
      </c>
      <c r="M29" s="1295">
        <f t="shared" ref="M29" si="5">L29/$D29*100</f>
        <v>34.381819973811304</v>
      </c>
      <c r="N29" s="1294">
        <f>SUM(N11:N28)</f>
        <v>1222</v>
      </c>
      <c r="O29" s="1295">
        <f t="shared" ref="O29" si="6">N29/L29*100</f>
        <v>5.0042999303820794</v>
      </c>
      <c r="P29" s="1286"/>
      <c r="Q29" s="1294">
        <f>SUM(Q11:Q28)</f>
        <v>24094</v>
      </c>
      <c r="R29" s="1295">
        <f t="shared" ref="R29" si="7">Q29/$D29*100</f>
        <v>33.924221730988549</v>
      </c>
      <c r="S29" s="1294">
        <f>SUM(S11:S28)</f>
        <v>6414</v>
      </c>
      <c r="T29" s="1295">
        <f t="shared" si="2"/>
        <v>26.620735452809829</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55</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437</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73</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129</v>
      </c>
      <c r="J8" s="1612"/>
      <c r="K8" s="960"/>
      <c r="L8" s="1613" t="s">
        <v>69</v>
      </c>
      <c r="M8" s="1614"/>
      <c r="N8" s="1611" t="s">
        <v>129</v>
      </c>
      <c r="O8" s="1612"/>
      <c r="P8" s="960"/>
      <c r="Q8" s="1613" t="s">
        <v>69</v>
      </c>
      <c r="R8" s="1614"/>
      <c r="S8" s="1611" t="s">
        <v>129</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134688</v>
      </c>
      <c r="E11" s="931">
        <f>D11/D$29*100</f>
        <v>28.628453734464969</v>
      </c>
      <c r="F11" s="933"/>
      <c r="G11" s="930">
        <v>27518</v>
      </c>
      <c r="H11" s="931">
        <v>20.430921834164884</v>
      </c>
      <c r="I11" s="930">
        <v>250</v>
      </c>
      <c r="J11" s="931">
        <v>0.90849625699542125</v>
      </c>
      <c r="K11" s="933"/>
      <c r="L11" s="930">
        <v>59084</v>
      </c>
      <c r="M11" s="931">
        <v>43.867308149204085</v>
      </c>
      <c r="N11" s="930">
        <v>646</v>
      </c>
      <c r="O11" s="931">
        <v>1.0933586080834068</v>
      </c>
      <c r="P11" s="933"/>
      <c r="Q11" s="930">
        <v>48086</v>
      </c>
      <c r="R11" s="931">
        <v>35.701770016631031</v>
      </c>
      <c r="S11" s="930">
        <v>5623</v>
      </c>
      <c r="T11" s="931">
        <f>S11/Q11*100</f>
        <v>11.693632242232667</v>
      </c>
    </row>
    <row r="12" spans="1:22" s="331" customFormat="1" ht="18" customHeight="1" x14ac:dyDescent="0.2">
      <c r="A12" s="330"/>
      <c r="B12" s="934" t="s">
        <v>7</v>
      </c>
      <c r="C12" s="933"/>
      <c r="D12" s="935">
        <f t="shared" ref="D12:D28" si="0">G12+L12+Q12</f>
        <v>6062</v>
      </c>
      <c r="E12" s="936">
        <f t="shared" ref="E12:E29" si="1">D12/D$29*100</f>
        <v>1.2885014740609901</v>
      </c>
      <c r="F12" s="933"/>
      <c r="G12" s="935">
        <v>1034</v>
      </c>
      <c r="H12" s="936">
        <v>17.057076872319364</v>
      </c>
      <c r="I12" s="935">
        <v>4</v>
      </c>
      <c r="J12" s="936">
        <v>0.38684719535783368</v>
      </c>
      <c r="K12" s="933"/>
      <c r="L12" s="935">
        <v>2083</v>
      </c>
      <c r="M12" s="936">
        <v>34.361596832728473</v>
      </c>
      <c r="N12" s="935">
        <v>19</v>
      </c>
      <c r="O12" s="936">
        <v>0.91214594335093624</v>
      </c>
      <c r="P12" s="933"/>
      <c r="Q12" s="935">
        <v>2945</v>
      </c>
      <c r="R12" s="936">
        <v>48.581326294952163</v>
      </c>
      <c r="S12" s="935">
        <v>83</v>
      </c>
      <c r="T12" s="936">
        <f t="shared" ref="T12:T29" si="2">S12/Q12*100</f>
        <v>2.8183361629881154</v>
      </c>
    </row>
    <row r="13" spans="1:22" s="331" customFormat="1" ht="18" customHeight="1" x14ac:dyDescent="0.2">
      <c r="A13" s="330"/>
      <c r="B13" s="934" t="s">
        <v>37</v>
      </c>
      <c r="C13" s="933"/>
      <c r="D13" s="935">
        <f t="shared" si="0"/>
        <v>4121</v>
      </c>
      <c r="E13" s="936">
        <f t="shared" si="1"/>
        <v>0.87593443988870678</v>
      </c>
      <c r="F13" s="933"/>
      <c r="G13" s="935">
        <v>402</v>
      </c>
      <c r="H13" s="936">
        <v>9.7549138558602291</v>
      </c>
      <c r="I13" s="935">
        <v>24</v>
      </c>
      <c r="J13" s="936">
        <v>5.9701492537313428</v>
      </c>
      <c r="K13" s="933"/>
      <c r="L13" s="935">
        <v>1170</v>
      </c>
      <c r="M13" s="936">
        <v>28.391167192429023</v>
      </c>
      <c r="N13" s="935">
        <v>60</v>
      </c>
      <c r="O13" s="936">
        <v>5.1282051282051277</v>
      </c>
      <c r="P13" s="933"/>
      <c r="Q13" s="935">
        <v>2549</v>
      </c>
      <c r="R13" s="936">
        <v>61.853918951710753</v>
      </c>
      <c r="S13" s="935">
        <v>138</v>
      </c>
      <c r="T13" s="936">
        <f t="shared" si="2"/>
        <v>5.4138877991369165</v>
      </c>
    </row>
    <row r="14" spans="1:22" s="331" customFormat="1" ht="18" customHeight="1" x14ac:dyDescent="0.2">
      <c r="A14" s="330"/>
      <c r="B14" s="934" t="s">
        <v>38</v>
      </c>
      <c r="C14" s="933"/>
      <c r="D14" s="935">
        <f t="shared" si="0"/>
        <v>14609</v>
      </c>
      <c r="E14" s="936">
        <f t="shared" si="1"/>
        <v>3.1051992798675365</v>
      </c>
      <c r="F14" s="933"/>
      <c r="G14" s="935">
        <v>2402</v>
      </c>
      <c r="H14" s="936">
        <v>16.441919364775138</v>
      </c>
      <c r="I14" s="935">
        <v>228</v>
      </c>
      <c r="J14" s="936">
        <v>9.492089925062448</v>
      </c>
      <c r="K14" s="933"/>
      <c r="L14" s="935">
        <v>4909</v>
      </c>
      <c r="M14" s="936">
        <v>33.602573755903897</v>
      </c>
      <c r="N14" s="935">
        <v>374</v>
      </c>
      <c r="O14" s="936">
        <v>7.6186596048074966</v>
      </c>
      <c r="P14" s="933"/>
      <c r="Q14" s="935">
        <v>7298</v>
      </c>
      <c r="R14" s="936">
        <v>49.955506879320964</v>
      </c>
      <c r="S14" s="935">
        <v>477</v>
      </c>
      <c r="T14" s="936">
        <f t="shared" si="2"/>
        <v>6.5360372704850649</v>
      </c>
    </row>
    <row r="15" spans="1:22" s="331" customFormat="1" ht="18" customHeight="1" x14ac:dyDescent="0.2">
      <c r="A15" s="330"/>
      <c r="B15" s="934" t="s">
        <v>6</v>
      </c>
      <c r="C15" s="933"/>
      <c r="D15" s="935">
        <f t="shared" si="0"/>
        <v>2444</v>
      </c>
      <c r="E15" s="936">
        <f t="shared" si="1"/>
        <v>0.51948162365639394</v>
      </c>
      <c r="F15" s="933"/>
      <c r="G15" s="935">
        <v>582</v>
      </c>
      <c r="H15" s="936">
        <v>23.813420621931261</v>
      </c>
      <c r="I15" s="935">
        <v>52</v>
      </c>
      <c r="J15" s="936">
        <v>8.934707903780069</v>
      </c>
      <c r="K15" s="933"/>
      <c r="L15" s="935">
        <v>894</v>
      </c>
      <c r="M15" s="936">
        <v>36.579378068739771</v>
      </c>
      <c r="N15" s="935">
        <v>116</v>
      </c>
      <c r="O15" s="936">
        <v>12.975391498881431</v>
      </c>
      <c r="P15" s="933"/>
      <c r="Q15" s="935">
        <v>968</v>
      </c>
      <c r="R15" s="936">
        <v>39.607201309328971</v>
      </c>
      <c r="S15" s="935">
        <v>190</v>
      </c>
      <c r="T15" s="936">
        <f t="shared" si="2"/>
        <v>19.628099173553721</v>
      </c>
    </row>
    <row r="16" spans="1:22" s="331" customFormat="1" ht="18" customHeight="1" x14ac:dyDescent="0.2">
      <c r="A16" s="330"/>
      <c r="B16" s="934" t="s">
        <v>5</v>
      </c>
      <c r="C16" s="933"/>
      <c r="D16" s="935">
        <f t="shared" si="0"/>
        <v>3430</v>
      </c>
      <c r="E16" s="936">
        <f t="shared" si="1"/>
        <v>0.72905972550795051</v>
      </c>
      <c r="F16" s="933"/>
      <c r="G16" s="935">
        <v>520</v>
      </c>
      <c r="H16" s="936">
        <v>15.160349854227405</v>
      </c>
      <c r="I16" s="935">
        <v>58</v>
      </c>
      <c r="J16" s="936">
        <v>11.153846153846155</v>
      </c>
      <c r="K16" s="933"/>
      <c r="L16" s="935">
        <v>1355</v>
      </c>
      <c r="M16" s="936">
        <v>39.504373177842567</v>
      </c>
      <c r="N16" s="935">
        <v>190</v>
      </c>
      <c r="O16" s="936">
        <v>14.022140221402212</v>
      </c>
      <c r="P16" s="933"/>
      <c r="Q16" s="935">
        <v>1555</v>
      </c>
      <c r="R16" s="936">
        <v>45.335276967930028</v>
      </c>
      <c r="S16" s="935">
        <v>313</v>
      </c>
      <c r="T16" s="936">
        <f t="shared" si="2"/>
        <v>20.128617363344052</v>
      </c>
    </row>
    <row r="17" spans="1:20" s="331" customFormat="1" ht="18" customHeight="1" x14ac:dyDescent="0.2">
      <c r="A17" s="330"/>
      <c r="B17" s="934" t="s">
        <v>4</v>
      </c>
      <c r="C17" s="933"/>
      <c r="D17" s="935">
        <f t="shared" si="0"/>
        <v>28288</v>
      </c>
      <c r="E17" s="936">
        <f t="shared" si="1"/>
        <v>6.0127234738101771</v>
      </c>
      <c r="F17" s="933"/>
      <c r="G17" s="935">
        <v>3838</v>
      </c>
      <c r="H17" s="936">
        <v>13.567590497737555</v>
      </c>
      <c r="I17" s="935">
        <v>89</v>
      </c>
      <c r="J17" s="936">
        <v>2.3189161021365297</v>
      </c>
      <c r="K17" s="933"/>
      <c r="L17" s="935">
        <v>8625</v>
      </c>
      <c r="M17" s="936">
        <v>30.48996040723982</v>
      </c>
      <c r="N17" s="935">
        <v>384</v>
      </c>
      <c r="O17" s="936">
        <v>4.4521739130434783</v>
      </c>
      <c r="P17" s="933"/>
      <c r="Q17" s="935">
        <v>15825</v>
      </c>
      <c r="R17" s="936">
        <v>55.942449095022631</v>
      </c>
      <c r="S17" s="935">
        <v>1616</v>
      </c>
      <c r="T17" s="936">
        <f t="shared" si="2"/>
        <v>10.211690363349131</v>
      </c>
    </row>
    <row r="18" spans="1:20" s="331" customFormat="1" ht="18" customHeight="1" x14ac:dyDescent="0.2">
      <c r="A18" s="330"/>
      <c r="B18" s="934" t="s">
        <v>40</v>
      </c>
      <c r="C18" s="933"/>
      <c r="D18" s="935">
        <f t="shared" si="0"/>
        <v>29051</v>
      </c>
      <c r="E18" s="936">
        <f t="shared" si="1"/>
        <v>6.174902065810925</v>
      </c>
      <c r="F18" s="933"/>
      <c r="G18" s="935">
        <v>5000</v>
      </c>
      <c r="H18" s="936">
        <v>17.211111493580255</v>
      </c>
      <c r="I18" s="935">
        <v>888</v>
      </c>
      <c r="J18" s="936">
        <v>17.760000000000002</v>
      </c>
      <c r="K18" s="933"/>
      <c r="L18" s="935">
        <v>8595</v>
      </c>
      <c r="M18" s="936">
        <v>29.58590065746446</v>
      </c>
      <c r="N18" s="935">
        <v>2900</v>
      </c>
      <c r="O18" s="936">
        <v>33.740546829552066</v>
      </c>
      <c r="P18" s="933"/>
      <c r="Q18" s="935">
        <v>15456</v>
      </c>
      <c r="R18" s="936">
        <v>53.202987848955289</v>
      </c>
      <c r="S18" s="935">
        <v>7925</v>
      </c>
      <c r="T18" s="936">
        <f t="shared" si="2"/>
        <v>51.274585921325055</v>
      </c>
    </row>
    <row r="19" spans="1:20" s="331" customFormat="1" ht="18" customHeight="1" x14ac:dyDescent="0.2">
      <c r="A19" s="330"/>
      <c r="B19" s="934" t="s">
        <v>41</v>
      </c>
      <c r="C19" s="933"/>
      <c r="D19" s="935">
        <f t="shared" si="0"/>
        <v>29656</v>
      </c>
      <c r="E19" s="936">
        <f t="shared" si="1"/>
        <v>6.3034971485900249</v>
      </c>
      <c r="F19" s="933"/>
      <c r="G19" s="935">
        <v>3770</v>
      </c>
      <c r="H19" s="936">
        <v>12.712435932020503</v>
      </c>
      <c r="I19" s="935">
        <v>15</v>
      </c>
      <c r="J19" s="936">
        <v>0.39787798408488062</v>
      </c>
      <c r="K19" s="933"/>
      <c r="L19" s="935">
        <v>10990</v>
      </c>
      <c r="M19" s="936">
        <v>37.058268141354198</v>
      </c>
      <c r="N19" s="935">
        <v>36</v>
      </c>
      <c r="O19" s="936">
        <v>0.32757051865332121</v>
      </c>
      <c r="P19" s="933"/>
      <c r="Q19" s="935">
        <v>14896</v>
      </c>
      <c r="R19" s="936">
        <v>50.229295926625305</v>
      </c>
      <c r="S19" s="935">
        <v>26</v>
      </c>
      <c r="T19" s="936">
        <f t="shared" si="2"/>
        <v>0.1745435016111708</v>
      </c>
    </row>
    <row r="20" spans="1:20" s="331" customFormat="1" ht="18" customHeight="1" x14ac:dyDescent="0.2">
      <c r="A20" s="330"/>
      <c r="B20" s="934" t="s">
        <v>3</v>
      </c>
      <c r="C20" s="933"/>
      <c r="D20" s="935">
        <f t="shared" si="0"/>
        <v>82554</v>
      </c>
      <c r="E20" s="936">
        <f t="shared" si="1"/>
        <v>17.547171014455788</v>
      </c>
      <c r="F20" s="933"/>
      <c r="G20" s="935">
        <v>21367</v>
      </c>
      <c r="H20" s="936">
        <v>25.882452697628217</v>
      </c>
      <c r="I20" s="935">
        <v>1421</v>
      </c>
      <c r="J20" s="936">
        <v>6.650442270791407</v>
      </c>
      <c r="K20" s="933"/>
      <c r="L20" s="935">
        <v>29785</v>
      </c>
      <c r="M20" s="936">
        <v>36.07941468614483</v>
      </c>
      <c r="N20" s="935">
        <v>3264</v>
      </c>
      <c r="O20" s="936">
        <v>10.958536175927481</v>
      </c>
      <c r="P20" s="933"/>
      <c r="Q20" s="935">
        <v>31402</v>
      </c>
      <c r="R20" s="936">
        <v>38.038132616226953</v>
      </c>
      <c r="S20" s="935">
        <v>5347</v>
      </c>
      <c r="T20" s="936">
        <f t="shared" si="2"/>
        <v>17.027577861282722</v>
      </c>
    </row>
    <row r="21" spans="1:20" s="331" customFormat="1" ht="18" customHeight="1" x14ac:dyDescent="0.2">
      <c r="A21" s="330"/>
      <c r="B21" s="934" t="s">
        <v>2</v>
      </c>
      <c r="C21" s="933"/>
      <c r="D21" s="935">
        <f t="shared" si="0"/>
        <v>6504</v>
      </c>
      <c r="E21" s="936">
        <f t="shared" si="1"/>
        <v>1.3824502783392743</v>
      </c>
      <c r="F21" s="933"/>
      <c r="G21" s="935">
        <v>966</v>
      </c>
      <c r="H21" s="936">
        <v>14.852398523985238</v>
      </c>
      <c r="I21" s="935">
        <v>137</v>
      </c>
      <c r="J21" s="936">
        <v>14.182194616977226</v>
      </c>
      <c r="K21" s="933"/>
      <c r="L21" s="935">
        <v>2107</v>
      </c>
      <c r="M21" s="936">
        <v>32.395448954489545</v>
      </c>
      <c r="N21" s="935">
        <v>349</v>
      </c>
      <c r="O21" s="936">
        <v>16.563834836260085</v>
      </c>
      <c r="P21" s="933"/>
      <c r="Q21" s="935">
        <v>3431</v>
      </c>
      <c r="R21" s="936">
        <v>52.752152521525218</v>
      </c>
      <c r="S21" s="935">
        <v>742</v>
      </c>
      <c r="T21" s="936">
        <f t="shared" si="2"/>
        <v>21.626348003497522</v>
      </c>
    </row>
    <row r="22" spans="1:20" s="331" customFormat="1" ht="18" customHeight="1" x14ac:dyDescent="0.2">
      <c r="A22" s="330"/>
      <c r="B22" s="934" t="s">
        <v>35</v>
      </c>
      <c r="C22" s="933"/>
      <c r="D22" s="935">
        <f t="shared" si="0"/>
        <v>11664</v>
      </c>
      <c r="E22" s="936">
        <f t="shared" si="1"/>
        <v>2.4792281744386986</v>
      </c>
      <c r="F22" s="933"/>
      <c r="G22" s="935">
        <v>2674</v>
      </c>
      <c r="H22" s="936">
        <v>22.925240054869683</v>
      </c>
      <c r="I22" s="935">
        <v>9</v>
      </c>
      <c r="J22" s="936">
        <v>0.33657442034405388</v>
      </c>
      <c r="K22" s="933"/>
      <c r="L22" s="935">
        <v>4309</v>
      </c>
      <c r="M22" s="936">
        <v>36.942729766803836</v>
      </c>
      <c r="N22" s="935">
        <v>47</v>
      </c>
      <c r="O22" s="936">
        <v>1.0907403109770248</v>
      </c>
      <c r="P22" s="933"/>
      <c r="Q22" s="935">
        <v>4681</v>
      </c>
      <c r="R22" s="936">
        <v>40.132030178326474</v>
      </c>
      <c r="S22" s="935">
        <v>132</v>
      </c>
      <c r="T22" s="936">
        <f t="shared" si="2"/>
        <v>2.8199102755821404</v>
      </c>
    </row>
    <row r="23" spans="1:20" s="331" customFormat="1" ht="18" customHeight="1" x14ac:dyDescent="0.2">
      <c r="A23" s="330"/>
      <c r="B23" s="934" t="s">
        <v>42</v>
      </c>
      <c r="C23" s="933"/>
      <c r="D23" s="935">
        <f t="shared" si="0"/>
        <v>73992</v>
      </c>
      <c r="E23" s="936">
        <f t="shared" si="1"/>
        <v>15.727284900811744</v>
      </c>
      <c r="F23" s="933"/>
      <c r="G23" s="935">
        <v>16077</v>
      </c>
      <c r="H23" s="936">
        <v>21.728024651313653</v>
      </c>
      <c r="I23" s="935">
        <v>2025</v>
      </c>
      <c r="J23" s="936">
        <v>12.595633513715246</v>
      </c>
      <c r="K23" s="933"/>
      <c r="L23" s="935">
        <v>27761</v>
      </c>
      <c r="M23" s="936">
        <v>37.518920964428588</v>
      </c>
      <c r="N23" s="935">
        <v>6007</v>
      </c>
      <c r="O23" s="936">
        <v>21.638269514786931</v>
      </c>
      <c r="P23" s="933"/>
      <c r="Q23" s="935">
        <v>30154</v>
      </c>
      <c r="R23" s="936">
        <v>40.753054384257759</v>
      </c>
      <c r="S23" s="935">
        <v>11663</v>
      </c>
      <c r="T23" s="936">
        <f t="shared" si="2"/>
        <v>38.678118989188832</v>
      </c>
    </row>
    <row r="24" spans="1:20" s="331" customFormat="1" ht="18" customHeight="1" x14ac:dyDescent="0.2">
      <c r="A24" s="330">
        <v>47094</v>
      </c>
      <c r="B24" s="934" t="s">
        <v>43</v>
      </c>
      <c r="C24" s="933"/>
      <c r="D24" s="935">
        <f t="shared" si="0"/>
        <v>10671</v>
      </c>
      <c r="E24" s="936">
        <f t="shared" si="1"/>
        <v>2.2681621955963092</v>
      </c>
      <c r="F24" s="933"/>
      <c r="G24" s="935">
        <v>1944</v>
      </c>
      <c r="H24" s="936">
        <v>18.217599100365476</v>
      </c>
      <c r="I24" s="935">
        <v>276</v>
      </c>
      <c r="J24" s="936">
        <v>14.19753086419753</v>
      </c>
      <c r="K24" s="933"/>
      <c r="L24" s="935">
        <v>3739</v>
      </c>
      <c r="M24" s="936">
        <v>35.03889045075438</v>
      </c>
      <c r="N24" s="935">
        <v>711</v>
      </c>
      <c r="O24" s="936">
        <v>19.015779620219313</v>
      </c>
      <c r="P24" s="933"/>
      <c r="Q24" s="935">
        <v>4988</v>
      </c>
      <c r="R24" s="936">
        <v>46.743510448880144</v>
      </c>
      <c r="S24" s="935">
        <v>1673</v>
      </c>
      <c r="T24" s="936">
        <f t="shared" si="2"/>
        <v>33.540497193263832</v>
      </c>
    </row>
    <row r="25" spans="1:20" s="331" customFormat="1" ht="18" customHeight="1" x14ac:dyDescent="0.2">
      <c r="B25" s="934" t="s">
        <v>44</v>
      </c>
      <c r="C25" s="933"/>
      <c r="D25" s="935">
        <f t="shared" si="0"/>
        <v>3381</v>
      </c>
      <c r="E25" s="936">
        <f t="shared" si="1"/>
        <v>0.71864458657212271</v>
      </c>
      <c r="F25" s="933"/>
      <c r="G25" s="935">
        <v>370</v>
      </c>
      <c r="H25" s="936">
        <v>10.943507837917776</v>
      </c>
      <c r="I25" s="935">
        <v>4</v>
      </c>
      <c r="J25" s="936">
        <v>1.0810810810810811</v>
      </c>
      <c r="K25" s="933"/>
      <c r="L25" s="935">
        <v>1100</v>
      </c>
      <c r="M25" s="936">
        <v>32.53475303164744</v>
      </c>
      <c r="N25" s="935">
        <v>6</v>
      </c>
      <c r="O25" s="936">
        <v>0.54545454545454553</v>
      </c>
      <c r="P25" s="933"/>
      <c r="Q25" s="935">
        <v>1911</v>
      </c>
      <c r="R25" s="936">
        <v>56.521739130434781</v>
      </c>
      <c r="S25" s="935">
        <v>9</v>
      </c>
      <c r="T25" s="936">
        <f t="shared" si="2"/>
        <v>0.47095761381475665</v>
      </c>
    </row>
    <row r="26" spans="1:20" s="331" customFormat="1" ht="18" customHeight="1" x14ac:dyDescent="0.2">
      <c r="B26" s="934" t="s">
        <v>45</v>
      </c>
      <c r="C26" s="933"/>
      <c r="D26" s="935">
        <f t="shared" si="0"/>
        <v>24914</v>
      </c>
      <c r="E26" s="936">
        <f t="shared" si="1"/>
        <v>5.2955667642288864</v>
      </c>
      <c r="F26" s="933"/>
      <c r="G26" s="935">
        <v>4256</v>
      </c>
      <c r="H26" s="936">
        <v>17.082764710604479</v>
      </c>
      <c r="I26" s="935">
        <v>588</v>
      </c>
      <c r="J26" s="936">
        <v>13.815789473684212</v>
      </c>
      <c r="K26" s="933"/>
      <c r="L26" s="935">
        <v>8110</v>
      </c>
      <c r="M26" s="936">
        <v>32.551978807096411</v>
      </c>
      <c r="N26" s="935">
        <v>1622</v>
      </c>
      <c r="O26" s="936">
        <v>20</v>
      </c>
      <c r="P26" s="933"/>
      <c r="Q26" s="935">
        <v>12548</v>
      </c>
      <c r="R26" s="936">
        <v>50.365256482299117</v>
      </c>
      <c r="S26" s="935">
        <v>4816</v>
      </c>
      <c r="T26" s="936">
        <f t="shared" si="2"/>
        <v>38.380618425247057</v>
      </c>
    </row>
    <row r="27" spans="1:20" s="331" customFormat="1" ht="18" customHeight="1" x14ac:dyDescent="0.2">
      <c r="B27" s="934" t="s">
        <v>46</v>
      </c>
      <c r="C27" s="933"/>
      <c r="D27" s="935">
        <f t="shared" si="0"/>
        <v>3691</v>
      </c>
      <c r="E27" s="936">
        <f t="shared" si="1"/>
        <v>0.78453628188042157</v>
      </c>
      <c r="F27" s="933"/>
      <c r="G27" s="935">
        <v>498</v>
      </c>
      <c r="H27" s="936">
        <v>13.492278515307504</v>
      </c>
      <c r="I27" s="935">
        <v>149</v>
      </c>
      <c r="J27" s="936">
        <v>29.919678714859437</v>
      </c>
      <c r="K27" s="933"/>
      <c r="L27" s="935">
        <v>1272</v>
      </c>
      <c r="M27" s="936">
        <v>34.462205364399892</v>
      </c>
      <c r="N27" s="935">
        <v>469</v>
      </c>
      <c r="O27" s="936">
        <v>36.871069182389938</v>
      </c>
      <c r="P27" s="933"/>
      <c r="Q27" s="935">
        <v>1921</v>
      </c>
      <c r="R27" s="936">
        <v>52.045516120292604</v>
      </c>
      <c r="S27" s="935">
        <v>971</v>
      </c>
      <c r="T27" s="936">
        <f t="shared" si="2"/>
        <v>50.54659031754295</v>
      </c>
    </row>
    <row r="28" spans="1:20" s="331" customFormat="1" ht="18" customHeight="1" x14ac:dyDescent="0.2">
      <c r="B28" s="956" t="s">
        <v>1</v>
      </c>
      <c r="C28" s="933"/>
      <c r="D28" s="957">
        <f t="shared" si="0"/>
        <v>749</v>
      </c>
      <c r="E28" s="958">
        <f t="shared" si="1"/>
        <v>0.15920283801908308</v>
      </c>
      <c r="F28" s="933"/>
      <c r="G28" s="957">
        <v>199</v>
      </c>
      <c r="H28" s="958">
        <v>26.56875834445928</v>
      </c>
      <c r="I28" s="957">
        <v>10</v>
      </c>
      <c r="J28" s="958">
        <v>5.025125628140704</v>
      </c>
      <c r="K28" s="933"/>
      <c r="L28" s="957">
        <v>256</v>
      </c>
      <c r="M28" s="958">
        <v>34.178905206942588</v>
      </c>
      <c r="N28" s="957">
        <v>23</v>
      </c>
      <c r="O28" s="958">
        <v>8.984375</v>
      </c>
      <c r="P28" s="933"/>
      <c r="Q28" s="957">
        <v>294</v>
      </c>
      <c r="R28" s="958">
        <v>39.252336448598129</v>
      </c>
      <c r="S28" s="957">
        <v>61</v>
      </c>
      <c r="T28" s="958">
        <f t="shared" si="2"/>
        <v>20.748299319727892</v>
      </c>
    </row>
    <row r="29" spans="1:20" s="319" customFormat="1" ht="18" customHeight="1" x14ac:dyDescent="0.2">
      <c r="B29" s="1293" t="s">
        <v>0</v>
      </c>
      <c r="C29" s="1286"/>
      <c r="D29" s="1294">
        <f>SUM(D11:D28)</f>
        <v>470469</v>
      </c>
      <c r="E29" s="1295">
        <f t="shared" si="1"/>
        <v>100</v>
      </c>
      <c r="F29" s="1286"/>
      <c r="G29" s="1294">
        <f>SUM(G11:G28)</f>
        <v>93417</v>
      </c>
      <c r="H29" s="1295">
        <f t="shared" ref="H29" si="3">G29/$D29*100</f>
        <v>19.856143550372078</v>
      </c>
      <c r="I29" s="1294">
        <f>SUM(I11:I28)</f>
        <v>6227</v>
      </c>
      <c r="J29" s="1295">
        <f t="shared" ref="J29" si="4">I29/G29*100</f>
        <v>6.6658102914887012</v>
      </c>
      <c r="K29" s="1286"/>
      <c r="L29" s="1294">
        <f>SUM(L11:L28)</f>
        <v>176144</v>
      </c>
      <c r="M29" s="1295">
        <f t="shared" ref="M29" si="5">L29/$D29*100</f>
        <v>37.440086381887014</v>
      </c>
      <c r="N29" s="1294">
        <f>SUM(N11:N28)</f>
        <v>17223</v>
      </c>
      <c r="O29" s="1295">
        <f t="shared" ref="O29" si="6">N29/L29*100</f>
        <v>9.7777954400944687</v>
      </c>
      <c r="P29" s="1286"/>
      <c r="Q29" s="1294">
        <f>SUM(Q11:Q28)</f>
        <v>200908</v>
      </c>
      <c r="R29" s="1295">
        <f t="shared" ref="R29" si="7">Q29/$D29*100</f>
        <v>42.703770067740912</v>
      </c>
      <c r="S29" s="1294">
        <f>SUM(S11:S28)</f>
        <v>41805</v>
      </c>
      <c r="T29" s="1295">
        <f t="shared" si="2"/>
        <v>20.808031536822824</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80</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436</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74</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129</v>
      </c>
      <c r="J8" s="1612"/>
      <c r="K8" s="960"/>
      <c r="L8" s="1613" t="s">
        <v>69</v>
      </c>
      <c r="M8" s="1614"/>
      <c r="N8" s="1611" t="s">
        <v>129</v>
      </c>
      <c r="O8" s="1612"/>
      <c r="P8" s="960"/>
      <c r="Q8" s="1613" t="s">
        <v>69</v>
      </c>
      <c r="R8" s="1614"/>
      <c r="S8" s="1611" t="s">
        <v>129</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155997</v>
      </c>
      <c r="E11" s="931">
        <f>D11/D$29*100</f>
        <v>45.35416176047309</v>
      </c>
      <c r="F11" s="933"/>
      <c r="G11" s="930">
        <v>32296</v>
      </c>
      <c r="H11" s="931">
        <v>20.702962236453264</v>
      </c>
      <c r="I11" s="930">
        <v>8591</v>
      </c>
      <c r="J11" s="931">
        <v>26.600817438692097</v>
      </c>
      <c r="K11" s="933"/>
      <c r="L11" s="930">
        <v>69848</v>
      </c>
      <c r="M11" s="931">
        <v>44.775220036282747</v>
      </c>
      <c r="N11" s="930">
        <v>18078</v>
      </c>
      <c r="O11" s="931">
        <v>25.881915015462148</v>
      </c>
      <c r="P11" s="933"/>
      <c r="Q11" s="930">
        <v>53853</v>
      </c>
      <c r="R11" s="931">
        <v>34.521817727263986</v>
      </c>
      <c r="S11" s="930">
        <v>14944</v>
      </c>
      <c r="T11" s="931">
        <f>IFERROR(S11/Q11*100,"-")</f>
        <v>27.749614691846325</v>
      </c>
    </row>
    <row r="12" spans="1:22" s="331" customFormat="1" ht="18" customHeight="1" x14ac:dyDescent="0.2">
      <c r="A12" s="330"/>
      <c r="B12" s="934" t="s">
        <v>7</v>
      </c>
      <c r="C12" s="933"/>
      <c r="D12" s="935">
        <f t="shared" ref="D12:D28" si="0">G12+L12+Q12</f>
        <v>5295</v>
      </c>
      <c r="E12" s="936">
        <f t="shared" ref="E12:E29" si="1">D12/D$29*100</f>
        <v>1.5394545184952595</v>
      </c>
      <c r="F12" s="933"/>
      <c r="G12" s="935">
        <v>661</v>
      </c>
      <c r="H12" s="936">
        <v>12.483474976392824</v>
      </c>
      <c r="I12" s="935">
        <v>405</v>
      </c>
      <c r="J12" s="936">
        <v>61.270801815431163</v>
      </c>
      <c r="K12" s="933"/>
      <c r="L12" s="935">
        <v>1561</v>
      </c>
      <c r="M12" s="936">
        <v>29.480642115203022</v>
      </c>
      <c r="N12" s="935">
        <v>860</v>
      </c>
      <c r="O12" s="936">
        <v>55.092889173606665</v>
      </c>
      <c r="P12" s="933"/>
      <c r="Q12" s="935">
        <v>3073</v>
      </c>
      <c r="R12" s="936">
        <v>58.035882908404155</v>
      </c>
      <c r="S12" s="935">
        <v>1768</v>
      </c>
      <c r="T12" s="936">
        <f t="shared" ref="T12:T28" si="2">IFERROR(S12/Q12*100,"-")</f>
        <v>57.533355027660271</v>
      </c>
    </row>
    <row r="13" spans="1:22" s="331" customFormat="1" ht="18" customHeight="1" x14ac:dyDescent="0.2">
      <c r="A13" s="330"/>
      <c r="B13" s="934" t="s">
        <v>37</v>
      </c>
      <c r="C13" s="933"/>
      <c r="D13" s="935">
        <f t="shared" si="0"/>
        <v>7412</v>
      </c>
      <c r="E13" s="936">
        <f t="shared" si="1"/>
        <v>2.1549455884961026</v>
      </c>
      <c r="F13" s="933"/>
      <c r="G13" s="935">
        <v>970</v>
      </c>
      <c r="H13" s="936">
        <v>13.08688613059903</v>
      </c>
      <c r="I13" s="935">
        <v>780</v>
      </c>
      <c r="J13" s="936">
        <v>80.412371134020617</v>
      </c>
      <c r="K13" s="933"/>
      <c r="L13" s="935">
        <v>1939</v>
      </c>
      <c r="M13" s="936">
        <v>26.160280626011872</v>
      </c>
      <c r="N13" s="935">
        <v>1289</v>
      </c>
      <c r="O13" s="936">
        <v>66.477565755544106</v>
      </c>
      <c r="P13" s="933"/>
      <c r="Q13" s="935">
        <v>4503</v>
      </c>
      <c r="R13" s="936">
        <v>60.752833243389105</v>
      </c>
      <c r="S13" s="935">
        <v>2720</v>
      </c>
      <c r="T13" s="936">
        <f t="shared" si="2"/>
        <v>60.404174994448148</v>
      </c>
    </row>
    <row r="14" spans="1:22" s="331" customFormat="1" ht="18" customHeight="1" x14ac:dyDescent="0.2">
      <c r="A14" s="330"/>
      <c r="B14" s="934" t="s">
        <v>38</v>
      </c>
      <c r="C14" s="933"/>
      <c r="D14" s="935">
        <f t="shared" si="0"/>
        <v>2060</v>
      </c>
      <c r="E14" s="936">
        <f t="shared" si="1"/>
        <v>0.59891903835698479</v>
      </c>
      <c r="F14" s="933"/>
      <c r="G14" s="935">
        <v>541</v>
      </c>
      <c r="H14" s="936">
        <v>26.262135922330099</v>
      </c>
      <c r="I14" s="935">
        <v>41</v>
      </c>
      <c r="J14" s="936">
        <v>7.5785582255083179</v>
      </c>
      <c r="K14" s="933"/>
      <c r="L14" s="935">
        <v>767</v>
      </c>
      <c r="M14" s="936">
        <v>37.23300970873786</v>
      </c>
      <c r="N14" s="935">
        <v>44</v>
      </c>
      <c r="O14" s="936">
        <v>5.7366362451108213</v>
      </c>
      <c r="P14" s="933"/>
      <c r="Q14" s="935">
        <v>752</v>
      </c>
      <c r="R14" s="936">
        <v>36.504854368932037</v>
      </c>
      <c r="S14" s="935">
        <v>79</v>
      </c>
      <c r="T14" s="936">
        <f t="shared" si="2"/>
        <v>10.50531914893617</v>
      </c>
    </row>
    <row r="15" spans="1:22" s="331" customFormat="1" ht="18" customHeight="1" x14ac:dyDescent="0.2">
      <c r="A15" s="330"/>
      <c r="B15" s="934" t="s">
        <v>6</v>
      </c>
      <c r="C15" s="933"/>
      <c r="D15" s="935">
        <f t="shared" si="0"/>
        <v>795</v>
      </c>
      <c r="E15" s="936">
        <f t="shared" si="1"/>
        <v>0.23113623082223445</v>
      </c>
      <c r="F15" s="933"/>
      <c r="G15" s="935">
        <v>266</v>
      </c>
      <c r="H15" s="936">
        <v>33.459119496855344</v>
      </c>
      <c r="I15" s="935">
        <v>60</v>
      </c>
      <c r="J15" s="936">
        <v>22.556390977443609</v>
      </c>
      <c r="K15" s="933"/>
      <c r="L15" s="935">
        <v>223</v>
      </c>
      <c r="M15" s="936">
        <v>28.050314465408803</v>
      </c>
      <c r="N15" s="935">
        <v>53</v>
      </c>
      <c r="O15" s="936">
        <v>23.766816143497756</v>
      </c>
      <c r="P15" s="933"/>
      <c r="Q15" s="935">
        <v>306</v>
      </c>
      <c r="R15" s="936">
        <v>38.490566037735853</v>
      </c>
      <c r="S15" s="935">
        <v>87</v>
      </c>
      <c r="T15" s="936">
        <f t="shared" si="2"/>
        <v>28.431372549019606</v>
      </c>
    </row>
    <row r="16" spans="1:22" s="331" customFormat="1" ht="18" customHeight="1" x14ac:dyDescent="0.2">
      <c r="A16" s="330"/>
      <c r="B16" s="934" t="s">
        <v>5</v>
      </c>
      <c r="C16" s="933"/>
      <c r="D16" s="935">
        <f t="shared" si="0"/>
        <v>1460</v>
      </c>
      <c r="E16" s="936">
        <f t="shared" si="1"/>
        <v>0.42447660000058146</v>
      </c>
      <c r="F16" s="933"/>
      <c r="G16" s="935">
        <v>460</v>
      </c>
      <c r="H16" s="936">
        <v>31.506849315068493</v>
      </c>
      <c r="I16" s="935">
        <v>145</v>
      </c>
      <c r="J16" s="936">
        <v>31.521739130434785</v>
      </c>
      <c r="K16" s="933"/>
      <c r="L16" s="935">
        <v>556</v>
      </c>
      <c r="M16" s="936">
        <v>38.082191780821915</v>
      </c>
      <c r="N16" s="935">
        <v>186</v>
      </c>
      <c r="O16" s="936">
        <v>33.453237410071942</v>
      </c>
      <c r="P16" s="933"/>
      <c r="Q16" s="935">
        <v>444</v>
      </c>
      <c r="R16" s="936">
        <v>30.410958904109592</v>
      </c>
      <c r="S16" s="935">
        <v>173</v>
      </c>
      <c r="T16" s="936">
        <f t="shared" si="2"/>
        <v>38.963963963963963</v>
      </c>
    </row>
    <row r="17" spans="1:20" s="331" customFormat="1" ht="18" customHeight="1" x14ac:dyDescent="0.2">
      <c r="A17" s="330"/>
      <c r="B17" s="934" t="s">
        <v>4</v>
      </c>
      <c r="C17" s="933"/>
      <c r="D17" s="935">
        <f t="shared" si="0"/>
        <v>21616</v>
      </c>
      <c r="E17" s="936">
        <f t="shared" si="1"/>
        <v>6.2845795791866914</v>
      </c>
      <c r="F17" s="933"/>
      <c r="G17" s="935">
        <v>3510</v>
      </c>
      <c r="H17" s="936">
        <v>16.237971872686899</v>
      </c>
      <c r="I17" s="935">
        <v>1967</v>
      </c>
      <c r="J17" s="936">
        <v>56.039886039886042</v>
      </c>
      <c r="K17" s="933"/>
      <c r="L17" s="935">
        <v>7009</v>
      </c>
      <c r="M17" s="936">
        <v>32.425055514433751</v>
      </c>
      <c r="N17" s="935">
        <v>2999</v>
      </c>
      <c r="O17" s="936">
        <v>42.787844200313884</v>
      </c>
      <c r="P17" s="933"/>
      <c r="Q17" s="935">
        <v>11097</v>
      </c>
      <c r="R17" s="936">
        <v>51.33697261287935</v>
      </c>
      <c r="S17" s="935">
        <v>4617</v>
      </c>
      <c r="T17" s="936">
        <f t="shared" si="2"/>
        <v>41.605839416058394</v>
      </c>
    </row>
    <row r="18" spans="1:20" s="331" customFormat="1" ht="18" customHeight="1" x14ac:dyDescent="0.2">
      <c r="A18" s="330"/>
      <c r="B18" s="934" t="s">
        <v>40</v>
      </c>
      <c r="C18" s="933"/>
      <c r="D18" s="935">
        <f t="shared" si="0"/>
        <v>15527</v>
      </c>
      <c r="E18" s="936">
        <f t="shared" si="1"/>
        <v>4.514279567266458</v>
      </c>
      <c r="F18" s="933"/>
      <c r="G18" s="935">
        <v>2839</v>
      </c>
      <c r="H18" s="936">
        <v>18.284278997874669</v>
      </c>
      <c r="I18" s="935">
        <v>626</v>
      </c>
      <c r="J18" s="936">
        <v>22.050017611835155</v>
      </c>
      <c r="K18" s="933"/>
      <c r="L18" s="935">
        <v>4492</v>
      </c>
      <c r="M18" s="936">
        <v>28.930250531332518</v>
      </c>
      <c r="N18" s="935">
        <v>1362</v>
      </c>
      <c r="O18" s="936">
        <v>30.320569902048085</v>
      </c>
      <c r="P18" s="933"/>
      <c r="Q18" s="935">
        <v>8196</v>
      </c>
      <c r="R18" s="936">
        <v>52.785470470792816</v>
      </c>
      <c r="S18" s="935">
        <v>3040</v>
      </c>
      <c r="T18" s="936">
        <f t="shared" si="2"/>
        <v>37.091264031234751</v>
      </c>
    </row>
    <row r="19" spans="1:20" s="331" customFormat="1" ht="18" customHeight="1" x14ac:dyDescent="0.2">
      <c r="A19" s="330"/>
      <c r="B19" s="934" t="s">
        <v>41</v>
      </c>
      <c r="C19" s="933"/>
      <c r="D19" s="935">
        <f t="shared" si="0"/>
        <v>33592</v>
      </c>
      <c r="E19" s="936">
        <f t="shared" si="1"/>
        <v>9.7664506487805021</v>
      </c>
      <c r="F19" s="933"/>
      <c r="G19" s="935">
        <v>5854</v>
      </c>
      <c r="H19" s="936">
        <v>17.426768278161468</v>
      </c>
      <c r="I19" s="935">
        <v>1095</v>
      </c>
      <c r="J19" s="936">
        <v>18.705158865732834</v>
      </c>
      <c r="K19" s="933"/>
      <c r="L19" s="935">
        <v>12896</v>
      </c>
      <c r="M19" s="936">
        <v>38.390092879256969</v>
      </c>
      <c r="N19" s="935">
        <v>3762</v>
      </c>
      <c r="O19" s="936">
        <v>29.171836228287841</v>
      </c>
      <c r="P19" s="933"/>
      <c r="Q19" s="935">
        <v>14842</v>
      </c>
      <c r="R19" s="936">
        <v>44.183138842581563</v>
      </c>
      <c r="S19" s="935">
        <v>8128</v>
      </c>
      <c r="T19" s="936">
        <f t="shared" si="2"/>
        <v>54.763508961056459</v>
      </c>
    </row>
    <row r="20" spans="1:20" s="331" customFormat="1" ht="18" customHeight="1" x14ac:dyDescent="0.2">
      <c r="A20" s="330"/>
      <c r="B20" s="934" t="s">
        <v>3</v>
      </c>
      <c r="C20" s="933"/>
      <c r="D20" s="935">
        <f t="shared" si="0"/>
        <v>5545</v>
      </c>
      <c r="E20" s="936">
        <f t="shared" si="1"/>
        <v>1.6121388678104274</v>
      </c>
      <c r="F20" s="933"/>
      <c r="G20" s="935">
        <v>941</v>
      </c>
      <c r="H20" s="936">
        <v>16.9702434625789</v>
      </c>
      <c r="I20" s="935">
        <v>269</v>
      </c>
      <c r="J20" s="936">
        <v>28.586609989373006</v>
      </c>
      <c r="K20" s="933"/>
      <c r="L20" s="935">
        <v>1879</v>
      </c>
      <c r="M20" s="936">
        <v>33.886384129846711</v>
      </c>
      <c r="N20" s="935">
        <v>484</v>
      </c>
      <c r="O20" s="936">
        <v>25.758382118147949</v>
      </c>
      <c r="P20" s="933"/>
      <c r="Q20" s="935">
        <v>2725</v>
      </c>
      <c r="R20" s="936">
        <v>49.14337240757439</v>
      </c>
      <c r="S20" s="935">
        <v>668</v>
      </c>
      <c r="T20" s="936">
        <f t="shared" si="2"/>
        <v>24.513761467889907</v>
      </c>
    </row>
    <row r="21" spans="1:20" s="331" customFormat="1" ht="18" customHeight="1" x14ac:dyDescent="0.2">
      <c r="A21" s="330"/>
      <c r="B21" s="934" t="s">
        <v>2</v>
      </c>
      <c r="C21" s="933"/>
      <c r="D21" s="935">
        <f t="shared" si="0"/>
        <v>917</v>
      </c>
      <c r="E21" s="936">
        <f t="shared" si="1"/>
        <v>0.26660619328803647</v>
      </c>
      <c r="F21" s="933"/>
      <c r="G21" s="935">
        <v>185</v>
      </c>
      <c r="H21" s="936">
        <v>20.174482006543077</v>
      </c>
      <c r="I21" s="935">
        <v>117</v>
      </c>
      <c r="J21" s="936">
        <v>63.243243243243242</v>
      </c>
      <c r="K21" s="933"/>
      <c r="L21" s="935">
        <v>289</v>
      </c>
      <c r="M21" s="936">
        <v>31.515812431842967</v>
      </c>
      <c r="N21" s="935">
        <v>174</v>
      </c>
      <c r="O21" s="936">
        <v>60.207612456747405</v>
      </c>
      <c r="P21" s="933"/>
      <c r="Q21" s="935">
        <v>443</v>
      </c>
      <c r="R21" s="936">
        <v>48.30970556161396</v>
      </c>
      <c r="S21" s="935">
        <v>262</v>
      </c>
      <c r="T21" s="936">
        <f t="shared" si="2"/>
        <v>59.142212189616252</v>
      </c>
    </row>
    <row r="22" spans="1:20" s="331" customFormat="1" ht="18" customHeight="1" x14ac:dyDescent="0.2">
      <c r="A22" s="330"/>
      <c r="B22" s="934" t="s">
        <v>35</v>
      </c>
      <c r="C22" s="933"/>
      <c r="D22" s="935">
        <f t="shared" si="0"/>
        <v>25385</v>
      </c>
      <c r="E22" s="936">
        <f t="shared" si="1"/>
        <v>7.3803688294621654</v>
      </c>
      <c r="F22" s="933"/>
      <c r="G22" s="935">
        <v>9052</v>
      </c>
      <c r="H22" s="936">
        <v>35.658853653732521</v>
      </c>
      <c r="I22" s="935">
        <v>6772</v>
      </c>
      <c r="J22" s="936">
        <v>74.812196199734871</v>
      </c>
      <c r="K22" s="933"/>
      <c r="L22" s="935">
        <v>8879</v>
      </c>
      <c r="M22" s="936">
        <v>34.977348828048058</v>
      </c>
      <c r="N22" s="935">
        <v>5626</v>
      </c>
      <c r="O22" s="936">
        <v>63.362991327852235</v>
      </c>
      <c r="P22" s="933"/>
      <c r="Q22" s="935">
        <v>7454</v>
      </c>
      <c r="R22" s="936">
        <v>29.363797518219421</v>
      </c>
      <c r="S22" s="935">
        <v>4394</v>
      </c>
      <c r="T22" s="936">
        <f t="shared" si="2"/>
        <v>58.948215723101697</v>
      </c>
    </row>
    <row r="23" spans="1:20" s="331" customFormat="1" ht="18" customHeight="1" x14ac:dyDescent="0.2">
      <c r="A23" s="330"/>
      <c r="B23" s="934" t="s">
        <v>42</v>
      </c>
      <c r="C23" s="933"/>
      <c r="D23" s="935">
        <f t="shared" si="0"/>
        <v>53092</v>
      </c>
      <c r="E23" s="936">
        <f t="shared" si="1"/>
        <v>15.435829895363613</v>
      </c>
      <c r="F23" s="933"/>
      <c r="G23" s="935">
        <v>14066</v>
      </c>
      <c r="H23" s="936">
        <v>26.493633692458374</v>
      </c>
      <c r="I23" s="935">
        <v>2854</v>
      </c>
      <c r="J23" s="936">
        <v>20.290061140338405</v>
      </c>
      <c r="K23" s="933"/>
      <c r="L23" s="935">
        <v>20518</v>
      </c>
      <c r="M23" s="936">
        <v>38.646123709786785</v>
      </c>
      <c r="N23" s="935">
        <v>4069</v>
      </c>
      <c r="O23" s="936">
        <v>19.83136757968613</v>
      </c>
      <c r="P23" s="933"/>
      <c r="Q23" s="935">
        <v>18508</v>
      </c>
      <c r="R23" s="936">
        <v>34.860242597754841</v>
      </c>
      <c r="S23" s="935">
        <v>4374</v>
      </c>
      <c r="T23" s="936">
        <f t="shared" si="2"/>
        <v>23.633023557380593</v>
      </c>
    </row>
    <row r="24" spans="1:20" s="331" customFormat="1" ht="18" customHeight="1" x14ac:dyDescent="0.2">
      <c r="A24" s="330">
        <v>47094</v>
      </c>
      <c r="B24" s="934" t="s">
        <v>43</v>
      </c>
      <c r="C24" s="933"/>
      <c r="D24" s="935">
        <f t="shared" si="0"/>
        <v>3520</v>
      </c>
      <c r="E24" s="936">
        <f t="shared" si="1"/>
        <v>1.0233956383575664</v>
      </c>
      <c r="F24" s="933"/>
      <c r="G24" s="935">
        <v>494</v>
      </c>
      <c r="H24" s="936">
        <v>14.03409090909091</v>
      </c>
      <c r="I24" s="935">
        <v>235</v>
      </c>
      <c r="J24" s="936">
        <v>47.570850202429149</v>
      </c>
      <c r="K24" s="933"/>
      <c r="L24" s="935">
        <v>1095</v>
      </c>
      <c r="M24" s="936">
        <v>31.107954545454547</v>
      </c>
      <c r="N24" s="935">
        <v>417</v>
      </c>
      <c r="O24" s="936">
        <v>38.082191780821915</v>
      </c>
      <c r="P24" s="933"/>
      <c r="Q24" s="935">
        <v>1931</v>
      </c>
      <c r="R24" s="936">
        <v>54.857954545454547</v>
      </c>
      <c r="S24" s="935">
        <v>710</v>
      </c>
      <c r="T24" s="936">
        <f t="shared" si="2"/>
        <v>36.768513723459343</v>
      </c>
    </row>
    <row r="25" spans="1:20" s="331" customFormat="1" ht="18" customHeight="1" x14ac:dyDescent="0.2">
      <c r="B25" s="934" t="s">
        <v>44</v>
      </c>
      <c r="C25" s="933"/>
      <c r="D25" s="935">
        <f t="shared" si="0"/>
        <v>1106</v>
      </c>
      <c r="E25" s="936">
        <f t="shared" si="1"/>
        <v>0.3215555613703035</v>
      </c>
      <c r="F25" s="933"/>
      <c r="G25" s="935">
        <v>175</v>
      </c>
      <c r="H25" s="936">
        <v>15.822784810126583</v>
      </c>
      <c r="I25" s="935">
        <v>2</v>
      </c>
      <c r="J25" s="936">
        <v>1.1428571428571428</v>
      </c>
      <c r="K25" s="933"/>
      <c r="L25" s="935">
        <v>302</v>
      </c>
      <c r="M25" s="936">
        <v>27.305605786618447</v>
      </c>
      <c r="N25" s="935">
        <v>4</v>
      </c>
      <c r="O25" s="936">
        <v>1.3245033112582782</v>
      </c>
      <c r="P25" s="933"/>
      <c r="Q25" s="935">
        <v>629</v>
      </c>
      <c r="R25" s="936">
        <v>56.871609403254972</v>
      </c>
      <c r="S25" s="935">
        <v>5</v>
      </c>
      <c r="T25" s="936">
        <f t="shared" si="2"/>
        <v>0.79491255961844187</v>
      </c>
    </row>
    <row r="26" spans="1:20" s="331" customFormat="1" ht="18" customHeight="1" x14ac:dyDescent="0.2">
      <c r="B26" s="934" t="s">
        <v>45</v>
      </c>
      <c r="C26" s="933"/>
      <c r="D26" s="935">
        <f t="shared" si="0"/>
        <v>5741</v>
      </c>
      <c r="E26" s="936">
        <f t="shared" si="1"/>
        <v>1.6691233976735194</v>
      </c>
      <c r="F26" s="933"/>
      <c r="G26" s="935">
        <v>1344</v>
      </c>
      <c r="H26" s="936">
        <v>23.410555652325378</v>
      </c>
      <c r="I26" s="935">
        <v>150</v>
      </c>
      <c r="J26" s="936">
        <v>11.160714285714286</v>
      </c>
      <c r="K26" s="933"/>
      <c r="L26" s="935">
        <v>1830</v>
      </c>
      <c r="M26" s="936">
        <v>31.875979794460896</v>
      </c>
      <c r="N26" s="935">
        <v>303</v>
      </c>
      <c r="O26" s="936">
        <v>16.557377049180328</v>
      </c>
      <c r="P26" s="933"/>
      <c r="Q26" s="935">
        <v>2567</v>
      </c>
      <c r="R26" s="936">
        <v>44.713464553213726</v>
      </c>
      <c r="S26" s="935">
        <v>762</v>
      </c>
      <c r="T26" s="936">
        <f t="shared" si="2"/>
        <v>29.684456564082584</v>
      </c>
    </row>
    <row r="27" spans="1:20" s="331" customFormat="1" ht="18" customHeight="1" x14ac:dyDescent="0.2">
      <c r="B27" s="934" t="s">
        <v>46</v>
      </c>
      <c r="C27" s="933"/>
      <c r="D27" s="935">
        <f t="shared" si="0"/>
        <v>3691</v>
      </c>
      <c r="E27" s="936">
        <f t="shared" si="1"/>
        <v>1.0731117332891413</v>
      </c>
      <c r="F27" s="933"/>
      <c r="G27" s="935">
        <v>702</v>
      </c>
      <c r="H27" s="936">
        <v>19.019235979409373</v>
      </c>
      <c r="I27" s="935">
        <v>143</v>
      </c>
      <c r="J27" s="936">
        <v>20.37037037037037</v>
      </c>
      <c r="K27" s="933"/>
      <c r="L27" s="935">
        <v>1390</v>
      </c>
      <c r="M27" s="936">
        <v>37.659170956380386</v>
      </c>
      <c r="N27" s="935">
        <v>322</v>
      </c>
      <c r="O27" s="936">
        <v>23.165467625899279</v>
      </c>
      <c r="P27" s="933"/>
      <c r="Q27" s="935">
        <v>1599</v>
      </c>
      <c r="R27" s="936">
        <v>43.321593064210241</v>
      </c>
      <c r="S27" s="935">
        <v>638</v>
      </c>
      <c r="T27" s="936">
        <f t="shared" si="2"/>
        <v>39.899937460913073</v>
      </c>
    </row>
    <row r="28" spans="1:20" s="331" customFormat="1" ht="18" customHeight="1" x14ac:dyDescent="0.2">
      <c r="B28" s="956" t="s">
        <v>1</v>
      </c>
      <c r="C28" s="933"/>
      <c r="D28" s="957">
        <f t="shared" si="0"/>
        <v>1202</v>
      </c>
      <c r="E28" s="958">
        <f t="shared" si="1"/>
        <v>0.34946635150732802</v>
      </c>
      <c r="F28" s="933"/>
      <c r="G28" s="957">
        <v>356</v>
      </c>
      <c r="H28" s="958">
        <v>29.617304492512481</v>
      </c>
      <c r="I28" s="957">
        <v>145</v>
      </c>
      <c r="J28" s="958">
        <v>40.730337078651687</v>
      </c>
      <c r="K28" s="933"/>
      <c r="L28" s="957">
        <v>398</v>
      </c>
      <c r="M28" s="958">
        <v>33.111480865224621</v>
      </c>
      <c r="N28" s="957">
        <v>159</v>
      </c>
      <c r="O28" s="958">
        <v>39.949748743718594</v>
      </c>
      <c r="P28" s="933"/>
      <c r="Q28" s="957">
        <v>448</v>
      </c>
      <c r="R28" s="958">
        <v>37.271214642262898</v>
      </c>
      <c r="S28" s="957">
        <v>227</v>
      </c>
      <c r="T28" s="958">
        <f t="shared" si="2"/>
        <v>50.669642857142861</v>
      </c>
    </row>
    <row r="29" spans="1:20" s="319" customFormat="1" ht="18" customHeight="1" x14ac:dyDescent="0.2">
      <c r="B29" s="1293" t="s">
        <v>0</v>
      </c>
      <c r="C29" s="1286"/>
      <c r="D29" s="1294">
        <f>SUM(D11:D28)</f>
        <v>343953</v>
      </c>
      <c r="E29" s="1295">
        <f t="shared" si="1"/>
        <v>100</v>
      </c>
      <c r="F29" s="1286"/>
      <c r="G29" s="1294">
        <f>SUM(G11:G28)</f>
        <v>74712</v>
      </c>
      <c r="H29" s="1295">
        <f t="shared" ref="H29" si="3">G29/$D29*100</f>
        <v>21.721572424139346</v>
      </c>
      <c r="I29" s="1294">
        <f>SUM(I11:I28)</f>
        <v>24397</v>
      </c>
      <c r="J29" s="1295">
        <f>I29/G29*100</f>
        <v>32.654727486882962</v>
      </c>
      <c r="K29" s="1286"/>
      <c r="L29" s="1294">
        <f>SUM(L11:L28)</f>
        <v>135871</v>
      </c>
      <c r="M29" s="1295">
        <f t="shared" ref="M29" si="4">L29/$D29*100</f>
        <v>39.502780903204801</v>
      </c>
      <c r="N29" s="1294">
        <f>SUM(N11:N28)</f>
        <v>40191</v>
      </c>
      <c r="O29" s="1295">
        <f>N29/L29*100</f>
        <v>29.580263632416042</v>
      </c>
      <c r="P29" s="1286"/>
      <c r="Q29" s="1294">
        <f>SUM(Q11:Q28)</f>
        <v>133370</v>
      </c>
      <c r="R29" s="1295">
        <f t="shared" ref="R29" si="5">Q29/$D29*100</f>
        <v>38.775646672655853</v>
      </c>
      <c r="S29" s="1294">
        <f>SUM(S11:S28)</f>
        <v>47596</v>
      </c>
      <c r="T29" s="1295">
        <f>S29/Q29*100</f>
        <v>35.687186023843445</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63</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435</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75</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129</v>
      </c>
      <c r="J8" s="1612"/>
      <c r="K8" s="960"/>
      <c r="L8" s="1613" t="s">
        <v>69</v>
      </c>
      <c r="M8" s="1614"/>
      <c r="N8" s="1611" t="s">
        <v>129</v>
      </c>
      <c r="O8" s="1612"/>
      <c r="P8" s="960"/>
      <c r="Q8" s="1613" t="s">
        <v>69</v>
      </c>
      <c r="R8" s="1614"/>
      <c r="S8" s="1611" t="s">
        <v>129</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14739</v>
      </c>
      <c r="E11" s="931">
        <f>D11/D$29*100</f>
        <v>13.91613871762673</v>
      </c>
      <c r="F11" s="933"/>
      <c r="G11" s="930">
        <v>6069</v>
      </c>
      <c r="H11" s="931">
        <v>41.17647058823529</v>
      </c>
      <c r="I11" s="930">
        <v>2125</v>
      </c>
      <c r="J11" s="931">
        <v>35.014005602240893</v>
      </c>
      <c r="K11" s="933"/>
      <c r="L11" s="930">
        <v>8206</v>
      </c>
      <c r="M11" s="931">
        <v>55.675418956509937</v>
      </c>
      <c r="N11" s="930">
        <v>3427</v>
      </c>
      <c r="O11" s="931">
        <v>41.762125274189614</v>
      </c>
      <c r="P11" s="933"/>
      <c r="Q11" s="930">
        <v>464</v>
      </c>
      <c r="R11" s="931">
        <v>3.1481104552547663</v>
      </c>
      <c r="S11" s="930">
        <v>414</v>
      </c>
      <c r="T11" s="931">
        <f>IFERROR(S11/Q11*100,"-")</f>
        <v>89.224137931034491</v>
      </c>
    </row>
    <row r="12" spans="1:22" s="331" customFormat="1" ht="18" customHeight="1" x14ac:dyDescent="0.2">
      <c r="A12" s="330"/>
      <c r="B12" s="934" t="s">
        <v>7</v>
      </c>
      <c r="C12" s="933"/>
      <c r="D12" s="935">
        <f t="shared" ref="D12:D28" si="0">G12+L12+Q12</f>
        <v>1769</v>
      </c>
      <c r="E12" s="936">
        <f t="shared" ref="E12:E29" si="1">D12/D$29*100</f>
        <v>1.6702387808861991</v>
      </c>
      <c r="F12" s="933"/>
      <c r="G12" s="935">
        <v>477</v>
      </c>
      <c r="H12" s="936">
        <v>26.964386659129453</v>
      </c>
      <c r="I12" s="935">
        <v>229</v>
      </c>
      <c r="J12" s="936">
        <v>48.008385744234801</v>
      </c>
      <c r="K12" s="933"/>
      <c r="L12" s="935">
        <v>669</v>
      </c>
      <c r="M12" s="936">
        <v>37.817976257772749</v>
      </c>
      <c r="N12" s="935">
        <v>283</v>
      </c>
      <c r="O12" s="936">
        <v>42.301943198804189</v>
      </c>
      <c r="P12" s="933"/>
      <c r="Q12" s="935">
        <v>623</v>
      </c>
      <c r="R12" s="936">
        <v>35.217637083097799</v>
      </c>
      <c r="S12" s="935">
        <v>140</v>
      </c>
      <c r="T12" s="936">
        <f t="shared" ref="T12:T28" si="2">IFERROR(S12/Q12*100,"-")</f>
        <v>22.471910112359549</v>
      </c>
    </row>
    <row r="13" spans="1:22" s="331" customFormat="1" ht="18" customHeight="1" x14ac:dyDescent="0.2">
      <c r="A13" s="330"/>
      <c r="B13" s="934" t="s">
        <v>37</v>
      </c>
      <c r="C13" s="933"/>
      <c r="D13" s="935">
        <f t="shared" si="0"/>
        <v>2271</v>
      </c>
      <c r="E13" s="936">
        <f t="shared" si="1"/>
        <v>2.1442127028787779</v>
      </c>
      <c r="F13" s="933"/>
      <c r="G13" s="935">
        <v>580</v>
      </c>
      <c r="H13" s="936">
        <v>25.539409951563186</v>
      </c>
      <c r="I13" s="935">
        <v>11</v>
      </c>
      <c r="J13" s="936">
        <v>1.896551724137931</v>
      </c>
      <c r="K13" s="933"/>
      <c r="L13" s="935">
        <v>894</v>
      </c>
      <c r="M13" s="936">
        <v>39.365918097754296</v>
      </c>
      <c r="N13" s="935">
        <v>18</v>
      </c>
      <c r="O13" s="936">
        <v>2.0134228187919461</v>
      </c>
      <c r="P13" s="933"/>
      <c r="Q13" s="935">
        <v>797</v>
      </c>
      <c r="R13" s="936">
        <v>35.094671950682525</v>
      </c>
      <c r="S13" s="935">
        <v>27</v>
      </c>
      <c r="T13" s="936">
        <f t="shared" si="2"/>
        <v>3.3877038895859477</v>
      </c>
    </row>
    <row r="14" spans="1:22" s="331" customFormat="1" ht="18" customHeight="1" x14ac:dyDescent="0.2">
      <c r="A14" s="330"/>
      <c r="B14" s="934" t="s">
        <v>38</v>
      </c>
      <c r="C14" s="933"/>
      <c r="D14" s="935">
        <f t="shared" si="0"/>
        <v>1676</v>
      </c>
      <c r="E14" s="936">
        <f t="shared" si="1"/>
        <v>1.5824308630668569</v>
      </c>
      <c r="F14" s="933"/>
      <c r="G14" s="935">
        <v>580</v>
      </c>
      <c r="H14" s="936">
        <v>34.606205250596659</v>
      </c>
      <c r="I14" s="935">
        <v>264</v>
      </c>
      <c r="J14" s="936">
        <v>45.517241379310349</v>
      </c>
      <c r="K14" s="933"/>
      <c r="L14" s="935">
        <v>919</v>
      </c>
      <c r="M14" s="936">
        <v>54.832935560859184</v>
      </c>
      <c r="N14" s="935">
        <v>192</v>
      </c>
      <c r="O14" s="936">
        <v>20.892274211099021</v>
      </c>
      <c r="P14" s="933"/>
      <c r="Q14" s="935">
        <v>177</v>
      </c>
      <c r="R14" s="936">
        <v>10.560859188544153</v>
      </c>
      <c r="S14" s="935">
        <v>53</v>
      </c>
      <c r="T14" s="936">
        <f t="shared" si="2"/>
        <v>29.943502824858758</v>
      </c>
    </row>
    <row r="15" spans="1:22" s="331" customFormat="1" ht="18" customHeight="1" x14ac:dyDescent="0.2">
      <c r="A15" s="330"/>
      <c r="B15" s="934" t="s">
        <v>6</v>
      </c>
      <c r="C15" s="933"/>
      <c r="D15" s="935">
        <f t="shared" si="0"/>
        <v>5585</v>
      </c>
      <c r="E15" s="936">
        <f t="shared" si="1"/>
        <v>5.2731959249572764</v>
      </c>
      <c r="F15" s="933"/>
      <c r="G15" s="935">
        <v>1400</v>
      </c>
      <c r="H15" s="936">
        <v>25.067144136078785</v>
      </c>
      <c r="I15" s="935">
        <v>783</v>
      </c>
      <c r="J15" s="936">
        <v>55.928571428571431</v>
      </c>
      <c r="K15" s="933"/>
      <c r="L15" s="935">
        <v>1930</v>
      </c>
      <c r="M15" s="936">
        <v>34.556848701880035</v>
      </c>
      <c r="N15" s="935">
        <v>1207</v>
      </c>
      <c r="O15" s="936">
        <v>62.538860103626945</v>
      </c>
      <c r="P15" s="933"/>
      <c r="Q15" s="935">
        <v>2255</v>
      </c>
      <c r="R15" s="936">
        <v>40.376007162041184</v>
      </c>
      <c r="S15" s="935">
        <v>1596</v>
      </c>
      <c r="T15" s="936">
        <f t="shared" si="2"/>
        <v>70.77605321507761</v>
      </c>
    </row>
    <row r="16" spans="1:22" s="331" customFormat="1" ht="18" customHeight="1" x14ac:dyDescent="0.2">
      <c r="A16" s="330"/>
      <c r="B16" s="934" t="s">
        <v>5</v>
      </c>
      <c r="C16" s="933"/>
      <c r="D16" s="935">
        <f t="shared" si="0"/>
        <v>2113</v>
      </c>
      <c r="E16" s="936">
        <f t="shared" si="1"/>
        <v>1.9950336597018308</v>
      </c>
      <c r="F16" s="933"/>
      <c r="G16" s="935">
        <v>755</v>
      </c>
      <c r="H16" s="936">
        <v>35.731187884524374</v>
      </c>
      <c r="I16" s="935">
        <v>2</v>
      </c>
      <c r="J16" s="936">
        <v>0.26490066225165565</v>
      </c>
      <c r="K16" s="933"/>
      <c r="L16" s="935">
        <v>794</v>
      </c>
      <c r="M16" s="936">
        <v>37.5769048745859</v>
      </c>
      <c r="N16" s="935">
        <v>4</v>
      </c>
      <c r="O16" s="936">
        <v>0.50377833753148615</v>
      </c>
      <c r="P16" s="933"/>
      <c r="Q16" s="935">
        <v>564</v>
      </c>
      <c r="R16" s="936">
        <v>26.69190724088973</v>
      </c>
      <c r="S16" s="935">
        <v>7</v>
      </c>
      <c r="T16" s="936">
        <f t="shared" si="2"/>
        <v>1.2411347517730498</v>
      </c>
    </row>
    <row r="17" spans="1:20" s="331" customFormat="1" ht="18" customHeight="1" x14ac:dyDescent="0.2">
      <c r="A17" s="330"/>
      <c r="B17" s="934" t="s">
        <v>4</v>
      </c>
      <c r="C17" s="933"/>
      <c r="D17" s="935">
        <f t="shared" si="0"/>
        <v>8004</v>
      </c>
      <c r="E17" s="936">
        <f t="shared" si="1"/>
        <v>7.5571459594195245</v>
      </c>
      <c r="F17" s="933"/>
      <c r="G17" s="935">
        <v>2074</v>
      </c>
      <c r="H17" s="936">
        <v>25.912043978010995</v>
      </c>
      <c r="I17" s="935">
        <v>20</v>
      </c>
      <c r="J17" s="936">
        <v>0.96432015429122475</v>
      </c>
      <c r="K17" s="933"/>
      <c r="L17" s="935">
        <v>2432</v>
      </c>
      <c r="M17" s="936">
        <v>30.384807596201902</v>
      </c>
      <c r="N17" s="935">
        <v>16</v>
      </c>
      <c r="O17" s="936">
        <v>0.6578947368421052</v>
      </c>
      <c r="P17" s="933"/>
      <c r="Q17" s="935">
        <v>3498</v>
      </c>
      <c r="R17" s="936">
        <v>43.703148425787106</v>
      </c>
      <c r="S17" s="935">
        <v>25</v>
      </c>
      <c r="T17" s="936">
        <f t="shared" si="2"/>
        <v>0.71469411092052604</v>
      </c>
    </row>
    <row r="18" spans="1:20" s="331" customFormat="1" ht="18" customHeight="1" x14ac:dyDescent="0.2">
      <c r="A18" s="330"/>
      <c r="B18" s="934" t="s">
        <v>40</v>
      </c>
      <c r="C18" s="933"/>
      <c r="D18" s="935">
        <f t="shared" si="0"/>
        <v>3633</v>
      </c>
      <c r="E18" s="936">
        <f t="shared" si="1"/>
        <v>3.4301738219104356</v>
      </c>
      <c r="F18" s="933"/>
      <c r="G18" s="935">
        <v>1212</v>
      </c>
      <c r="H18" s="936">
        <v>33.360858794384804</v>
      </c>
      <c r="I18" s="935">
        <v>318</v>
      </c>
      <c r="J18" s="936">
        <v>26.237623762376238</v>
      </c>
      <c r="K18" s="933"/>
      <c r="L18" s="935">
        <v>1438</v>
      </c>
      <c r="M18" s="936">
        <v>39.581612992017618</v>
      </c>
      <c r="N18" s="935">
        <v>619</v>
      </c>
      <c r="O18" s="936">
        <v>43.04589707927677</v>
      </c>
      <c r="P18" s="933"/>
      <c r="Q18" s="935">
        <v>983</v>
      </c>
      <c r="R18" s="936">
        <v>27.057528213597575</v>
      </c>
      <c r="S18" s="935">
        <v>514</v>
      </c>
      <c r="T18" s="936">
        <f t="shared" si="2"/>
        <v>52.288911495422177</v>
      </c>
    </row>
    <row r="19" spans="1:20" s="331" customFormat="1" ht="18" customHeight="1" x14ac:dyDescent="0.2">
      <c r="A19" s="330"/>
      <c r="B19" s="934" t="s">
        <v>41</v>
      </c>
      <c r="C19" s="933"/>
      <c r="D19" s="935">
        <f t="shared" si="0"/>
        <v>13831</v>
      </c>
      <c r="E19" s="936">
        <f t="shared" si="1"/>
        <v>13.058831304938959</v>
      </c>
      <c r="F19" s="933"/>
      <c r="G19" s="935">
        <v>3496</v>
      </c>
      <c r="H19" s="936">
        <v>25.276552671534958</v>
      </c>
      <c r="I19" s="935">
        <v>310</v>
      </c>
      <c r="J19" s="936">
        <v>8.8672768878718546</v>
      </c>
      <c r="K19" s="933"/>
      <c r="L19" s="935">
        <v>7149</v>
      </c>
      <c r="M19" s="936">
        <v>51.688236570023861</v>
      </c>
      <c r="N19" s="935">
        <v>1182</v>
      </c>
      <c r="O19" s="936">
        <v>16.53378094838439</v>
      </c>
      <c r="P19" s="933"/>
      <c r="Q19" s="935">
        <v>3186</v>
      </c>
      <c r="R19" s="936">
        <v>23.035210758441181</v>
      </c>
      <c r="S19" s="935">
        <v>2797</v>
      </c>
      <c r="T19" s="936">
        <f t="shared" si="2"/>
        <v>87.790332705586934</v>
      </c>
    </row>
    <row r="20" spans="1:20" s="331" customFormat="1" ht="18" customHeight="1" x14ac:dyDescent="0.2">
      <c r="A20" s="330"/>
      <c r="B20" s="934" t="s">
        <v>3</v>
      </c>
      <c r="C20" s="933"/>
      <c r="D20" s="935">
        <f t="shared" si="0"/>
        <v>9284</v>
      </c>
      <c r="E20" s="936">
        <f t="shared" si="1"/>
        <v>8.7656850433846643</v>
      </c>
      <c r="F20" s="933"/>
      <c r="G20" s="935">
        <v>2939</v>
      </c>
      <c r="H20" s="936">
        <v>31.656613528651445</v>
      </c>
      <c r="I20" s="935">
        <v>336</v>
      </c>
      <c r="J20" s="936">
        <v>11.432460020415107</v>
      </c>
      <c r="K20" s="933"/>
      <c r="L20" s="935">
        <v>4177</v>
      </c>
      <c r="M20" s="936">
        <v>44.991383024558381</v>
      </c>
      <c r="N20" s="935">
        <v>828</v>
      </c>
      <c r="O20" s="936">
        <v>19.822839358391189</v>
      </c>
      <c r="P20" s="933"/>
      <c r="Q20" s="935">
        <v>2168</v>
      </c>
      <c r="R20" s="936">
        <v>23.352003446790174</v>
      </c>
      <c r="S20" s="935">
        <v>559</v>
      </c>
      <c r="T20" s="936">
        <f t="shared" si="2"/>
        <v>25.784132841328411</v>
      </c>
    </row>
    <row r="21" spans="1:20" s="331" customFormat="1" ht="18" customHeight="1" x14ac:dyDescent="0.2">
      <c r="A21" s="330"/>
      <c r="B21" s="934" t="s">
        <v>2</v>
      </c>
      <c r="C21" s="933"/>
      <c r="D21" s="935">
        <f t="shared" si="0"/>
        <v>2332</v>
      </c>
      <c r="E21" s="936">
        <f t="shared" si="1"/>
        <v>2.2018071435989919</v>
      </c>
      <c r="F21" s="933"/>
      <c r="G21" s="935">
        <v>734</v>
      </c>
      <c r="H21" s="936">
        <v>31.475128644939964</v>
      </c>
      <c r="I21" s="935">
        <v>516</v>
      </c>
      <c r="J21" s="936">
        <v>70.299727520435979</v>
      </c>
      <c r="K21" s="933"/>
      <c r="L21" s="935">
        <v>888</v>
      </c>
      <c r="M21" s="936">
        <v>38.078902229845625</v>
      </c>
      <c r="N21" s="935">
        <v>644</v>
      </c>
      <c r="O21" s="936">
        <v>72.522522522522522</v>
      </c>
      <c r="P21" s="933"/>
      <c r="Q21" s="935">
        <v>710</v>
      </c>
      <c r="R21" s="936">
        <v>30.445969125214408</v>
      </c>
      <c r="S21" s="935">
        <v>565</v>
      </c>
      <c r="T21" s="936">
        <f t="shared" si="2"/>
        <v>79.577464788732399</v>
      </c>
    </row>
    <row r="22" spans="1:20" s="331" customFormat="1" ht="18" customHeight="1" x14ac:dyDescent="0.2">
      <c r="A22" s="330"/>
      <c r="B22" s="934" t="s">
        <v>35</v>
      </c>
      <c r="C22" s="933"/>
      <c r="D22" s="935">
        <f t="shared" si="0"/>
        <v>8886</v>
      </c>
      <c r="E22" s="936">
        <f t="shared" si="1"/>
        <v>8.3899049219642539</v>
      </c>
      <c r="F22" s="933"/>
      <c r="G22" s="935">
        <v>2012</v>
      </c>
      <c r="H22" s="936">
        <v>22.642358766599145</v>
      </c>
      <c r="I22" s="935">
        <v>356</v>
      </c>
      <c r="J22" s="936">
        <v>17.693836978131213</v>
      </c>
      <c r="K22" s="933"/>
      <c r="L22" s="935">
        <v>3195</v>
      </c>
      <c r="M22" s="936">
        <v>35.955435516542877</v>
      </c>
      <c r="N22" s="935">
        <v>969</v>
      </c>
      <c r="O22" s="936">
        <v>30.328638497652584</v>
      </c>
      <c r="P22" s="933"/>
      <c r="Q22" s="935">
        <v>3679</v>
      </c>
      <c r="R22" s="936">
        <v>41.402205716857985</v>
      </c>
      <c r="S22" s="935">
        <v>1593</v>
      </c>
      <c r="T22" s="936">
        <f t="shared" si="2"/>
        <v>43.299809730905139</v>
      </c>
    </row>
    <row r="23" spans="1:20" s="331" customFormat="1" ht="18" customHeight="1" x14ac:dyDescent="0.2">
      <c r="A23" s="330"/>
      <c r="B23" s="934" t="s">
        <v>42</v>
      </c>
      <c r="C23" s="933"/>
      <c r="D23" s="935">
        <f t="shared" si="0"/>
        <v>17931</v>
      </c>
      <c r="E23" s="936">
        <f t="shared" si="1"/>
        <v>16.929933058264801</v>
      </c>
      <c r="F23" s="933"/>
      <c r="G23" s="935">
        <v>6733</v>
      </c>
      <c r="H23" s="936">
        <v>37.549495287490934</v>
      </c>
      <c r="I23" s="935">
        <v>2481</v>
      </c>
      <c r="J23" s="936">
        <v>36.848358829645036</v>
      </c>
      <c r="K23" s="933"/>
      <c r="L23" s="935">
        <v>7771</v>
      </c>
      <c r="M23" s="936">
        <v>43.338352573754953</v>
      </c>
      <c r="N23" s="935">
        <v>4003</v>
      </c>
      <c r="O23" s="936">
        <v>51.512031913524645</v>
      </c>
      <c r="P23" s="933"/>
      <c r="Q23" s="935">
        <v>3427</v>
      </c>
      <c r="R23" s="936">
        <v>19.112152138754112</v>
      </c>
      <c r="S23" s="935">
        <v>2138</v>
      </c>
      <c r="T23" s="936">
        <f t="shared" si="2"/>
        <v>62.386927341698282</v>
      </c>
    </row>
    <row r="24" spans="1:20" s="331" customFormat="1" ht="18" customHeight="1" x14ac:dyDescent="0.2">
      <c r="A24" s="330">
        <v>47094</v>
      </c>
      <c r="B24" s="934" t="s">
        <v>43</v>
      </c>
      <c r="C24" s="933"/>
      <c r="D24" s="935">
        <f t="shared" si="0"/>
        <v>4077</v>
      </c>
      <c r="E24" s="936">
        <f t="shared" si="1"/>
        <v>3.8493858166608441</v>
      </c>
      <c r="F24" s="933"/>
      <c r="G24" s="935">
        <v>1424</v>
      </c>
      <c r="H24" s="936">
        <v>34.927642874662737</v>
      </c>
      <c r="I24" s="935">
        <v>301</v>
      </c>
      <c r="J24" s="936">
        <v>21.137640449438202</v>
      </c>
      <c r="K24" s="933"/>
      <c r="L24" s="935">
        <v>2011</v>
      </c>
      <c r="M24" s="936">
        <v>49.325484424822172</v>
      </c>
      <c r="N24" s="935">
        <v>337</v>
      </c>
      <c r="O24" s="936">
        <v>16.757831924415715</v>
      </c>
      <c r="P24" s="933"/>
      <c r="Q24" s="935">
        <v>642</v>
      </c>
      <c r="R24" s="936">
        <v>15.746872700515086</v>
      </c>
      <c r="S24" s="935">
        <v>184</v>
      </c>
      <c r="T24" s="936">
        <f t="shared" si="2"/>
        <v>28.660436137071649</v>
      </c>
    </row>
    <row r="25" spans="1:20" s="331" customFormat="1" ht="18" customHeight="1" x14ac:dyDescent="0.2">
      <c r="B25" s="934" t="s">
        <v>44</v>
      </c>
      <c r="C25" s="933"/>
      <c r="D25" s="935">
        <f t="shared" si="0"/>
        <v>733</v>
      </c>
      <c r="E25" s="936">
        <f t="shared" si="1"/>
        <v>0.69207745980191293</v>
      </c>
      <c r="F25" s="933"/>
      <c r="G25" s="935">
        <v>185</v>
      </c>
      <c r="H25" s="936">
        <v>25.238744884038201</v>
      </c>
      <c r="I25" s="935">
        <v>40</v>
      </c>
      <c r="J25" s="936">
        <v>21.621621621621621</v>
      </c>
      <c r="K25" s="933"/>
      <c r="L25" s="935">
        <v>301</v>
      </c>
      <c r="M25" s="936">
        <v>41.06412005457026</v>
      </c>
      <c r="N25" s="935">
        <v>100</v>
      </c>
      <c r="O25" s="936">
        <v>33.222591362126245</v>
      </c>
      <c r="P25" s="933"/>
      <c r="Q25" s="935">
        <v>247</v>
      </c>
      <c r="R25" s="936">
        <v>33.697135061391542</v>
      </c>
      <c r="S25" s="935">
        <v>96</v>
      </c>
      <c r="T25" s="936">
        <f t="shared" si="2"/>
        <v>38.866396761133601</v>
      </c>
    </row>
    <row r="26" spans="1:20" s="331" customFormat="1" ht="18" customHeight="1" x14ac:dyDescent="0.2">
      <c r="B26" s="934" t="s">
        <v>45</v>
      </c>
      <c r="C26" s="933"/>
      <c r="D26" s="935">
        <f t="shared" si="0"/>
        <v>7621</v>
      </c>
      <c r="E26" s="936">
        <f t="shared" si="1"/>
        <v>7.1955284053893287</v>
      </c>
      <c r="F26" s="933"/>
      <c r="G26" s="935">
        <v>1913</v>
      </c>
      <c r="H26" s="936">
        <v>25.10169269124787</v>
      </c>
      <c r="I26" s="935">
        <v>229</v>
      </c>
      <c r="J26" s="936">
        <v>11.970726607422897</v>
      </c>
      <c r="K26" s="933"/>
      <c r="L26" s="935">
        <v>3217</v>
      </c>
      <c r="M26" s="936">
        <v>42.212308096050386</v>
      </c>
      <c r="N26" s="935">
        <v>449</v>
      </c>
      <c r="O26" s="936">
        <v>13.957102890892138</v>
      </c>
      <c r="P26" s="933"/>
      <c r="Q26" s="935">
        <v>2491</v>
      </c>
      <c r="R26" s="936">
        <v>32.685999212701745</v>
      </c>
      <c r="S26" s="935">
        <v>655</v>
      </c>
      <c r="T26" s="936">
        <f t="shared" si="2"/>
        <v>26.294660778803692</v>
      </c>
    </row>
    <row r="27" spans="1:20" s="331" customFormat="1" ht="18" customHeight="1" x14ac:dyDescent="0.2">
      <c r="B27" s="934" t="s">
        <v>46</v>
      </c>
      <c r="C27" s="933"/>
      <c r="D27" s="935">
        <f t="shared" si="0"/>
        <v>1367</v>
      </c>
      <c r="E27" s="936">
        <f t="shared" si="1"/>
        <v>1.2906819748283969</v>
      </c>
      <c r="F27" s="933"/>
      <c r="G27" s="935">
        <v>429</v>
      </c>
      <c r="H27" s="936">
        <v>31.382589612289685</v>
      </c>
      <c r="I27" s="935">
        <v>43</v>
      </c>
      <c r="J27" s="936">
        <v>10.023310023310025</v>
      </c>
      <c r="K27" s="933"/>
      <c r="L27" s="935">
        <v>674</v>
      </c>
      <c r="M27" s="936">
        <v>49.305047549378202</v>
      </c>
      <c r="N27" s="935">
        <v>64</v>
      </c>
      <c r="O27" s="936">
        <v>9.4955489614243334</v>
      </c>
      <c r="P27" s="933"/>
      <c r="Q27" s="935">
        <v>264</v>
      </c>
      <c r="R27" s="936">
        <v>19.312362838332113</v>
      </c>
      <c r="S27" s="935">
        <v>66</v>
      </c>
      <c r="T27" s="936">
        <f t="shared" si="2"/>
        <v>25</v>
      </c>
    </row>
    <row r="28" spans="1:20" s="331" customFormat="1" ht="18" customHeight="1" x14ac:dyDescent="0.2">
      <c r="B28" s="956" t="s">
        <v>1</v>
      </c>
      <c r="C28" s="933"/>
      <c r="D28" s="957">
        <f t="shared" si="0"/>
        <v>61</v>
      </c>
      <c r="E28" s="958">
        <f t="shared" si="1"/>
        <v>5.759444072021376E-2</v>
      </c>
      <c r="F28" s="933"/>
      <c r="G28" s="957">
        <v>21</v>
      </c>
      <c r="H28" s="958">
        <v>34.42622950819672</v>
      </c>
      <c r="I28" s="957">
        <v>11</v>
      </c>
      <c r="J28" s="958">
        <v>52.380952380952387</v>
      </c>
      <c r="K28" s="933"/>
      <c r="L28" s="957">
        <v>24</v>
      </c>
      <c r="M28" s="958">
        <v>39.344262295081968</v>
      </c>
      <c r="N28" s="957">
        <v>14</v>
      </c>
      <c r="O28" s="958">
        <v>58.333333333333336</v>
      </c>
      <c r="P28" s="933"/>
      <c r="Q28" s="957">
        <v>16</v>
      </c>
      <c r="R28" s="958">
        <v>26.229508196721312</v>
      </c>
      <c r="S28" s="957">
        <v>10</v>
      </c>
      <c r="T28" s="958">
        <f t="shared" si="2"/>
        <v>62.5</v>
      </c>
    </row>
    <row r="29" spans="1:20" s="319" customFormat="1" ht="18" customHeight="1" x14ac:dyDescent="0.2">
      <c r="B29" s="1293" t="s">
        <v>0</v>
      </c>
      <c r="C29" s="1286"/>
      <c r="D29" s="1294">
        <f>SUM(D11:D28)</f>
        <v>105913</v>
      </c>
      <c r="E29" s="1295">
        <f t="shared" si="1"/>
        <v>100</v>
      </c>
      <c r="F29" s="1286"/>
      <c r="G29" s="1294">
        <f>SUM(G11:G28)</f>
        <v>33033</v>
      </c>
      <c r="H29" s="1295">
        <f t="shared" ref="H29" si="3">G29/$D29*100</f>
        <v>31.188805906734775</v>
      </c>
      <c r="I29" s="1294">
        <f>SUM(I11:I28)</f>
        <v>8375</v>
      </c>
      <c r="J29" s="1295">
        <f>I29/G29*100</f>
        <v>25.353434444343538</v>
      </c>
      <c r="K29" s="1286"/>
      <c r="L29" s="1294">
        <f>SUM(L11:L28)</f>
        <v>46689</v>
      </c>
      <c r="M29" s="1295">
        <f t="shared" ref="M29" si="4">L29/$D29*100</f>
        <v>44.082407258787875</v>
      </c>
      <c r="N29" s="1294">
        <f>SUM(N11:N28)</f>
        <v>14356</v>
      </c>
      <c r="O29" s="1295">
        <f>N29/L29*100</f>
        <v>30.748141960633124</v>
      </c>
      <c r="P29" s="1286"/>
      <c r="Q29" s="1294">
        <f>SUM(Q11:Q28)</f>
        <v>26191</v>
      </c>
      <c r="R29" s="1295">
        <f t="shared" ref="R29" si="5">Q29/$D29*100</f>
        <v>24.728786834477354</v>
      </c>
      <c r="S29" s="1294">
        <f>SUM(S11:S28)</f>
        <v>11439</v>
      </c>
      <c r="T29" s="1295">
        <f>S29/Q29*100</f>
        <v>43.675308312015574</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367</v>
      </c>
      <c r="C3" s="1363"/>
      <c r="D3" s="1363"/>
      <c r="E3" s="1363"/>
      <c r="F3" s="1363"/>
      <c r="G3" s="1363"/>
      <c r="H3" s="1363"/>
      <c r="I3" s="1363"/>
      <c r="J3" s="1363"/>
      <c r="K3" s="1363"/>
      <c r="L3" s="1363"/>
      <c r="M3" s="1363"/>
      <c r="N3" s="1363"/>
      <c r="O3" s="1363"/>
      <c r="P3" s="1363"/>
      <c r="Q3" s="1363"/>
      <c r="R3" s="1363"/>
      <c r="S3" s="1363"/>
      <c r="T3" s="1363"/>
      <c r="U3" s="1363"/>
      <c r="V3" s="1363"/>
      <c r="W3" s="1363"/>
    </row>
    <row r="5" spans="1:26" x14ac:dyDescent="0.25">
      <c r="B5" s="219"/>
      <c r="C5" s="219"/>
      <c r="D5" s="1364" t="s">
        <v>366</v>
      </c>
      <c r="E5" s="1364"/>
      <c r="F5" s="1364"/>
      <c r="G5" s="1364"/>
      <c r="H5" s="1364"/>
      <c r="I5" s="1364"/>
      <c r="J5" s="1364"/>
      <c r="K5" s="1364"/>
      <c r="L5" s="219"/>
      <c r="M5" s="1365" t="s">
        <v>340</v>
      </c>
      <c r="N5" s="1365"/>
      <c r="O5" s="1365"/>
      <c r="P5" s="1365"/>
      <c r="Q5" s="1365"/>
      <c r="R5" s="1365"/>
      <c r="S5" s="1365"/>
      <c r="T5" s="1365"/>
      <c r="U5" s="1365"/>
      <c r="V5" s="1365"/>
      <c r="W5" s="1365"/>
      <c r="X5" s="1365"/>
    </row>
    <row r="6" spans="1:26" ht="21" customHeight="1" x14ac:dyDescent="0.25">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f>EVO_sol!W6</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354473</v>
      </c>
      <c r="E9" s="300">
        <v>361314</v>
      </c>
      <c r="F9" s="300">
        <v>351802</v>
      </c>
      <c r="G9" s="254">
        <v>362202</v>
      </c>
      <c r="H9" s="254">
        <v>375118</v>
      </c>
      <c r="I9" s="254">
        <v>392545</v>
      </c>
      <c r="J9" s="301">
        <v>380959</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7.4309333093569574E-3</v>
      </c>
      <c r="X9" s="279">
        <v>2810</v>
      </c>
    </row>
    <row r="10" spans="1:26" x14ac:dyDescent="0.25">
      <c r="B10" s="303" t="s">
        <v>7</v>
      </c>
      <c r="C10" s="219"/>
      <c r="D10" s="253">
        <v>42117</v>
      </c>
      <c r="E10" s="254">
        <v>47743</v>
      </c>
      <c r="F10" s="254">
        <v>44726</v>
      </c>
      <c r="G10" s="254">
        <v>45995</v>
      </c>
      <c r="H10" s="254">
        <v>46968</v>
      </c>
      <c r="I10" s="254">
        <v>48583</v>
      </c>
      <c r="J10" s="257">
        <v>48743</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2.4141698533428624E-2</v>
      </c>
      <c r="X10" s="257">
        <v>1149</v>
      </c>
    </row>
    <row r="11" spans="1:26" x14ac:dyDescent="0.25">
      <c r="B11" s="303" t="s">
        <v>37</v>
      </c>
      <c r="C11" s="219"/>
      <c r="D11" s="253">
        <v>33668</v>
      </c>
      <c r="E11" s="254">
        <v>35198</v>
      </c>
      <c r="F11" s="254">
        <v>35711</v>
      </c>
      <c r="G11" s="254">
        <v>38230</v>
      </c>
      <c r="H11" s="254">
        <v>40199</v>
      </c>
      <c r="I11" s="254">
        <v>41209</v>
      </c>
      <c r="J11" s="257">
        <v>40802</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6.214549938347691E-3</v>
      </c>
      <c r="X11" s="257">
        <v>252</v>
      </c>
    </row>
    <row r="12" spans="1:26" x14ac:dyDescent="0.25">
      <c r="B12" s="303" t="s">
        <v>38</v>
      </c>
      <c r="C12" s="219"/>
      <c r="D12" s="253">
        <v>25370</v>
      </c>
      <c r="E12" s="254">
        <v>30928</v>
      </c>
      <c r="F12" s="254">
        <v>31586</v>
      </c>
      <c r="G12" s="254">
        <v>33061</v>
      </c>
      <c r="H12" s="254">
        <v>36020</v>
      </c>
      <c r="I12" s="254">
        <v>40725</v>
      </c>
      <c r="J12" s="257">
        <v>41928</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0.11055782168776829</v>
      </c>
      <c r="X12" s="257">
        <v>4174</v>
      </c>
    </row>
    <row r="13" spans="1:26" x14ac:dyDescent="0.25">
      <c r="B13" s="303" t="s">
        <v>6</v>
      </c>
      <c r="C13" s="219"/>
      <c r="D13" s="253">
        <v>35850</v>
      </c>
      <c r="E13" s="254">
        <v>37916</v>
      </c>
      <c r="F13" s="254">
        <v>38655</v>
      </c>
      <c r="G13" s="254">
        <v>42298</v>
      </c>
      <c r="H13" s="254">
        <v>47498</v>
      </c>
      <c r="I13" s="254">
        <v>52927</v>
      </c>
      <c r="J13" s="257">
        <v>54153</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0.10120790629575405</v>
      </c>
      <c r="X13" s="257">
        <v>4977</v>
      </c>
      <c r="Z13" s="224"/>
    </row>
    <row r="14" spans="1:26" x14ac:dyDescent="0.25">
      <c r="B14" s="303" t="s">
        <v>5</v>
      </c>
      <c r="C14" s="219"/>
      <c r="D14" s="253">
        <v>24151</v>
      </c>
      <c r="E14" s="254">
        <v>24993</v>
      </c>
      <c r="F14" s="254">
        <v>24832</v>
      </c>
      <c r="G14" s="254">
        <v>22687</v>
      </c>
      <c r="H14" s="254">
        <v>22423</v>
      </c>
      <c r="I14" s="254">
        <v>23077</v>
      </c>
      <c r="J14" s="257">
        <v>23068</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1.2153920407178331E-2</v>
      </c>
      <c r="X14" s="257">
        <v>277</v>
      </c>
      <c r="Z14" s="224"/>
    </row>
    <row r="15" spans="1:26" x14ac:dyDescent="0.25">
      <c r="B15" s="303" t="s">
        <v>4</v>
      </c>
      <c r="C15" s="219"/>
      <c r="D15" s="253">
        <v>120362</v>
      </c>
      <c r="E15" s="254">
        <v>134693</v>
      </c>
      <c r="F15" s="254">
        <v>132386</v>
      </c>
      <c r="G15" s="254">
        <v>133847</v>
      </c>
      <c r="H15" s="254">
        <v>139217</v>
      </c>
      <c r="I15" s="254">
        <v>150140</v>
      </c>
      <c r="J15" s="257">
        <v>151668</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6.9756943954633277E-2</v>
      </c>
      <c r="X15" s="257">
        <v>9890</v>
      </c>
      <c r="Z15" s="224"/>
    </row>
    <row r="16" spans="1:26" x14ac:dyDescent="0.25">
      <c r="B16" s="303" t="s">
        <v>40</v>
      </c>
      <c r="C16" s="219"/>
      <c r="D16" s="253">
        <v>81735</v>
      </c>
      <c r="E16" s="254">
        <v>85461</v>
      </c>
      <c r="F16" s="254">
        <v>81399</v>
      </c>
      <c r="G16" s="254">
        <v>83372</v>
      </c>
      <c r="H16" s="254">
        <v>86743</v>
      </c>
      <c r="I16" s="254">
        <v>91940</v>
      </c>
      <c r="J16" s="257">
        <v>93270</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5.158126162692378E-2</v>
      </c>
      <c r="X16" s="257">
        <v>4575</v>
      </c>
      <c r="Z16" s="224"/>
    </row>
    <row r="17" spans="2:28" x14ac:dyDescent="0.25">
      <c r="B17" s="303" t="s">
        <v>41</v>
      </c>
      <c r="C17" s="219"/>
      <c r="D17" s="253">
        <v>292526</v>
      </c>
      <c r="E17" s="254">
        <v>307817</v>
      </c>
      <c r="F17" s="254">
        <v>300021</v>
      </c>
      <c r="G17" s="254">
        <v>315907</v>
      </c>
      <c r="H17" s="254">
        <v>330438</v>
      </c>
      <c r="I17" s="254">
        <v>327571</v>
      </c>
      <c r="J17" s="257">
        <v>333820</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-4.330811997423023E-3</v>
      </c>
      <c r="X17" s="257">
        <v>-1452</v>
      </c>
      <c r="Z17" s="224"/>
    </row>
    <row r="18" spans="2:28" x14ac:dyDescent="0.25">
      <c r="B18" s="303" t="s">
        <v>3</v>
      </c>
      <c r="C18" s="219"/>
      <c r="D18" s="253">
        <v>102144</v>
      </c>
      <c r="E18" s="254">
        <v>121696</v>
      </c>
      <c r="F18" s="254">
        <v>136159</v>
      </c>
      <c r="G18" s="254">
        <v>151649</v>
      </c>
      <c r="H18" s="254">
        <v>169110</v>
      </c>
      <c r="I18" s="254">
        <v>189030</v>
      </c>
      <c r="J18" s="257">
        <v>192584</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9.9644270354530606E-2</v>
      </c>
      <c r="X18" s="257">
        <v>17451</v>
      </c>
      <c r="Z18" s="224"/>
    </row>
    <row r="19" spans="2:28" x14ac:dyDescent="0.25">
      <c r="B19" s="303" t="s">
        <v>2</v>
      </c>
      <c r="C19" s="219"/>
      <c r="D19" s="253">
        <v>46533</v>
      </c>
      <c r="E19" s="254">
        <v>49654</v>
      </c>
      <c r="F19" s="254">
        <v>49281</v>
      </c>
      <c r="G19" s="254">
        <v>50941</v>
      </c>
      <c r="H19" s="254">
        <v>53876</v>
      </c>
      <c r="I19" s="254">
        <v>56464</v>
      </c>
      <c r="J19" s="257">
        <v>56445</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3.9617637307989728E-2</v>
      </c>
      <c r="X19" s="257">
        <v>2151</v>
      </c>
      <c r="Z19" s="224"/>
    </row>
    <row r="20" spans="2:28" x14ac:dyDescent="0.25">
      <c r="B20" s="303" t="s">
        <v>35</v>
      </c>
      <c r="C20" s="219"/>
      <c r="D20" s="253">
        <v>79727</v>
      </c>
      <c r="E20" s="254">
        <v>80292</v>
      </c>
      <c r="F20" s="254">
        <v>77049</v>
      </c>
      <c r="G20" s="254">
        <v>77553</v>
      </c>
      <c r="H20" s="254">
        <v>79015</v>
      </c>
      <c r="I20" s="254">
        <v>83386</v>
      </c>
      <c r="J20" s="257">
        <v>83144</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3.9988992707668869E-2</v>
      </c>
      <c r="X20" s="257">
        <v>3197</v>
      </c>
      <c r="Z20" s="224"/>
    </row>
    <row r="21" spans="2:28" x14ac:dyDescent="0.25">
      <c r="B21" s="303" t="s">
        <v>42</v>
      </c>
      <c r="C21" s="219"/>
      <c r="D21" s="253">
        <v>215050</v>
      </c>
      <c r="E21" s="254">
        <v>227239</v>
      </c>
      <c r="F21" s="254">
        <v>216497</v>
      </c>
      <c r="G21" s="254">
        <v>215854</v>
      </c>
      <c r="H21" s="254">
        <v>224758</v>
      </c>
      <c r="I21" s="254">
        <v>237020</v>
      </c>
      <c r="J21" s="257">
        <v>248586</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8.1937674094707535E-2</v>
      </c>
      <c r="X21" s="257">
        <v>18826</v>
      </c>
      <c r="Z21" s="224"/>
    </row>
    <row r="22" spans="2:28" x14ac:dyDescent="0.25">
      <c r="B22" s="303" t="s">
        <v>43</v>
      </c>
      <c r="C22" s="219"/>
      <c r="D22" s="253">
        <v>43671</v>
      </c>
      <c r="E22" s="254">
        <v>46430</v>
      </c>
      <c r="F22" s="254">
        <v>45294</v>
      </c>
      <c r="G22" s="254">
        <v>47556</v>
      </c>
      <c r="H22" s="254">
        <v>50117</v>
      </c>
      <c r="I22" s="254">
        <v>54056</v>
      </c>
      <c r="J22" s="257">
        <v>55143</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7.3447537473233515E-2</v>
      </c>
      <c r="X22" s="257">
        <v>3773</v>
      </c>
      <c r="Z22" s="224"/>
    </row>
    <row r="23" spans="2:28" x14ac:dyDescent="0.25">
      <c r="B23" s="303" t="s">
        <v>44</v>
      </c>
      <c r="C23" s="219"/>
      <c r="D23" s="253">
        <v>19559</v>
      </c>
      <c r="E23" s="254">
        <v>18635</v>
      </c>
      <c r="F23" s="254">
        <v>19594</v>
      </c>
      <c r="G23" s="254">
        <v>20339</v>
      </c>
      <c r="H23" s="254">
        <v>21233</v>
      </c>
      <c r="I23" s="254">
        <v>22030</v>
      </c>
      <c r="J23" s="257">
        <v>21795</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1.7887166075098104E-2</v>
      </c>
      <c r="X23" s="257">
        <v>383</v>
      </c>
      <c r="Z23" s="224"/>
    </row>
    <row r="24" spans="2:28" x14ac:dyDescent="0.25">
      <c r="B24" s="303" t="s">
        <v>45</v>
      </c>
      <c r="C24" s="219"/>
      <c r="D24" s="253">
        <v>102231</v>
      </c>
      <c r="E24" s="254">
        <v>105837</v>
      </c>
      <c r="F24" s="254">
        <v>105419</v>
      </c>
      <c r="G24" s="254">
        <v>106624</v>
      </c>
      <c r="H24" s="254">
        <v>108415</v>
      </c>
      <c r="I24" s="254">
        <v>113823</v>
      </c>
      <c r="J24" s="257">
        <v>114559</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4.1388651528098563E-2</v>
      </c>
      <c r="X24" s="257">
        <v>4553</v>
      </c>
      <c r="Z24" s="224"/>
    </row>
    <row r="25" spans="2:28" x14ac:dyDescent="0.25">
      <c r="B25" s="303" t="s">
        <v>46</v>
      </c>
      <c r="C25" s="219"/>
      <c r="D25" s="253">
        <v>15250</v>
      </c>
      <c r="E25" s="254">
        <v>15370</v>
      </c>
      <c r="F25" s="254">
        <v>14678</v>
      </c>
      <c r="G25" s="254">
        <v>15446</v>
      </c>
      <c r="H25" s="254">
        <v>14352</v>
      </c>
      <c r="I25" s="254">
        <v>14615</v>
      </c>
      <c r="J25" s="257">
        <v>14609</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2.0609193796283343E-2</v>
      </c>
      <c r="X25" s="257">
        <v>295</v>
      </c>
      <c r="Z25" s="224"/>
    </row>
    <row r="26" spans="2:28" x14ac:dyDescent="0.25">
      <c r="B26" s="305" t="s">
        <v>1</v>
      </c>
      <c r="C26" s="219"/>
      <c r="D26" s="260">
        <v>4201</v>
      </c>
      <c r="E26" s="261">
        <v>4335</v>
      </c>
      <c r="F26" s="261">
        <v>4305</v>
      </c>
      <c r="G26" s="261">
        <v>4447</v>
      </c>
      <c r="H26" s="261">
        <v>4708</v>
      </c>
      <c r="I26" s="261">
        <v>5044</v>
      </c>
      <c r="J26" s="265">
        <v>5185</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7.5057018453244861E-2</v>
      </c>
      <c r="X26" s="265">
        <v>362</v>
      </c>
      <c r="Z26" s="224"/>
      <c r="AA26" s="224"/>
      <c r="AB26" s="286"/>
    </row>
    <row r="27" spans="2:28" x14ac:dyDescent="0.25">
      <c r="B27" s="235" t="s">
        <v>0</v>
      </c>
      <c r="C27" s="219"/>
      <c r="D27" s="1230">
        <f>SUM(D9:D26)</f>
        <v>1638618</v>
      </c>
      <c r="E27" s="306">
        <f>SUM(E9:E26)</f>
        <v>1735551</v>
      </c>
      <c r="F27" s="307">
        <f>SUM(F9:F26)</f>
        <v>1709394</v>
      </c>
      <c r="G27" s="306">
        <f>SUM(G9:G26)</f>
        <v>1768008</v>
      </c>
      <c r="H27" s="307">
        <v>1850208</v>
      </c>
      <c r="I27" s="306">
        <f>SUM(I9:I26)</f>
        <v>1944185</v>
      </c>
      <c r="J27" s="306">
        <f>SUM(J9:J26)</f>
        <v>1960461</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4.1237655471745072E-2</v>
      </c>
      <c r="X27" s="243">
        <f>SUM(X9:X26)</f>
        <v>77643</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58</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434</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76</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287</v>
      </c>
      <c r="J8" s="1612"/>
      <c r="K8" s="960"/>
      <c r="L8" s="1613" t="s">
        <v>69</v>
      </c>
      <c r="M8" s="1614"/>
      <c r="N8" s="1611" t="s">
        <v>287</v>
      </c>
      <c r="O8" s="1612"/>
      <c r="P8" s="960"/>
      <c r="Q8" s="1613" t="s">
        <v>69</v>
      </c>
      <c r="R8" s="1614"/>
      <c r="S8" s="1611" t="s">
        <v>287</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28739</v>
      </c>
      <c r="E11" s="931">
        <f>D11/D$29*100</f>
        <v>15.834508749504122</v>
      </c>
      <c r="F11" s="933"/>
      <c r="G11" s="930">
        <v>12656</v>
      </c>
      <c r="H11" s="931">
        <v>44.037718779359061</v>
      </c>
      <c r="I11" s="930">
        <v>12604</v>
      </c>
      <c r="J11" s="931">
        <v>99.589127686472821</v>
      </c>
      <c r="K11" s="933"/>
      <c r="L11" s="930">
        <v>15990</v>
      </c>
      <c r="M11" s="931">
        <v>55.638679146803995</v>
      </c>
      <c r="N11" s="930">
        <v>15845</v>
      </c>
      <c r="O11" s="931">
        <v>99.093183239524706</v>
      </c>
      <c r="P11" s="933"/>
      <c r="Q11" s="930">
        <v>93</v>
      </c>
      <c r="R11" s="931">
        <v>0.32360207383694634</v>
      </c>
      <c r="S11" s="930">
        <v>91</v>
      </c>
      <c r="T11" s="931">
        <f>IFERROR(S11/Q11*100,"-")</f>
        <v>97.849462365591393</v>
      </c>
    </row>
    <row r="12" spans="1:22" s="331" customFormat="1" ht="18" customHeight="1" x14ac:dyDescent="0.2">
      <c r="A12" s="330"/>
      <c r="B12" s="934" t="s">
        <v>7</v>
      </c>
      <c r="C12" s="933"/>
      <c r="D12" s="935">
        <f t="shared" ref="D12:D28" si="0">G12+L12+Q12</f>
        <v>4109</v>
      </c>
      <c r="E12" s="936">
        <f t="shared" ref="E12:E29" si="1">D12/D$29*100</f>
        <v>2.2639617402036407</v>
      </c>
      <c r="F12" s="933"/>
      <c r="G12" s="935">
        <v>2782</v>
      </c>
      <c r="H12" s="936">
        <v>67.705037722073499</v>
      </c>
      <c r="I12" s="935">
        <v>1199</v>
      </c>
      <c r="J12" s="936">
        <v>43.098490294751976</v>
      </c>
      <c r="K12" s="933"/>
      <c r="L12" s="935">
        <v>1217</v>
      </c>
      <c r="M12" s="936">
        <v>29.617911900705767</v>
      </c>
      <c r="N12" s="935">
        <v>562</v>
      </c>
      <c r="O12" s="936">
        <v>46.179129005751854</v>
      </c>
      <c r="P12" s="933"/>
      <c r="Q12" s="935">
        <v>110</v>
      </c>
      <c r="R12" s="936">
        <v>2.677050377220735</v>
      </c>
      <c r="S12" s="935">
        <v>58</v>
      </c>
      <c r="T12" s="936">
        <f t="shared" ref="T12:T28" si="2">IFERROR(S12/Q12*100,"-")</f>
        <v>52.72727272727272</v>
      </c>
    </row>
    <row r="13" spans="1:22" s="331" customFormat="1" ht="18" customHeight="1" x14ac:dyDescent="0.2">
      <c r="A13" s="330"/>
      <c r="B13" s="934" t="s">
        <v>37</v>
      </c>
      <c r="C13" s="933"/>
      <c r="D13" s="935">
        <f t="shared" si="0"/>
        <v>3772</v>
      </c>
      <c r="E13" s="936">
        <f t="shared" si="1"/>
        <v>2.0782827169744786</v>
      </c>
      <c r="F13" s="933"/>
      <c r="G13" s="935">
        <v>1757</v>
      </c>
      <c r="H13" s="936">
        <v>46.580063626723224</v>
      </c>
      <c r="I13" s="935">
        <v>32</v>
      </c>
      <c r="J13" s="936">
        <v>1.821286283437678</v>
      </c>
      <c r="K13" s="933"/>
      <c r="L13" s="935">
        <v>1934</v>
      </c>
      <c r="M13" s="936">
        <v>51.272534464475086</v>
      </c>
      <c r="N13" s="935">
        <v>43</v>
      </c>
      <c r="O13" s="936">
        <v>2.2233712512926576</v>
      </c>
      <c r="P13" s="933"/>
      <c r="Q13" s="935">
        <v>81</v>
      </c>
      <c r="R13" s="936">
        <v>2.1474019088016965</v>
      </c>
      <c r="S13" s="935">
        <v>24</v>
      </c>
      <c r="T13" s="936">
        <f t="shared" si="2"/>
        <v>29.629629629629626</v>
      </c>
    </row>
    <row r="14" spans="1:22" s="331" customFormat="1" ht="18" customHeight="1" x14ac:dyDescent="0.2">
      <c r="A14" s="330"/>
      <c r="B14" s="934" t="s">
        <v>38</v>
      </c>
      <c r="C14" s="933"/>
      <c r="D14" s="935">
        <f t="shared" si="0"/>
        <v>2948</v>
      </c>
      <c r="E14" s="936">
        <f t="shared" si="1"/>
        <v>1.6242782210076256</v>
      </c>
      <c r="F14" s="933"/>
      <c r="G14" s="935">
        <v>2109</v>
      </c>
      <c r="H14" s="936">
        <v>71.54002713704206</v>
      </c>
      <c r="I14" s="935">
        <v>2059</v>
      </c>
      <c r="J14" s="936">
        <v>97.629208155523955</v>
      </c>
      <c r="K14" s="933"/>
      <c r="L14" s="935">
        <v>833</v>
      </c>
      <c r="M14" s="936">
        <v>28.256445047489827</v>
      </c>
      <c r="N14" s="935">
        <v>753</v>
      </c>
      <c r="O14" s="936">
        <v>90.396158463385362</v>
      </c>
      <c r="P14" s="933"/>
      <c r="Q14" s="935">
        <v>6</v>
      </c>
      <c r="R14" s="936">
        <v>0.20352781546811397</v>
      </c>
      <c r="S14" s="935">
        <v>6</v>
      </c>
      <c r="T14" s="936">
        <f t="shared" si="2"/>
        <v>100</v>
      </c>
    </row>
    <row r="15" spans="1:22" s="331" customFormat="1" ht="18" customHeight="1" x14ac:dyDescent="0.2">
      <c r="A15" s="330"/>
      <c r="B15" s="934" t="s">
        <v>6</v>
      </c>
      <c r="C15" s="933"/>
      <c r="D15" s="935">
        <f t="shared" si="0"/>
        <v>4766</v>
      </c>
      <c r="E15" s="936">
        <f t="shared" si="1"/>
        <v>2.6259531890509984</v>
      </c>
      <c r="F15" s="933"/>
      <c r="G15" s="935">
        <v>2794</v>
      </c>
      <c r="H15" s="936">
        <v>58.623583718002514</v>
      </c>
      <c r="I15" s="935">
        <v>2696</v>
      </c>
      <c r="J15" s="936">
        <v>96.492483894058694</v>
      </c>
      <c r="K15" s="933"/>
      <c r="L15" s="935">
        <v>1891</v>
      </c>
      <c r="M15" s="936">
        <v>39.676877885018882</v>
      </c>
      <c r="N15" s="935">
        <v>1757</v>
      </c>
      <c r="O15" s="936">
        <v>92.913802221047064</v>
      </c>
      <c r="P15" s="933"/>
      <c r="Q15" s="935">
        <v>81</v>
      </c>
      <c r="R15" s="936">
        <v>1.6995383969785984</v>
      </c>
      <c r="S15" s="935">
        <v>71</v>
      </c>
      <c r="T15" s="936">
        <f t="shared" si="2"/>
        <v>87.654320987654316</v>
      </c>
    </row>
    <row r="16" spans="1:22" s="331" customFormat="1" ht="18" customHeight="1" x14ac:dyDescent="0.2">
      <c r="A16" s="330"/>
      <c r="B16" s="934" t="s">
        <v>5</v>
      </c>
      <c r="C16" s="933"/>
      <c r="D16" s="935">
        <f t="shared" si="0"/>
        <v>4623</v>
      </c>
      <c r="E16" s="936">
        <f t="shared" si="1"/>
        <v>2.5471635738528673</v>
      </c>
      <c r="F16" s="933"/>
      <c r="G16" s="935">
        <v>1931</v>
      </c>
      <c r="H16" s="936">
        <v>41.769413800562404</v>
      </c>
      <c r="I16" s="935">
        <v>12</v>
      </c>
      <c r="J16" s="936">
        <v>0.62143966856551014</v>
      </c>
      <c r="K16" s="933"/>
      <c r="L16" s="935">
        <v>2644</v>
      </c>
      <c r="M16" s="936">
        <v>57.192299372701704</v>
      </c>
      <c r="N16" s="935">
        <v>20</v>
      </c>
      <c r="O16" s="936">
        <v>0.75642965204236012</v>
      </c>
      <c r="P16" s="933"/>
      <c r="Q16" s="935">
        <v>48</v>
      </c>
      <c r="R16" s="936">
        <v>1.0382868267358858</v>
      </c>
      <c r="S16" s="935">
        <v>0</v>
      </c>
      <c r="T16" s="936">
        <f t="shared" si="2"/>
        <v>0</v>
      </c>
    </row>
    <row r="17" spans="1:20" s="331" customFormat="1" ht="18" customHeight="1" x14ac:dyDescent="0.2">
      <c r="A17" s="330"/>
      <c r="B17" s="934" t="s">
        <v>4</v>
      </c>
      <c r="C17" s="933"/>
      <c r="D17" s="935">
        <f t="shared" si="0"/>
        <v>8419</v>
      </c>
      <c r="E17" s="936">
        <f t="shared" si="1"/>
        <v>4.6386697227487108</v>
      </c>
      <c r="F17" s="933"/>
      <c r="G17" s="935">
        <v>5222</v>
      </c>
      <c r="H17" s="936">
        <v>62.026368927426056</v>
      </c>
      <c r="I17" s="935">
        <v>413</v>
      </c>
      <c r="J17" s="936">
        <v>7.9088471849865947</v>
      </c>
      <c r="K17" s="933"/>
      <c r="L17" s="935">
        <v>3192</v>
      </c>
      <c r="M17" s="936">
        <v>37.914241596389118</v>
      </c>
      <c r="N17" s="935">
        <v>99</v>
      </c>
      <c r="O17" s="936">
        <v>3.1015037593984962</v>
      </c>
      <c r="P17" s="933"/>
      <c r="Q17" s="935">
        <v>5</v>
      </c>
      <c r="R17" s="936">
        <v>5.9389476184820052E-2</v>
      </c>
      <c r="S17" s="935">
        <v>2</v>
      </c>
      <c r="T17" s="936">
        <f t="shared" si="2"/>
        <v>40</v>
      </c>
    </row>
    <row r="18" spans="1:20" s="331" customFormat="1" ht="18" customHeight="1" x14ac:dyDescent="0.2">
      <c r="A18" s="330"/>
      <c r="B18" s="934" t="s">
        <v>40</v>
      </c>
      <c r="C18" s="933"/>
      <c r="D18" s="935">
        <f t="shared" si="0"/>
        <v>12272</v>
      </c>
      <c r="E18" s="936">
        <f t="shared" si="1"/>
        <v>6.7615815224577949</v>
      </c>
      <c r="F18" s="933"/>
      <c r="G18" s="935">
        <v>6793</v>
      </c>
      <c r="H18" s="936">
        <v>55.353650586701434</v>
      </c>
      <c r="I18" s="935">
        <v>6711</v>
      </c>
      <c r="J18" s="936">
        <v>98.79287501840129</v>
      </c>
      <c r="K18" s="933"/>
      <c r="L18" s="935">
        <v>3980</v>
      </c>
      <c r="M18" s="936">
        <v>32.43155149934811</v>
      </c>
      <c r="N18" s="935">
        <v>3876</v>
      </c>
      <c r="O18" s="936">
        <v>97.386934673366838</v>
      </c>
      <c r="P18" s="933"/>
      <c r="Q18" s="935">
        <v>1499</v>
      </c>
      <c r="R18" s="936">
        <v>12.214797913950456</v>
      </c>
      <c r="S18" s="935">
        <v>1458</v>
      </c>
      <c r="T18" s="936">
        <f t="shared" si="2"/>
        <v>97.264843228819203</v>
      </c>
    </row>
    <row r="19" spans="1:20" s="331" customFormat="1" ht="18" customHeight="1" x14ac:dyDescent="0.2">
      <c r="A19" s="330"/>
      <c r="B19" s="934" t="s">
        <v>41</v>
      </c>
      <c r="C19" s="933"/>
      <c r="D19" s="935">
        <f t="shared" si="0"/>
        <v>37934</v>
      </c>
      <c r="E19" s="936">
        <f t="shared" si="1"/>
        <v>20.900736104376954</v>
      </c>
      <c r="F19" s="933"/>
      <c r="G19" s="935">
        <v>15085</v>
      </c>
      <c r="H19" s="936">
        <v>39.76643644224179</v>
      </c>
      <c r="I19" s="935">
        <v>14498</v>
      </c>
      <c r="J19" s="936">
        <v>96.108717268810068</v>
      </c>
      <c r="K19" s="933"/>
      <c r="L19" s="935">
        <v>19722</v>
      </c>
      <c r="M19" s="936">
        <v>51.990298940264665</v>
      </c>
      <c r="N19" s="935">
        <v>18258</v>
      </c>
      <c r="O19" s="936">
        <v>92.576817766960744</v>
      </c>
      <c r="P19" s="933"/>
      <c r="Q19" s="935">
        <v>3127</v>
      </c>
      <c r="R19" s="936">
        <v>8.2432646174935407</v>
      </c>
      <c r="S19" s="935">
        <v>3102</v>
      </c>
      <c r="T19" s="936">
        <f t="shared" si="2"/>
        <v>99.200511672529572</v>
      </c>
    </row>
    <row r="20" spans="1:20" s="331" customFormat="1" ht="18" customHeight="1" x14ac:dyDescent="0.2">
      <c r="A20" s="330"/>
      <c r="B20" s="934" t="s">
        <v>3</v>
      </c>
      <c r="C20" s="933"/>
      <c r="D20" s="935">
        <f t="shared" si="0"/>
        <v>13957</v>
      </c>
      <c r="E20" s="936">
        <f t="shared" si="1"/>
        <v>7.6899766386036061</v>
      </c>
      <c r="F20" s="933"/>
      <c r="G20" s="935">
        <v>6543</v>
      </c>
      <c r="H20" s="936">
        <v>46.879701941678007</v>
      </c>
      <c r="I20" s="935">
        <v>6269</v>
      </c>
      <c r="J20" s="936">
        <v>95.812318508329511</v>
      </c>
      <c r="K20" s="933"/>
      <c r="L20" s="935">
        <v>6464</v>
      </c>
      <c r="M20" s="936">
        <v>46.313677724439351</v>
      </c>
      <c r="N20" s="935">
        <v>6021</v>
      </c>
      <c r="O20" s="936">
        <v>93.146658415841586</v>
      </c>
      <c r="P20" s="933"/>
      <c r="Q20" s="935">
        <v>950</v>
      </c>
      <c r="R20" s="936">
        <v>6.8066203338826385</v>
      </c>
      <c r="S20" s="935">
        <v>612</v>
      </c>
      <c r="T20" s="936">
        <f t="shared" si="2"/>
        <v>64.421052631578945</v>
      </c>
    </row>
    <row r="21" spans="1:20" s="331" customFormat="1" ht="18" customHeight="1" x14ac:dyDescent="0.2">
      <c r="A21" s="330"/>
      <c r="B21" s="934" t="s">
        <v>2</v>
      </c>
      <c r="C21" s="933"/>
      <c r="D21" s="935">
        <f t="shared" si="0"/>
        <v>5240</v>
      </c>
      <c r="E21" s="936">
        <f t="shared" si="1"/>
        <v>2.8871159694979505</v>
      </c>
      <c r="F21" s="933"/>
      <c r="G21" s="935">
        <v>3392</v>
      </c>
      <c r="H21" s="936">
        <v>64.732824427480921</v>
      </c>
      <c r="I21" s="935">
        <v>3370</v>
      </c>
      <c r="J21" s="936">
        <v>99.351415094339629</v>
      </c>
      <c r="K21" s="933"/>
      <c r="L21" s="935">
        <v>1804</v>
      </c>
      <c r="M21" s="936">
        <v>34.427480916030532</v>
      </c>
      <c r="N21" s="935">
        <v>1793</v>
      </c>
      <c r="O21" s="936">
        <v>99.390243902439025</v>
      </c>
      <c r="P21" s="933"/>
      <c r="Q21" s="935">
        <v>44</v>
      </c>
      <c r="R21" s="936">
        <v>0.83969465648854968</v>
      </c>
      <c r="S21" s="935">
        <v>44</v>
      </c>
      <c r="T21" s="936">
        <f t="shared" si="2"/>
        <v>100</v>
      </c>
    </row>
    <row r="22" spans="1:20" s="331" customFormat="1" ht="18" customHeight="1" x14ac:dyDescent="0.2">
      <c r="A22" s="330"/>
      <c r="B22" s="934" t="s">
        <v>35</v>
      </c>
      <c r="C22" s="933"/>
      <c r="D22" s="935">
        <f t="shared" si="0"/>
        <v>6926</v>
      </c>
      <c r="E22" s="936">
        <f t="shared" si="1"/>
        <v>3.8160620619738177</v>
      </c>
      <c r="F22" s="933"/>
      <c r="G22" s="935">
        <v>4177</v>
      </c>
      <c r="H22" s="936">
        <v>60.308980652613343</v>
      </c>
      <c r="I22" s="935">
        <v>4139</v>
      </c>
      <c r="J22" s="936">
        <v>99.090256164711519</v>
      </c>
      <c r="K22" s="933"/>
      <c r="L22" s="935">
        <v>2591</v>
      </c>
      <c r="M22" s="936">
        <v>37.409760323419</v>
      </c>
      <c r="N22" s="935">
        <v>2586</v>
      </c>
      <c r="O22" s="936">
        <v>99.807024314936328</v>
      </c>
      <c r="P22" s="933"/>
      <c r="Q22" s="935">
        <v>158</v>
      </c>
      <c r="R22" s="936">
        <v>2.281259023967658</v>
      </c>
      <c r="S22" s="935">
        <v>158</v>
      </c>
      <c r="T22" s="936">
        <f t="shared" si="2"/>
        <v>100</v>
      </c>
    </row>
    <row r="23" spans="1:20" s="331" customFormat="1" ht="18" customHeight="1" x14ac:dyDescent="0.2">
      <c r="A23" s="330"/>
      <c r="B23" s="934" t="s">
        <v>42</v>
      </c>
      <c r="C23" s="933"/>
      <c r="D23" s="935">
        <f t="shared" si="0"/>
        <v>24726</v>
      </c>
      <c r="E23" s="936">
        <f t="shared" si="1"/>
        <v>13.623440736985939</v>
      </c>
      <c r="F23" s="933"/>
      <c r="G23" s="935">
        <v>15196</v>
      </c>
      <c r="H23" s="936">
        <v>61.457575022243795</v>
      </c>
      <c r="I23" s="935">
        <v>13114</v>
      </c>
      <c r="J23" s="936">
        <v>86.299026059489336</v>
      </c>
      <c r="K23" s="933"/>
      <c r="L23" s="935">
        <v>8174</v>
      </c>
      <c r="M23" s="936">
        <v>33.058319178192995</v>
      </c>
      <c r="N23" s="935">
        <v>7293</v>
      </c>
      <c r="O23" s="936">
        <v>89.221923171030099</v>
      </c>
      <c r="P23" s="933"/>
      <c r="Q23" s="935">
        <v>1356</v>
      </c>
      <c r="R23" s="936">
        <v>5.4841057995632134</v>
      </c>
      <c r="S23" s="935">
        <v>1346</v>
      </c>
      <c r="T23" s="936">
        <f t="shared" si="2"/>
        <v>99.262536873156336</v>
      </c>
    </row>
    <row r="24" spans="1:20" s="331" customFormat="1" ht="18" customHeight="1" x14ac:dyDescent="0.2">
      <c r="A24" s="330">
        <v>47094</v>
      </c>
      <c r="B24" s="934" t="s">
        <v>43</v>
      </c>
      <c r="C24" s="933"/>
      <c r="D24" s="935">
        <f t="shared" si="0"/>
        <v>5177</v>
      </c>
      <c r="E24" s="936">
        <f t="shared" si="1"/>
        <v>2.8524044607043679</v>
      </c>
      <c r="F24" s="933"/>
      <c r="G24" s="935">
        <v>2743</v>
      </c>
      <c r="H24" s="936">
        <v>52.984353872899362</v>
      </c>
      <c r="I24" s="935">
        <v>2734</v>
      </c>
      <c r="J24" s="936">
        <v>99.671892088953697</v>
      </c>
      <c r="K24" s="933"/>
      <c r="L24" s="935">
        <v>2409</v>
      </c>
      <c r="M24" s="936">
        <v>46.532740969673561</v>
      </c>
      <c r="N24" s="935">
        <v>2402</v>
      </c>
      <c r="O24" s="936">
        <v>99.709422997094237</v>
      </c>
      <c r="P24" s="933"/>
      <c r="Q24" s="935">
        <v>25</v>
      </c>
      <c r="R24" s="936">
        <v>0.48290515742708134</v>
      </c>
      <c r="S24" s="935">
        <v>24</v>
      </c>
      <c r="T24" s="936">
        <f t="shared" si="2"/>
        <v>96</v>
      </c>
    </row>
    <row r="25" spans="1:20" s="331" customFormat="1" ht="18" customHeight="1" x14ac:dyDescent="0.2">
      <c r="B25" s="934" t="s">
        <v>44</v>
      </c>
      <c r="C25" s="933"/>
      <c r="D25" s="935">
        <f t="shared" si="0"/>
        <v>2523</v>
      </c>
      <c r="E25" s="936">
        <f t="shared" si="1"/>
        <v>1.3901132807334597</v>
      </c>
      <c r="F25" s="933"/>
      <c r="G25" s="935">
        <v>982</v>
      </c>
      <c r="H25" s="936">
        <v>38.921918351169246</v>
      </c>
      <c r="I25" s="935">
        <v>976</v>
      </c>
      <c r="J25" s="936">
        <v>99.389002036659875</v>
      </c>
      <c r="K25" s="933"/>
      <c r="L25" s="935">
        <v>1452</v>
      </c>
      <c r="M25" s="936">
        <v>57.550535077288941</v>
      </c>
      <c r="N25" s="935">
        <v>1443</v>
      </c>
      <c r="O25" s="936">
        <v>99.380165289256198</v>
      </c>
      <c r="P25" s="933"/>
      <c r="Q25" s="935">
        <v>89</v>
      </c>
      <c r="R25" s="936">
        <v>3.5275465715418153</v>
      </c>
      <c r="S25" s="935">
        <v>89</v>
      </c>
      <c r="T25" s="936">
        <f t="shared" si="2"/>
        <v>100</v>
      </c>
    </row>
    <row r="26" spans="1:20" s="331" customFormat="1" ht="18" customHeight="1" x14ac:dyDescent="0.2">
      <c r="B26" s="934" t="s">
        <v>45</v>
      </c>
      <c r="C26" s="933"/>
      <c r="D26" s="935">
        <f t="shared" si="0"/>
        <v>13180</v>
      </c>
      <c r="E26" s="936">
        <f t="shared" si="1"/>
        <v>7.2618680301494249</v>
      </c>
      <c r="F26" s="933"/>
      <c r="G26" s="935">
        <v>6038</v>
      </c>
      <c r="H26" s="936">
        <v>45.811836115326251</v>
      </c>
      <c r="I26" s="935">
        <v>5084</v>
      </c>
      <c r="J26" s="936">
        <v>84.200066247101688</v>
      </c>
      <c r="K26" s="933"/>
      <c r="L26" s="935">
        <v>4787</v>
      </c>
      <c r="M26" s="936">
        <v>36.320182094081943</v>
      </c>
      <c r="N26" s="935">
        <v>3846</v>
      </c>
      <c r="O26" s="936">
        <v>80.342594526843541</v>
      </c>
      <c r="P26" s="933"/>
      <c r="Q26" s="935">
        <v>2355</v>
      </c>
      <c r="R26" s="936">
        <v>17.867981790591806</v>
      </c>
      <c r="S26" s="935">
        <v>1672</v>
      </c>
      <c r="T26" s="936">
        <f t="shared" si="2"/>
        <v>70.997876857749461</v>
      </c>
    </row>
    <row r="27" spans="1:20" s="331" customFormat="1" ht="18" customHeight="1" x14ac:dyDescent="0.2">
      <c r="B27" s="934" t="s">
        <v>46</v>
      </c>
      <c r="C27" s="933"/>
      <c r="D27" s="935">
        <f t="shared" si="0"/>
        <v>1978</v>
      </c>
      <c r="E27" s="936">
        <f t="shared" si="1"/>
        <v>1.0898311808524705</v>
      </c>
      <c r="F27" s="933"/>
      <c r="G27" s="935">
        <v>705</v>
      </c>
      <c r="H27" s="936">
        <v>35.642062689585444</v>
      </c>
      <c r="I27" s="935">
        <v>521</v>
      </c>
      <c r="J27" s="936">
        <v>73.900709219858157</v>
      </c>
      <c r="K27" s="933"/>
      <c r="L27" s="935">
        <v>1161</v>
      </c>
      <c r="M27" s="936">
        <v>58.695652173913047</v>
      </c>
      <c r="N27" s="935">
        <v>888</v>
      </c>
      <c r="O27" s="936">
        <v>76.485788113695079</v>
      </c>
      <c r="P27" s="933"/>
      <c r="Q27" s="935">
        <v>112</v>
      </c>
      <c r="R27" s="936">
        <v>5.6622851365015165</v>
      </c>
      <c r="S27" s="935">
        <v>85</v>
      </c>
      <c r="T27" s="936">
        <f t="shared" si="2"/>
        <v>75.892857142857139</v>
      </c>
    </row>
    <row r="28" spans="1:20" s="331" customFormat="1" ht="18" customHeight="1" x14ac:dyDescent="0.2">
      <c r="B28" s="956" t="s">
        <v>1</v>
      </c>
      <c r="C28" s="933"/>
      <c r="D28" s="957">
        <f t="shared" si="0"/>
        <v>207</v>
      </c>
      <c r="E28" s="958">
        <f t="shared" si="1"/>
        <v>0.11405210032177017</v>
      </c>
      <c r="F28" s="933"/>
      <c r="G28" s="957">
        <v>96</v>
      </c>
      <c r="H28" s="958">
        <v>46.376811594202898</v>
      </c>
      <c r="I28" s="957">
        <v>90</v>
      </c>
      <c r="J28" s="958">
        <v>93.75</v>
      </c>
      <c r="K28" s="933"/>
      <c r="L28" s="957">
        <v>111</v>
      </c>
      <c r="M28" s="958">
        <v>53.623188405797109</v>
      </c>
      <c r="N28" s="957">
        <v>105</v>
      </c>
      <c r="O28" s="958">
        <v>94.594594594594597</v>
      </c>
      <c r="P28" s="933"/>
      <c r="Q28" s="957">
        <v>0</v>
      </c>
      <c r="R28" s="958">
        <v>0</v>
      </c>
      <c r="S28" s="957">
        <v>0</v>
      </c>
      <c r="T28" s="958" t="str">
        <f t="shared" si="2"/>
        <v>-</v>
      </c>
    </row>
    <row r="29" spans="1:20" s="319" customFormat="1" ht="18" customHeight="1" x14ac:dyDescent="0.2">
      <c r="B29" s="1293" t="s">
        <v>0</v>
      </c>
      <c r="C29" s="1286"/>
      <c r="D29" s="1294">
        <f>SUM(D11:D28)</f>
        <v>181496</v>
      </c>
      <c r="E29" s="1295">
        <f t="shared" si="1"/>
        <v>100</v>
      </c>
      <c r="F29" s="1286"/>
      <c r="G29" s="1294">
        <f>SUM(G11:G28)</f>
        <v>91001</v>
      </c>
      <c r="H29" s="1295">
        <f t="shared" ref="H29" si="3">G29/$D29*100</f>
        <v>50.139397011504386</v>
      </c>
      <c r="I29" s="1294">
        <f>SUM(I11:I28)</f>
        <v>76521</v>
      </c>
      <c r="J29" s="1295">
        <f>I29/G29*100</f>
        <v>84.088086944099516</v>
      </c>
      <c r="K29" s="1286"/>
      <c r="L29" s="1294">
        <f>SUM(L11:L28)</f>
        <v>80356</v>
      </c>
      <c r="M29" s="1295">
        <f t="shared" ref="M29" si="4">L29/$D29*100</f>
        <v>44.274253978049103</v>
      </c>
      <c r="N29" s="1294">
        <f>SUM(N11:N28)</f>
        <v>67590</v>
      </c>
      <c r="O29" s="1295">
        <f>N29/L29*100</f>
        <v>84.113196276569269</v>
      </c>
      <c r="P29" s="1286"/>
      <c r="Q29" s="1294">
        <f>SUM(Q11:Q28)</f>
        <v>10139</v>
      </c>
      <c r="R29" s="1295">
        <f t="shared" ref="R29" si="5">Q29/$D29*100</f>
        <v>5.5863490104465114</v>
      </c>
      <c r="S29" s="1294">
        <f>SUM(S11:S28)</f>
        <v>8842</v>
      </c>
      <c r="T29" s="1295">
        <f>S29/Q29*100</f>
        <v>87.207811421244699</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7" x14ac:dyDescent="0.25">
      <c r="B33" s="938"/>
      <c r="L33" s="938"/>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67</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433</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77</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287</v>
      </c>
      <c r="J8" s="1612"/>
      <c r="K8" s="960"/>
      <c r="L8" s="1613" t="s">
        <v>69</v>
      </c>
      <c r="M8" s="1614"/>
      <c r="N8" s="1611" t="s">
        <v>287</v>
      </c>
      <c r="O8" s="1612"/>
      <c r="P8" s="960"/>
      <c r="Q8" s="1613" t="s">
        <v>69</v>
      </c>
      <c r="R8" s="1614"/>
      <c r="S8" s="1611" t="s">
        <v>287</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4863</v>
      </c>
      <c r="E11" s="931">
        <f>D11/D$29*100</f>
        <v>2.2827556423448119</v>
      </c>
      <c r="F11" s="933"/>
      <c r="G11" s="930">
        <v>2662</v>
      </c>
      <c r="H11" s="931">
        <v>54.73987250668312</v>
      </c>
      <c r="I11" s="930">
        <v>2600</v>
      </c>
      <c r="J11" s="931">
        <v>97.670924117205104</v>
      </c>
      <c r="K11" s="933"/>
      <c r="L11" s="930">
        <v>2100</v>
      </c>
      <c r="M11" s="931">
        <v>43.183220234423196</v>
      </c>
      <c r="N11" s="930">
        <v>2006</v>
      </c>
      <c r="O11" s="931">
        <v>95.523809523809518</v>
      </c>
      <c r="P11" s="933"/>
      <c r="Q11" s="930">
        <v>101</v>
      </c>
      <c r="R11" s="931">
        <v>2.0769072588936872</v>
      </c>
      <c r="S11" s="930">
        <v>43</v>
      </c>
      <c r="T11" s="931">
        <f>IFERROR(S11/Q11*100,"-")</f>
        <v>42.574257425742573</v>
      </c>
    </row>
    <row r="12" spans="1:22" s="331" customFormat="1" ht="18" customHeight="1" x14ac:dyDescent="0.2">
      <c r="A12" s="330"/>
      <c r="B12" s="934" t="s">
        <v>7</v>
      </c>
      <c r="C12" s="933"/>
      <c r="D12" s="935">
        <f t="shared" ref="D12:D28" si="0">G12+L12+Q12</f>
        <v>8567</v>
      </c>
      <c r="E12" s="936">
        <f t="shared" ref="E12:E29" si="1">D12/D$29*100</f>
        <v>4.0214615644597993</v>
      </c>
      <c r="F12" s="933"/>
      <c r="G12" s="935">
        <v>3528</v>
      </c>
      <c r="H12" s="936">
        <v>41.181276993113109</v>
      </c>
      <c r="I12" s="935">
        <v>3492</v>
      </c>
      <c r="J12" s="936">
        <v>98.979591836734699</v>
      </c>
      <c r="K12" s="933"/>
      <c r="L12" s="935">
        <v>3654</v>
      </c>
      <c r="M12" s="936">
        <v>42.652036885724293</v>
      </c>
      <c r="N12" s="935">
        <v>3609</v>
      </c>
      <c r="O12" s="936">
        <v>98.768472906403943</v>
      </c>
      <c r="P12" s="933"/>
      <c r="Q12" s="935">
        <v>1385</v>
      </c>
      <c r="R12" s="936">
        <v>16.166686121162602</v>
      </c>
      <c r="S12" s="935">
        <v>1348</v>
      </c>
      <c r="T12" s="936">
        <f t="shared" ref="T12:T28" si="2">IFERROR(S12/Q12*100,"-")</f>
        <v>97.328519855595658</v>
      </c>
    </row>
    <row r="13" spans="1:22" s="331" customFormat="1" ht="18" customHeight="1" x14ac:dyDescent="0.2">
      <c r="A13" s="330"/>
      <c r="B13" s="934" t="s">
        <v>37</v>
      </c>
      <c r="C13" s="933"/>
      <c r="D13" s="935">
        <f t="shared" si="0"/>
        <v>4674</v>
      </c>
      <c r="E13" s="936">
        <f t="shared" si="1"/>
        <v>2.1940365766645384</v>
      </c>
      <c r="F13" s="933"/>
      <c r="G13" s="935">
        <v>1675</v>
      </c>
      <c r="H13" s="936">
        <v>35.836542575952073</v>
      </c>
      <c r="I13" s="935">
        <v>1639</v>
      </c>
      <c r="J13" s="936">
        <v>97.850746268656721</v>
      </c>
      <c r="K13" s="933"/>
      <c r="L13" s="935">
        <v>1667</v>
      </c>
      <c r="M13" s="936">
        <v>35.665382969619166</v>
      </c>
      <c r="N13" s="935">
        <v>1572</v>
      </c>
      <c r="O13" s="936">
        <v>94.301139772045588</v>
      </c>
      <c r="P13" s="933"/>
      <c r="Q13" s="935">
        <v>1332</v>
      </c>
      <c r="R13" s="936">
        <v>28.498074454428757</v>
      </c>
      <c r="S13" s="935">
        <v>1151</v>
      </c>
      <c r="T13" s="936">
        <f t="shared" si="2"/>
        <v>86.411411411411407</v>
      </c>
    </row>
    <row r="14" spans="1:22" s="331" customFormat="1" ht="18" customHeight="1" x14ac:dyDescent="0.2">
      <c r="A14" s="330"/>
      <c r="B14" s="934" t="s">
        <v>38</v>
      </c>
      <c r="C14" s="933"/>
      <c r="D14" s="935">
        <f t="shared" si="0"/>
        <v>712</v>
      </c>
      <c r="E14" s="936">
        <f t="shared" si="1"/>
        <v>0.33422208870028919</v>
      </c>
      <c r="F14" s="933"/>
      <c r="G14" s="935">
        <v>341</v>
      </c>
      <c r="H14" s="936">
        <v>47.893258426966291</v>
      </c>
      <c r="I14" s="935">
        <v>299</v>
      </c>
      <c r="J14" s="936">
        <v>87.68328445747801</v>
      </c>
      <c r="K14" s="933"/>
      <c r="L14" s="935">
        <v>337</v>
      </c>
      <c r="M14" s="936">
        <v>47.331460674157306</v>
      </c>
      <c r="N14" s="935">
        <v>303</v>
      </c>
      <c r="O14" s="936">
        <v>89.910979228486639</v>
      </c>
      <c r="P14" s="933"/>
      <c r="Q14" s="935">
        <v>34</v>
      </c>
      <c r="R14" s="936">
        <v>4.7752808988764039</v>
      </c>
      <c r="S14" s="935">
        <v>9</v>
      </c>
      <c r="T14" s="936">
        <f t="shared" si="2"/>
        <v>26.47058823529412</v>
      </c>
    </row>
    <row r="15" spans="1:22" s="331" customFormat="1" ht="18" customHeight="1" x14ac:dyDescent="0.2">
      <c r="A15" s="330"/>
      <c r="B15" s="934" t="s">
        <v>6</v>
      </c>
      <c r="C15" s="933"/>
      <c r="D15" s="935">
        <f t="shared" si="0"/>
        <v>13901</v>
      </c>
      <c r="E15" s="936">
        <f t="shared" si="1"/>
        <v>6.5253107514364039</v>
      </c>
      <c r="F15" s="933"/>
      <c r="G15" s="935">
        <v>3824</v>
      </c>
      <c r="H15" s="936">
        <v>27.508812315660741</v>
      </c>
      <c r="I15" s="935">
        <v>3287</v>
      </c>
      <c r="J15" s="936">
        <v>85.957112970711307</v>
      </c>
      <c r="K15" s="933"/>
      <c r="L15" s="935">
        <v>4510</v>
      </c>
      <c r="M15" s="936">
        <v>32.443709085677291</v>
      </c>
      <c r="N15" s="935">
        <v>3755</v>
      </c>
      <c r="O15" s="936">
        <v>83.259423503325948</v>
      </c>
      <c r="P15" s="933"/>
      <c r="Q15" s="935">
        <v>5567</v>
      </c>
      <c r="R15" s="936">
        <v>40.047478598661968</v>
      </c>
      <c r="S15" s="935">
        <v>4693</v>
      </c>
      <c r="T15" s="936">
        <f t="shared" si="2"/>
        <v>84.300341296928323</v>
      </c>
    </row>
    <row r="16" spans="1:22" s="331" customFormat="1" ht="18" customHeight="1" x14ac:dyDescent="0.2">
      <c r="A16" s="330"/>
      <c r="B16" s="934" t="s">
        <v>5</v>
      </c>
      <c r="C16" s="933"/>
      <c r="D16" s="935">
        <f t="shared" si="0"/>
        <v>156</v>
      </c>
      <c r="E16" s="936">
        <f t="shared" si="1"/>
        <v>7.3228435164670092E-2</v>
      </c>
      <c r="F16" s="933"/>
      <c r="G16" s="935">
        <v>79</v>
      </c>
      <c r="H16" s="936">
        <v>50.641025641025635</v>
      </c>
      <c r="I16" s="935">
        <v>79</v>
      </c>
      <c r="J16" s="936">
        <v>100</v>
      </c>
      <c r="K16" s="933"/>
      <c r="L16" s="935">
        <v>77</v>
      </c>
      <c r="M16" s="936">
        <v>49.358974358974365</v>
      </c>
      <c r="N16" s="935">
        <v>77</v>
      </c>
      <c r="O16" s="936">
        <v>100</v>
      </c>
      <c r="P16" s="933"/>
      <c r="Q16" s="935">
        <v>0</v>
      </c>
      <c r="R16" s="936">
        <v>0</v>
      </c>
      <c r="S16" s="935">
        <v>0</v>
      </c>
      <c r="T16" s="936" t="str">
        <f t="shared" si="2"/>
        <v>-</v>
      </c>
    </row>
    <row r="17" spans="1:20" s="331" customFormat="1" ht="18" customHeight="1" x14ac:dyDescent="0.2">
      <c r="A17" s="330"/>
      <c r="B17" s="934" t="s">
        <v>4</v>
      </c>
      <c r="C17" s="933"/>
      <c r="D17" s="935">
        <f t="shared" si="0"/>
        <v>54560</v>
      </c>
      <c r="E17" s="936">
        <f t="shared" si="1"/>
        <v>25.611175785797442</v>
      </c>
      <c r="F17" s="933"/>
      <c r="G17" s="935">
        <v>16790</v>
      </c>
      <c r="H17" s="936">
        <v>30.773460410557185</v>
      </c>
      <c r="I17" s="935">
        <v>14442</v>
      </c>
      <c r="J17" s="936">
        <v>86.015485407980947</v>
      </c>
      <c r="K17" s="933"/>
      <c r="L17" s="935">
        <v>17202</v>
      </c>
      <c r="M17" s="936">
        <v>31.528592375366571</v>
      </c>
      <c r="N17" s="935">
        <v>14008</v>
      </c>
      <c r="O17" s="936">
        <v>81.432391582374137</v>
      </c>
      <c r="P17" s="933"/>
      <c r="Q17" s="935">
        <v>20568</v>
      </c>
      <c r="R17" s="936">
        <v>37.697947214076244</v>
      </c>
      <c r="S17" s="935">
        <v>14569</v>
      </c>
      <c r="T17" s="936">
        <f t="shared" si="2"/>
        <v>70.833333333333343</v>
      </c>
    </row>
    <row r="18" spans="1:20" s="331" customFormat="1" ht="18" customHeight="1" x14ac:dyDescent="0.2">
      <c r="A18" s="330"/>
      <c r="B18" s="934" t="s">
        <v>40</v>
      </c>
      <c r="C18" s="933"/>
      <c r="D18" s="935">
        <f t="shared" si="0"/>
        <v>10574</v>
      </c>
      <c r="E18" s="936">
        <f t="shared" si="1"/>
        <v>4.9635735476360363</v>
      </c>
      <c r="F18" s="933"/>
      <c r="G18" s="935">
        <v>3673</v>
      </c>
      <c r="H18" s="936">
        <v>34.736145261963308</v>
      </c>
      <c r="I18" s="935">
        <v>3012</v>
      </c>
      <c r="J18" s="936">
        <v>82.003811598148658</v>
      </c>
      <c r="K18" s="933"/>
      <c r="L18" s="935">
        <v>3908</v>
      </c>
      <c r="M18" s="936">
        <v>36.958577643275959</v>
      </c>
      <c r="N18" s="935">
        <v>3275</v>
      </c>
      <c r="O18" s="936">
        <v>83.80245649948823</v>
      </c>
      <c r="P18" s="933"/>
      <c r="Q18" s="935">
        <v>2993</v>
      </c>
      <c r="R18" s="936">
        <v>28.305277094760733</v>
      </c>
      <c r="S18" s="935">
        <v>2271</v>
      </c>
      <c r="T18" s="936">
        <f t="shared" si="2"/>
        <v>75.877046441697289</v>
      </c>
    </row>
    <row r="19" spans="1:20" s="331" customFormat="1" ht="18" customHeight="1" x14ac:dyDescent="0.2">
      <c r="A19" s="330"/>
      <c r="B19" s="934" t="s">
        <v>41</v>
      </c>
      <c r="C19" s="933"/>
      <c r="D19" s="935">
        <f t="shared" si="0"/>
        <v>23580</v>
      </c>
      <c r="E19" s="936">
        <f t="shared" si="1"/>
        <v>11.068759622967441</v>
      </c>
      <c r="F19" s="933"/>
      <c r="G19" s="935">
        <v>6105</v>
      </c>
      <c r="H19" s="936">
        <v>25.890585241730278</v>
      </c>
      <c r="I19" s="935">
        <v>5769</v>
      </c>
      <c r="J19" s="936">
        <v>94.496314496314497</v>
      </c>
      <c r="K19" s="933"/>
      <c r="L19" s="935">
        <v>11010</v>
      </c>
      <c r="M19" s="936">
        <v>46.69211195928753</v>
      </c>
      <c r="N19" s="935">
        <v>10003</v>
      </c>
      <c r="O19" s="936">
        <v>90.85376930063579</v>
      </c>
      <c r="P19" s="933"/>
      <c r="Q19" s="935">
        <v>6465</v>
      </c>
      <c r="R19" s="936">
        <v>27.417302798982192</v>
      </c>
      <c r="S19" s="935">
        <v>5168</v>
      </c>
      <c r="T19" s="936">
        <f t="shared" si="2"/>
        <v>79.938128383604024</v>
      </c>
    </row>
    <row r="20" spans="1:20" s="331" customFormat="1" ht="18" customHeight="1" x14ac:dyDescent="0.2">
      <c r="A20" s="330"/>
      <c r="B20" s="934" t="s">
        <v>3</v>
      </c>
      <c r="C20" s="933"/>
      <c r="D20" s="935">
        <f t="shared" si="0"/>
        <v>22984</v>
      </c>
      <c r="E20" s="936">
        <f t="shared" si="1"/>
        <v>10.788989447594728</v>
      </c>
      <c r="F20" s="933"/>
      <c r="G20" s="935">
        <v>7579</v>
      </c>
      <c r="H20" s="936">
        <v>32.975113122171948</v>
      </c>
      <c r="I20" s="935">
        <v>4591</v>
      </c>
      <c r="J20" s="936">
        <v>60.57527378282095</v>
      </c>
      <c r="K20" s="933"/>
      <c r="L20" s="935">
        <v>8539</v>
      </c>
      <c r="M20" s="936">
        <v>37.151931778628608</v>
      </c>
      <c r="N20" s="935">
        <v>4741</v>
      </c>
      <c r="O20" s="936">
        <v>55.521723855252368</v>
      </c>
      <c r="P20" s="933"/>
      <c r="Q20" s="935">
        <v>6866</v>
      </c>
      <c r="R20" s="936">
        <v>29.872955099199444</v>
      </c>
      <c r="S20" s="935">
        <v>2698</v>
      </c>
      <c r="T20" s="936">
        <f t="shared" si="2"/>
        <v>39.295077191960388</v>
      </c>
    </row>
    <row r="21" spans="1:20" s="331" customFormat="1" ht="18" customHeight="1" x14ac:dyDescent="0.2">
      <c r="A21" s="330"/>
      <c r="B21" s="934" t="s">
        <v>2</v>
      </c>
      <c r="C21" s="933"/>
      <c r="D21" s="935">
        <f t="shared" si="0"/>
        <v>18922</v>
      </c>
      <c r="E21" s="936">
        <f t="shared" si="1"/>
        <v>8.8822336550377408</v>
      </c>
      <c r="F21" s="933"/>
      <c r="G21" s="935">
        <v>5884</v>
      </c>
      <c r="H21" s="936">
        <v>31.096078638621709</v>
      </c>
      <c r="I21" s="935">
        <v>4961</v>
      </c>
      <c r="J21" s="936">
        <v>84.313392250169954</v>
      </c>
      <c r="K21" s="933"/>
      <c r="L21" s="935">
        <v>6188</v>
      </c>
      <c r="M21" s="936">
        <v>32.702674135926436</v>
      </c>
      <c r="N21" s="935">
        <v>4475</v>
      </c>
      <c r="O21" s="936">
        <v>72.317388493859085</v>
      </c>
      <c r="P21" s="933"/>
      <c r="Q21" s="935">
        <v>6850</v>
      </c>
      <c r="R21" s="936">
        <v>36.201247225451851</v>
      </c>
      <c r="S21" s="935">
        <v>4356</v>
      </c>
      <c r="T21" s="936">
        <f t="shared" si="2"/>
        <v>63.591240875912412</v>
      </c>
    </row>
    <row r="22" spans="1:20" s="331" customFormat="1" ht="18" customHeight="1" x14ac:dyDescent="0.2">
      <c r="A22" s="330"/>
      <c r="B22" s="934" t="s">
        <v>35</v>
      </c>
      <c r="C22" s="933"/>
      <c r="D22" s="935">
        <f t="shared" si="0"/>
        <v>15460</v>
      </c>
      <c r="E22" s="936">
        <f t="shared" si="1"/>
        <v>7.2571256900371779</v>
      </c>
      <c r="F22" s="933"/>
      <c r="G22" s="935">
        <v>5955</v>
      </c>
      <c r="H22" s="936">
        <v>38.518758085381634</v>
      </c>
      <c r="I22" s="935">
        <v>5573</v>
      </c>
      <c r="J22" s="936">
        <v>93.585222502099072</v>
      </c>
      <c r="K22" s="933"/>
      <c r="L22" s="935">
        <v>4935</v>
      </c>
      <c r="M22" s="936">
        <v>31.921086675291072</v>
      </c>
      <c r="N22" s="935">
        <v>4300</v>
      </c>
      <c r="O22" s="936">
        <v>87.132725430597773</v>
      </c>
      <c r="P22" s="933"/>
      <c r="Q22" s="935">
        <v>4570</v>
      </c>
      <c r="R22" s="936">
        <v>29.560155239327297</v>
      </c>
      <c r="S22" s="935">
        <v>3723</v>
      </c>
      <c r="T22" s="936">
        <f t="shared" si="2"/>
        <v>81.466083150984687</v>
      </c>
    </row>
    <row r="23" spans="1:20" s="331" customFormat="1" ht="18" customHeight="1" x14ac:dyDescent="0.2">
      <c r="A23" s="330"/>
      <c r="B23" s="934" t="s">
        <v>42</v>
      </c>
      <c r="C23" s="933"/>
      <c r="D23" s="935">
        <f t="shared" si="0"/>
        <v>27490</v>
      </c>
      <c r="E23" s="936">
        <f t="shared" si="1"/>
        <v>12.90416463254347</v>
      </c>
      <c r="F23" s="933"/>
      <c r="G23" s="935">
        <v>13290</v>
      </c>
      <c r="H23" s="936">
        <v>48.344852673699528</v>
      </c>
      <c r="I23" s="935">
        <v>11392</v>
      </c>
      <c r="J23" s="936">
        <v>85.718585402558318</v>
      </c>
      <c r="K23" s="933"/>
      <c r="L23" s="935">
        <v>9473</v>
      </c>
      <c r="M23" s="936">
        <v>34.459803564932699</v>
      </c>
      <c r="N23" s="935">
        <v>7694</v>
      </c>
      <c r="O23" s="936">
        <v>81.220310355747912</v>
      </c>
      <c r="P23" s="933"/>
      <c r="Q23" s="935">
        <v>4727</v>
      </c>
      <c r="R23" s="936">
        <v>17.19534376136777</v>
      </c>
      <c r="S23" s="935">
        <v>3415</v>
      </c>
      <c r="T23" s="936">
        <f t="shared" si="2"/>
        <v>72.244552570340588</v>
      </c>
    </row>
    <row r="24" spans="1:20" s="331" customFormat="1" ht="18" customHeight="1" x14ac:dyDescent="0.2">
      <c r="A24" s="330">
        <v>47094</v>
      </c>
      <c r="B24" s="934" t="s">
        <v>43</v>
      </c>
      <c r="C24" s="933"/>
      <c r="D24" s="935">
        <f t="shared" si="0"/>
        <v>1465</v>
      </c>
      <c r="E24" s="936">
        <f t="shared" si="1"/>
        <v>0.68769011228360055</v>
      </c>
      <c r="F24" s="933"/>
      <c r="G24" s="935">
        <v>755</v>
      </c>
      <c r="H24" s="936">
        <v>51.535836177474401</v>
      </c>
      <c r="I24" s="935">
        <v>720</v>
      </c>
      <c r="J24" s="936">
        <v>95.36423841059603</v>
      </c>
      <c r="K24" s="933"/>
      <c r="L24" s="935">
        <v>503</v>
      </c>
      <c r="M24" s="936">
        <v>34.334470989761087</v>
      </c>
      <c r="N24" s="935">
        <v>445</v>
      </c>
      <c r="O24" s="936">
        <v>88.469184890656067</v>
      </c>
      <c r="P24" s="933"/>
      <c r="Q24" s="935">
        <v>207</v>
      </c>
      <c r="R24" s="936">
        <v>14.129692832764503</v>
      </c>
      <c r="S24" s="935">
        <v>152</v>
      </c>
      <c r="T24" s="936">
        <f t="shared" si="2"/>
        <v>73.429951690821255</v>
      </c>
    </row>
    <row r="25" spans="1:20" s="331" customFormat="1" ht="18" customHeight="1" x14ac:dyDescent="0.2">
      <c r="B25" s="934" t="s">
        <v>44</v>
      </c>
      <c r="C25" s="933"/>
      <c r="D25" s="935">
        <f t="shared" si="0"/>
        <v>2814</v>
      </c>
      <c r="E25" s="936">
        <f t="shared" si="1"/>
        <v>1.320928311239626</v>
      </c>
      <c r="F25" s="933"/>
      <c r="G25" s="935">
        <v>730</v>
      </c>
      <c r="H25" s="936">
        <v>25.94171997157072</v>
      </c>
      <c r="I25" s="935">
        <v>575</v>
      </c>
      <c r="J25" s="936">
        <v>78.767123287671239</v>
      </c>
      <c r="K25" s="933"/>
      <c r="L25" s="935">
        <v>1341</v>
      </c>
      <c r="M25" s="936">
        <v>47.654584221748401</v>
      </c>
      <c r="N25" s="935">
        <v>1023</v>
      </c>
      <c r="O25" s="936">
        <v>76.286353467561526</v>
      </c>
      <c r="P25" s="933"/>
      <c r="Q25" s="935">
        <v>743</v>
      </c>
      <c r="R25" s="936">
        <v>26.403695806680883</v>
      </c>
      <c r="S25" s="935">
        <v>457</v>
      </c>
      <c r="T25" s="936">
        <f t="shared" si="2"/>
        <v>61.507402422611037</v>
      </c>
    </row>
    <row r="26" spans="1:20" s="331" customFormat="1" ht="18" customHeight="1" x14ac:dyDescent="0.2">
      <c r="B26" s="934" t="s">
        <v>45</v>
      </c>
      <c r="C26" s="933"/>
      <c r="D26" s="935">
        <f t="shared" si="0"/>
        <v>1339</v>
      </c>
      <c r="E26" s="936">
        <f t="shared" si="1"/>
        <v>0.6285440684967516</v>
      </c>
      <c r="F26" s="933"/>
      <c r="G26" s="935">
        <v>680</v>
      </c>
      <c r="H26" s="936">
        <v>50.784167289021653</v>
      </c>
      <c r="I26" s="935">
        <v>593</v>
      </c>
      <c r="J26" s="936">
        <v>87.205882352941174</v>
      </c>
      <c r="K26" s="933"/>
      <c r="L26" s="935">
        <v>626</v>
      </c>
      <c r="M26" s="936">
        <v>46.751306945481701</v>
      </c>
      <c r="N26" s="935">
        <v>555</v>
      </c>
      <c r="O26" s="936">
        <v>88.658146964856229</v>
      </c>
      <c r="P26" s="933"/>
      <c r="Q26" s="935">
        <v>33</v>
      </c>
      <c r="R26" s="936">
        <v>2.4645257654966395</v>
      </c>
      <c r="S26" s="935">
        <v>28</v>
      </c>
      <c r="T26" s="936">
        <f t="shared" si="2"/>
        <v>84.848484848484844</v>
      </c>
    </row>
    <row r="27" spans="1:20" s="331" customFormat="1" ht="18" customHeight="1" x14ac:dyDescent="0.2">
      <c r="B27" s="934" t="s">
        <v>46</v>
      </c>
      <c r="C27" s="933"/>
      <c r="D27" s="935">
        <f t="shared" si="0"/>
        <v>968</v>
      </c>
      <c r="E27" s="936">
        <f t="shared" si="1"/>
        <v>0.45439182845769654</v>
      </c>
      <c r="F27" s="933"/>
      <c r="G27" s="935">
        <v>486</v>
      </c>
      <c r="H27" s="936">
        <v>50.206611570247937</v>
      </c>
      <c r="I27" s="935">
        <v>412</v>
      </c>
      <c r="J27" s="936">
        <v>84.773662551440339</v>
      </c>
      <c r="K27" s="933"/>
      <c r="L27" s="935">
        <v>458</v>
      </c>
      <c r="M27" s="936">
        <v>47.314049586776861</v>
      </c>
      <c r="N27" s="935">
        <v>379</v>
      </c>
      <c r="O27" s="936">
        <v>82.751091703056773</v>
      </c>
      <c r="P27" s="933"/>
      <c r="Q27" s="935">
        <v>24</v>
      </c>
      <c r="R27" s="936">
        <v>2.4793388429752068</v>
      </c>
      <c r="S27" s="935">
        <v>17</v>
      </c>
      <c r="T27" s="936">
        <f t="shared" si="2"/>
        <v>70.833333333333343</v>
      </c>
    </row>
    <row r="28" spans="1:20" s="331" customFormat="1" ht="18" customHeight="1" x14ac:dyDescent="0.2">
      <c r="B28" s="956" t="s">
        <v>1</v>
      </c>
      <c r="C28" s="933"/>
      <c r="D28" s="957">
        <f t="shared" si="0"/>
        <v>3</v>
      </c>
      <c r="E28" s="958">
        <f t="shared" si="1"/>
        <v>1.4082391377821172E-3</v>
      </c>
      <c r="F28" s="933"/>
      <c r="G28" s="957">
        <v>1</v>
      </c>
      <c r="H28" s="958">
        <v>33.333333333333329</v>
      </c>
      <c r="I28" s="957">
        <v>1</v>
      </c>
      <c r="J28" s="958">
        <v>100</v>
      </c>
      <c r="K28" s="933"/>
      <c r="L28" s="957">
        <v>1</v>
      </c>
      <c r="M28" s="958">
        <v>33.333333333333329</v>
      </c>
      <c r="N28" s="957">
        <v>1</v>
      </c>
      <c r="O28" s="958">
        <v>100</v>
      </c>
      <c r="P28" s="933"/>
      <c r="Q28" s="957">
        <v>1</v>
      </c>
      <c r="R28" s="958">
        <v>33.333333333333329</v>
      </c>
      <c r="S28" s="957">
        <v>1</v>
      </c>
      <c r="T28" s="958">
        <f t="shared" si="2"/>
        <v>100</v>
      </c>
    </row>
    <row r="29" spans="1:20" s="319" customFormat="1" ht="18" customHeight="1" x14ac:dyDescent="0.2">
      <c r="B29" s="1293" t="s">
        <v>0</v>
      </c>
      <c r="C29" s="1286"/>
      <c r="D29" s="1294">
        <f>SUM(D11:D28)</f>
        <v>213032</v>
      </c>
      <c r="E29" s="1295">
        <f t="shared" si="1"/>
        <v>100</v>
      </c>
      <c r="F29" s="1286"/>
      <c r="G29" s="1294">
        <f>SUM(G11:G28)</f>
        <v>74037</v>
      </c>
      <c r="H29" s="1295">
        <f>G29/$D29*100</f>
        <v>34.753933681324874</v>
      </c>
      <c r="I29" s="1294">
        <f>SUM(I11:I28)</f>
        <v>63437</v>
      </c>
      <c r="J29" s="1295">
        <f>I29/G29*100</f>
        <v>85.682834258546407</v>
      </c>
      <c r="K29" s="1286"/>
      <c r="L29" s="1294">
        <f>SUM(L11:L28)</f>
        <v>76529</v>
      </c>
      <c r="M29" s="1295">
        <f>L29/$D29*100</f>
        <v>35.923710991775884</v>
      </c>
      <c r="N29" s="1294">
        <f>SUM(N11:N28)</f>
        <v>62221</v>
      </c>
      <c r="O29" s="1295">
        <f>N29/L29*100</f>
        <v>81.303819467130111</v>
      </c>
      <c r="P29" s="1286"/>
      <c r="Q29" s="1294">
        <f>SUM(Q11:Q28)</f>
        <v>62466</v>
      </c>
      <c r="R29" s="1295">
        <f>Q29/$D29*100</f>
        <v>29.322355326899245</v>
      </c>
      <c r="S29" s="1294">
        <f>SUM(S11:S28)</f>
        <v>44099</v>
      </c>
      <c r="T29" s="1295">
        <f>S29/Q29*100</f>
        <v>70.596804661735973</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66</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432</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66</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287</v>
      </c>
      <c r="J8" s="1612"/>
      <c r="K8" s="960"/>
      <c r="L8" s="1613" t="s">
        <v>69</v>
      </c>
      <c r="M8" s="1614"/>
      <c r="N8" s="1611" t="s">
        <v>287</v>
      </c>
      <c r="O8" s="1612"/>
      <c r="P8" s="960"/>
      <c r="Q8" s="1613" t="s">
        <v>69</v>
      </c>
      <c r="R8" s="1614"/>
      <c r="S8" s="1611" t="s">
        <v>287</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83383</v>
      </c>
      <c r="E11" s="931">
        <f>D11/D$29*100</f>
        <v>14.494912708580687</v>
      </c>
      <c r="F11" s="933"/>
      <c r="G11" s="930">
        <v>26612</v>
      </c>
      <c r="H11" s="931">
        <v>31.915378434453068</v>
      </c>
      <c r="I11" s="930">
        <v>21474</v>
      </c>
      <c r="J11" s="931">
        <v>80.692920486998347</v>
      </c>
      <c r="K11" s="933"/>
      <c r="L11" s="930">
        <v>38823</v>
      </c>
      <c r="M11" s="931">
        <v>46.559850329203798</v>
      </c>
      <c r="N11" s="930">
        <v>30907</v>
      </c>
      <c r="O11" s="931">
        <v>79.610024985189185</v>
      </c>
      <c r="P11" s="933"/>
      <c r="Q11" s="930">
        <v>17948</v>
      </c>
      <c r="R11" s="931">
        <v>21.524771236343142</v>
      </c>
      <c r="S11" s="930">
        <v>14687</v>
      </c>
      <c r="T11" s="931">
        <f>IFERROR(S11/Q11*100,"-")</f>
        <v>81.830844662357933</v>
      </c>
    </row>
    <row r="12" spans="1:22" s="331" customFormat="1" ht="18" customHeight="1" x14ac:dyDescent="0.2">
      <c r="A12" s="330"/>
      <c r="B12" s="934" t="s">
        <v>7</v>
      </c>
      <c r="C12" s="933"/>
      <c r="D12" s="935">
        <f t="shared" ref="D12:D28" si="0">G12+L12+Q12</f>
        <v>20488</v>
      </c>
      <c r="E12" s="936">
        <f t="shared" ref="E12:E29" si="1">D12/D$29*100</f>
        <v>3.5615385818860092</v>
      </c>
      <c r="F12" s="933"/>
      <c r="G12" s="935">
        <v>4546</v>
      </c>
      <c r="H12" s="936">
        <v>22.188598203826629</v>
      </c>
      <c r="I12" s="935">
        <v>3772</v>
      </c>
      <c r="J12" s="936">
        <v>82.97404311482623</v>
      </c>
      <c r="K12" s="933"/>
      <c r="L12" s="935">
        <v>7525</v>
      </c>
      <c r="M12" s="936">
        <v>36.728816868410782</v>
      </c>
      <c r="N12" s="935">
        <v>6153</v>
      </c>
      <c r="O12" s="936">
        <v>81.767441860465112</v>
      </c>
      <c r="P12" s="933"/>
      <c r="Q12" s="935">
        <v>8417</v>
      </c>
      <c r="R12" s="936">
        <v>41.082584927762596</v>
      </c>
      <c r="S12" s="935">
        <v>6880</v>
      </c>
      <c r="T12" s="936">
        <f t="shared" ref="T12:T28" si="2">IFERROR(S12/Q12*100,"-")</f>
        <v>81.739337055958188</v>
      </c>
    </row>
    <row r="13" spans="1:22" s="331" customFormat="1" ht="18" customHeight="1" x14ac:dyDescent="0.2">
      <c r="A13" s="330"/>
      <c r="B13" s="934" t="s">
        <v>37</v>
      </c>
      <c r="C13" s="933"/>
      <c r="D13" s="935">
        <f t="shared" si="0"/>
        <v>11561</v>
      </c>
      <c r="E13" s="936">
        <f t="shared" si="1"/>
        <v>2.0097104424631076</v>
      </c>
      <c r="F13" s="933"/>
      <c r="G13" s="935">
        <v>2776</v>
      </c>
      <c r="H13" s="936">
        <v>24.01176368826226</v>
      </c>
      <c r="I13" s="935">
        <v>2613</v>
      </c>
      <c r="J13" s="936">
        <v>94.128242074927954</v>
      </c>
      <c r="K13" s="933"/>
      <c r="L13" s="935">
        <v>4160</v>
      </c>
      <c r="M13" s="936">
        <v>35.983046449269096</v>
      </c>
      <c r="N13" s="935">
        <v>3778</v>
      </c>
      <c r="O13" s="936">
        <v>90.817307692307693</v>
      </c>
      <c r="P13" s="933"/>
      <c r="Q13" s="935">
        <v>4625</v>
      </c>
      <c r="R13" s="936">
        <v>40.00518986246864</v>
      </c>
      <c r="S13" s="935">
        <v>3975</v>
      </c>
      <c r="T13" s="936">
        <f t="shared" si="2"/>
        <v>85.945945945945951</v>
      </c>
    </row>
    <row r="14" spans="1:22" s="331" customFormat="1" ht="18" customHeight="1" x14ac:dyDescent="0.2">
      <c r="A14" s="330"/>
      <c r="B14" s="934" t="s">
        <v>38</v>
      </c>
      <c r="C14" s="933"/>
      <c r="D14" s="935">
        <f t="shared" si="0"/>
        <v>21989</v>
      </c>
      <c r="E14" s="936">
        <f t="shared" si="1"/>
        <v>3.8224654371872049</v>
      </c>
      <c r="F14" s="933"/>
      <c r="G14" s="935">
        <v>4421</v>
      </c>
      <c r="H14" s="936">
        <v>20.105507299104097</v>
      </c>
      <c r="I14" s="935">
        <v>2066</v>
      </c>
      <c r="J14" s="936">
        <v>46.731508708437005</v>
      </c>
      <c r="K14" s="933"/>
      <c r="L14" s="935">
        <v>7592</v>
      </c>
      <c r="M14" s="936">
        <v>34.526354086133978</v>
      </c>
      <c r="N14" s="935">
        <v>2803</v>
      </c>
      <c r="O14" s="936">
        <v>36.920442571127502</v>
      </c>
      <c r="P14" s="933"/>
      <c r="Q14" s="935">
        <v>9976</v>
      </c>
      <c r="R14" s="936">
        <v>45.368138614761925</v>
      </c>
      <c r="S14" s="935">
        <v>2822</v>
      </c>
      <c r="T14" s="936">
        <f t="shared" si="2"/>
        <v>28.287890938251802</v>
      </c>
    </row>
    <row r="15" spans="1:22" s="331" customFormat="1" ht="18" customHeight="1" x14ac:dyDescent="0.2">
      <c r="A15" s="330"/>
      <c r="B15" s="934" t="s">
        <v>6</v>
      </c>
      <c r="C15" s="933"/>
      <c r="D15" s="935">
        <f t="shared" si="0"/>
        <v>17480</v>
      </c>
      <c r="E15" s="936">
        <f t="shared" si="1"/>
        <v>3.0386418592037994</v>
      </c>
      <c r="F15" s="933"/>
      <c r="G15" s="935">
        <v>5838</v>
      </c>
      <c r="H15" s="936">
        <v>33.398169336384434</v>
      </c>
      <c r="I15" s="935">
        <v>4976</v>
      </c>
      <c r="J15" s="936">
        <v>85.234669407331282</v>
      </c>
      <c r="K15" s="933"/>
      <c r="L15" s="935">
        <v>6580</v>
      </c>
      <c r="M15" s="936">
        <v>37.643020594965677</v>
      </c>
      <c r="N15" s="935">
        <v>5723</v>
      </c>
      <c r="O15" s="936">
        <v>86.9756838905775</v>
      </c>
      <c r="P15" s="933"/>
      <c r="Q15" s="935">
        <v>5062</v>
      </c>
      <c r="R15" s="936">
        <v>28.958810068649889</v>
      </c>
      <c r="S15" s="935">
        <v>4440</v>
      </c>
      <c r="T15" s="936">
        <f t="shared" si="2"/>
        <v>87.712366653496645</v>
      </c>
    </row>
    <row r="16" spans="1:22" s="331" customFormat="1" ht="18" customHeight="1" x14ac:dyDescent="0.2">
      <c r="A16" s="330"/>
      <c r="B16" s="934" t="s">
        <v>5</v>
      </c>
      <c r="C16" s="933"/>
      <c r="D16" s="935">
        <f t="shared" si="0"/>
        <v>9025</v>
      </c>
      <c r="E16" s="936">
        <f t="shared" si="1"/>
        <v>1.5688640033932659</v>
      </c>
      <c r="F16" s="933"/>
      <c r="G16" s="935">
        <v>2215</v>
      </c>
      <c r="H16" s="936">
        <v>24.542936288088644</v>
      </c>
      <c r="I16" s="935">
        <v>1935</v>
      </c>
      <c r="J16" s="936">
        <v>87.358916478555301</v>
      </c>
      <c r="K16" s="933"/>
      <c r="L16" s="935">
        <v>3525</v>
      </c>
      <c r="M16" s="936">
        <v>39.05817174515235</v>
      </c>
      <c r="N16" s="935">
        <v>2699</v>
      </c>
      <c r="O16" s="936">
        <v>76.567375886524829</v>
      </c>
      <c r="P16" s="933"/>
      <c r="Q16" s="935">
        <v>3285</v>
      </c>
      <c r="R16" s="936">
        <v>36.398891966759003</v>
      </c>
      <c r="S16" s="935">
        <v>2404</v>
      </c>
      <c r="T16" s="936">
        <f t="shared" si="2"/>
        <v>73.181126331811271</v>
      </c>
    </row>
    <row r="17" spans="1:20" s="331" customFormat="1" ht="18" customHeight="1" x14ac:dyDescent="0.2">
      <c r="A17" s="330"/>
      <c r="B17" s="934" t="s">
        <v>4</v>
      </c>
      <c r="C17" s="933"/>
      <c r="D17" s="935">
        <f t="shared" si="0"/>
        <v>33966</v>
      </c>
      <c r="E17" s="936">
        <f t="shared" si="1"/>
        <v>5.9044913838510436</v>
      </c>
      <c r="F17" s="933"/>
      <c r="G17" s="935">
        <v>9247</v>
      </c>
      <c r="H17" s="936">
        <v>27.224283106636051</v>
      </c>
      <c r="I17" s="935">
        <v>6668</v>
      </c>
      <c r="J17" s="936">
        <v>72.10987347247756</v>
      </c>
      <c r="K17" s="933"/>
      <c r="L17" s="935">
        <v>12507</v>
      </c>
      <c r="M17" s="936">
        <v>36.822116233880941</v>
      </c>
      <c r="N17" s="935">
        <v>8677</v>
      </c>
      <c r="O17" s="936">
        <v>69.377148796673865</v>
      </c>
      <c r="P17" s="933"/>
      <c r="Q17" s="935">
        <v>12212</v>
      </c>
      <c r="R17" s="936">
        <v>35.953600659483016</v>
      </c>
      <c r="S17" s="935">
        <v>8601</v>
      </c>
      <c r="T17" s="936">
        <f t="shared" si="2"/>
        <v>70.430723878152634</v>
      </c>
    </row>
    <row r="18" spans="1:20" s="331" customFormat="1" ht="18" customHeight="1" x14ac:dyDescent="0.2">
      <c r="A18" s="330"/>
      <c r="B18" s="934" t="s">
        <v>40</v>
      </c>
      <c r="C18" s="933"/>
      <c r="D18" s="935">
        <f t="shared" si="0"/>
        <v>17662</v>
      </c>
      <c r="E18" s="936">
        <f t="shared" si="1"/>
        <v>3.070279892291619</v>
      </c>
      <c r="F18" s="933"/>
      <c r="G18" s="935">
        <v>7713</v>
      </c>
      <c r="H18" s="936">
        <v>43.670026044615554</v>
      </c>
      <c r="I18" s="935">
        <v>3901</v>
      </c>
      <c r="J18" s="936">
        <v>50.576948009853496</v>
      </c>
      <c r="K18" s="933"/>
      <c r="L18" s="935">
        <v>7198</v>
      </c>
      <c r="M18" s="936">
        <v>40.75416147661646</v>
      </c>
      <c r="N18" s="935">
        <v>4341</v>
      </c>
      <c r="O18" s="936">
        <v>60.308419005279248</v>
      </c>
      <c r="P18" s="933"/>
      <c r="Q18" s="935">
        <v>2751</v>
      </c>
      <c r="R18" s="936">
        <v>15.575812478767975</v>
      </c>
      <c r="S18" s="935">
        <v>1816</v>
      </c>
      <c r="T18" s="936">
        <f t="shared" si="2"/>
        <v>66.012359142130137</v>
      </c>
    </row>
    <row r="19" spans="1:20" s="331" customFormat="1" ht="18" customHeight="1" x14ac:dyDescent="0.2">
      <c r="A19" s="330"/>
      <c r="B19" s="934" t="s">
        <v>41</v>
      </c>
      <c r="C19" s="933"/>
      <c r="D19" s="935">
        <f t="shared" si="0"/>
        <v>115636</v>
      </c>
      <c r="E19" s="936">
        <f t="shared" si="1"/>
        <v>20.101624143643622</v>
      </c>
      <c r="F19" s="933"/>
      <c r="G19" s="935">
        <v>20188</v>
      </c>
      <c r="H19" s="936">
        <v>17.458231000726418</v>
      </c>
      <c r="I19" s="935">
        <v>13535</v>
      </c>
      <c r="J19" s="936">
        <v>67.04477907667922</v>
      </c>
      <c r="K19" s="933"/>
      <c r="L19" s="935">
        <v>43664</v>
      </c>
      <c r="M19" s="936">
        <v>37.759867169393615</v>
      </c>
      <c r="N19" s="935">
        <v>32032</v>
      </c>
      <c r="O19" s="936">
        <v>73.360205203371194</v>
      </c>
      <c r="P19" s="933"/>
      <c r="Q19" s="935">
        <v>51784</v>
      </c>
      <c r="R19" s="936">
        <v>44.781901829879963</v>
      </c>
      <c r="S19" s="935">
        <v>45148</v>
      </c>
      <c r="T19" s="936">
        <f t="shared" si="2"/>
        <v>87.18523095936969</v>
      </c>
    </row>
    <row r="20" spans="1:20" s="331" customFormat="1" ht="18" customHeight="1" x14ac:dyDescent="0.2">
      <c r="A20" s="330"/>
      <c r="B20" s="934" t="s">
        <v>3</v>
      </c>
      <c r="C20" s="933"/>
      <c r="D20" s="935">
        <f t="shared" si="0"/>
        <v>98810</v>
      </c>
      <c r="E20" s="936">
        <f t="shared" si="1"/>
        <v>17.176670601140014</v>
      </c>
      <c r="F20" s="933"/>
      <c r="G20" s="935">
        <v>28743</v>
      </c>
      <c r="H20" s="936">
        <v>29.089161016091484</v>
      </c>
      <c r="I20" s="935">
        <v>9761</v>
      </c>
      <c r="J20" s="936">
        <v>33.959572765542916</v>
      </c>
      <c r="K20" s="933"/>
      <c r="L20" s="935">
        <v>36459</v>
      </c>
      <c r="M20" s="936">
        <v>36.89808723813379</v>
      </c>
      <c r="N20" s="935">
        <v>12233</v>
      </c>
      <c r="O20" s="936">
        <v>33.55275789242711</v>
      </c>
      <c r="P20" s="933"/>
      <c r="Q20" s="935">
        <v>33608</v>
      </c>
      <c r="R20" s="936">
        <v>34.012751745774715</v>
      </c>
      <c r="S20" s="935">
        <v>11841</v>
      </c>
      <c r="T20" s="936">
        <f t="shared" si="2"/>
        <v>35.232682694596527</v>
      </c>
    </row>
    <row r="21" spans="1:20" s="331" customFormat="1" ht="18" customHeight="1" x14ac:dyDescent="0.2">
      <c r="A21" s="330"/>
      <c r="B21" s="934" t="s">
        <v>2</v>
      </c>
      <c r="C21" s="933"/>
      <c r="D21" s="935">
        <f t="shared" si="0"/>
        <v>6482</v>
      </c>
      <c r="E21" s="936">
        <f t="shared" si="1"/>
        <v>1.1268007168969696</v>
      </c>
      <c r="F21" s="933"/>
      <c r="G21" s="935">
        <v>1941</v>
      </c>
      <c r="H21" s="936">
        <v>29.94446158593027</v>
      </c>
      <c r="I21" s="935">
        <v>1635</v>
      </c>
      <c r="J21" s="936">
        <v>84.23493044822257</v>
      </c>
      <c r="K21" s="933"/>
      <c r="L21" s="935">
        <v>2541</v>
      </c>
      <c r="M21" s="936">
        <v>39.200863930885525</v>
      </c>
      <c r="N21" s="935">
        <v>2203</v>
      </c>
      <c r="O21" s="936">
        <v>86.698150334513969</v>
      </c>
      <c r="P21" s="933"/>
      <c r="Q21" s="935">
        <v>2000</v>
      </c>
      <c r="R21" s="936">
        <v>30.854674483184201</v>
      </c>
      <c r="S21" s="935">
        <v>1792</v>
      </c>
      <c r="T21" s="936">
        <f t="shared" si="2"/>
        <v>89.600000000000009</v>
      </c>
    </row>
    <row r="22" spans="1:20" s="331" customFormat="1" ht="18" customHeight="1" x14ac:dyDescent="0.2">
      <c r="A22" s="330"/>
      <c r="B22" s="934" t="s">
        <v>35</v>
      </c>
      <c r="C22" s="933"/>
      <c r="D22" s="935">
        <f t="shared" si="0"/>
        <v>17875</v>
      </c>
      <c r="E22" s="936">
        <f t="shared" si="1"/>
        <v>3.1073068211251669</v>
      </c>
      <c r="F22" s="933"/>
      <c r="G22" s="935">
        <v>5099</v>
      </c>
      <c r="H22" s="936">
        <v>28.525874125874122</v>
      </c>
      <c r="I22" s="935">
        <v>4687</v>
      </c>
      <c r="J22" s="936">
        <v>91.919984310649156</v>
      </c>
      <c r="K22" s="933"/>
      <c r="L22" s="935">
        <v>6379</v>
      </c>
      <c r="M22" s="936">
        <v>35.686713286713285</v>
      </c>
      <c r="N22" s="935">
        <v>5899</v>
      </c>
      <c r="O22" s="936">
        <v>92.475309609656691</v>
      </c>
      <c r="P22" s="933"/>
      <c r="Q22" s="935">
        <v>6397</v>
      </c>
      <c r="R22" s="936">
        <v>35.787412587412589</v>
      </c>
      <c r="S22" s="935">
        <v>5876</v>
      </c>
      <c r="T22" s="936">
        <f t="shared" si="2"/>
        <v>91.855557292480853</v>
      </c>
    </row>
    <row r="23" spans="1:20" s="331" customFormat="1" ht="18" customHeight="1" x14ac:dyDescent="0.2">
      <c r="A23" s="330"/>
      <c r="B23" s="934" t="s">
        <v>42</v>
      </c>
      <c r="C23" s="933"/>
      <c r="D23" s="935">
        <f t="shared" si="0"/>
        <v>47362</v>
      </c>
      <c r="E23" s="936">
        <f t="shared" si="1"/>
        <v>8.2331896873918975</v>
      </c>
      <c r="F23" s="933"/>
      <c r="G23" s="935">
        <v>15500</v>
      </c>
      <c r="H23" s="936">
        <v>32.726658502597019</v>
      </c>
      <c r="I23" s="935">
        <v>10606</v>
      </c>
      <c r="J23" s="936">
        <v>68.4258064516129</v>
      </c>
      <c r="K23" s="933"/>
      <c r="L23" s="935">
        <v>19036</v>
      </c>
      <c r="M23" s="936">
        <v>40.192559435834632</v>
      </c>
      <c r="N23" s="935">
        <v>13304</v>
      </c>
      <c r="O23" s="936">
        <v>69.888632065560003</v>
      </c>
      <c r="P23" s="933"/>
      <c r="Q23" s="935">
        <v>12826</v>
      </c>
      <c r="R23" s="936">
        <v>27.08078206156835</v>
      </c>
      <c r="S23" s="935">
        <v>9758</v>
      </c>
      <c r="T23" s="936">
        <f t="shared" si="2"/>
        <v>76.079837829409016</v>
      </c>
    </row>
    <row r="24" spans="1:20" s="331" customFormat="1" ht="18" customHeight="1" x14ac:dyDescent="0.2">
      <c r="A24" s="330">
        <v>47094</v>
      </c>
      <c r="B24" s="934" t="s">
        <v>43</v>
      </c>
      <c r="C24" s="933"/>
      <c r="D24" s="935">
        <f t="shared" si="0"/>
        <v>25118</v>
      </c>
      <c r="E24" s="936">
        <f t="shared" si="1"/>
        <v>4.3663962368124158</v>
      </c>
      <c r="F24" s="933"/>
      <c r="G24" s="935">
        <v>7541</v>
      </c>
      <c r="H24" s="936">
        <v>30.022294768691776</v>
      </c>
      <c r="I24" s="935">
        <v>6065</v>
      </c>
      <c r="J24" s="936">
        <v>80.42699907174115</v>
      </c>
      <c r="K24" s="933"/>
      <c r="L24" s="935">
        <v>9783</v>
      </c>
      <c r="M24" s="936">
        <v>38.948164662791626</v>
      </c>
      <c r="N24" s="935">
        <v>7606</v>
      </c>
      <c r="O24" s="936">
        <v>77.747112337728709</v>
      </c>
      <c r="P24" s="933"/>
      <c r="Q24" s="935">
        <v>7794</v>
      </c>
      <c r="R24" s="936">
        <v>31.029540568516602</v>
      </c>
      <c r="S24" s="935">
        <v>5882</v>
      </c>
      <c r="T24" s="936">
        <f t="shared" si="2"/>
        <v>75.468308955606872</v>
      </c>
    </row>
    <row r="25" spans="1:20" s="331" customFormat="1" ht="18" customHeight="1" x14ac:dyDescent="0.2">
      <c r="B25" s="934" t="s">
        <v>44</v>
      </c>
      <c r="C25" s="933"/>
      <c r="D25" s="935">
        <f t="shared" si="0"/>
        <v>9907</v>
      </c>
      <c r="E25" s="936">
        <f t="shared" si="1"/>
        <v>1.7221867791265468</v>
      </c>
      <c r="F25" s="933"/>
      <c r="G25" s="935">
        <v>1475</v>
      </c>
      <c r="H25" s="936">
        <v>14.888462703139194</v>
      </c>
      <c r="I25" s="935">
        <v>1019</v>
      </c>
      <c r="J25" s="936">
        <v>69.084745762711862</v>
      </c>
      <c r="K25" s="933"/>
      <c r="L25" s="935">
        <v>3136</v>
      </c>
      <c r="M25" s="936">
        <v>31.65438578782679</v>
      </c>
      <c r="N25" s="935">
        <v>1983</v>
      </c>
      <c r="O25" s="936">
        <v>63.233418367346935</v>
      </c>
      <c r="P25" s="933"/>
      <c r="Q25" s="935">
        <v>5296</v>
      </c>
      <c r="R25" s="936">
        <v>53.45715150903402</v>
      </c>
      <c r="S25" s="935">
        <v>2989</v>
      </c>
      <c r="T25" s="936">
        <f t="shared" si="2"/>
        <v>56.438821752265866</v>
      </c>
    </row>
    <row r="26" spans="1:20" s="331" customFormat="1" ht="18" customHeight="1" x14ac:dyDescent="0.2">
      <c r="B26" s="934" t="s">
        <v>45</v>
      </c>
      <c r="C26" s="933"/>
      <c r="D26" s="935">
        <f t="shared" si="0"/>
        <v>35495</v>
      </c>
      <c r="E26" s="936">
        <f t="shared" si="1"/>
        <v>6.1702856288580588</v>
      </c>
      <c r="F26" s="933"/>
      <c r="G26" s="935">
        <v>7290</v>
      </c>
      <c r="H26" s="936">
        <v>20.538103958303985</v>
      </c>
      <c r="I26" s="935">
        <v>3819</v>
      </c>
      <c r="J26" s="936">
        <v>52.386831275720169</v>
      </c>
      <c r="K26" s="933"/>
      <c r="L26" s="935">
        <v>12309</v>
      </c>
      <c r="M26" s="936">
        <v>34.678123679391462</v>
      </c>
      <c r="N26" s="935">
        <v>6427</v>
      </c>
      <c r="O26" s="936">
        <v>52.213827280851412</v>
      </c>
      <c r="P26" s="933"/>
      <c r="Q26" s="935">
        <v>15896</v>
      </c>
      <c r="R26" s="936">
        <v>44.783772362304553</v>
      </c>
      <c r="S26" s="935">
        <v>9583</v>
      </c>
      <c r="T26" s="936">
        <f t="shared" si="2"/>
        <v>60.285606441872162</v>
      </c>
    </row>
    <row r="27" spans="1:20" s="331" customFormat="1" ht="18" customHeight="1" x14ac:dyDescent="0.2">
      <c r="B27" s="934" t="s">
        <v>46</v>
      </c>
      <c r="C27" s="933"/>
      <c r="D27" s="935">
        <f t="shared" si="0"/>
        <v>1217</v>
      </c>
      <c r="E27" s="936">
        <f t="shared" si="1"/>
        <v>0.21155761685646587</v>
      </c>
      <c r="F27" s="933"/>
      <c r="G27" s="935">
        <v>502</v>
      </c>
      <c r="H27" s="936">
        <v>41.248972884141331</v>
      </c>
      <c r="I27" s="935">
        <v>172</v>
      </c>
      <c r="J27" s="936">
        <v>34.262948207171313</v>
      </c>
      <c r="K27" s="933"/>
      <c r="L27" s="935">
        <v>708</v>
      </c>
      <c r="M27" s="936">
        <v>58.175842235004104</v>
      </c>
      <c r="N27" s="935">
        <v>250</v>
      </c>
      <c r="O27" s="936">
        <v>35.310734463276837</v>
      </c>
      <c r="P27" s="933"/>
      <c r="Q27" s="935">
        <v>7</v>
      </c>
      <c r="R27" s="936">
        <v>0.57518488085456043</v>
      </c>
      <c r="S27" s="935">
        <v>3</v>
      </c>
      <c r="T27" s="936">
        <f t="shared" si="2"/>
        <v>42.857142857142854</v>
      </c>
    </row>
    <row r="28" spans="1:20" s="331" customFormat="1" ht="18" customHeight="1" x14ac:dyDescent="0.2">
      <c r="B28" s="956" t="s">
        <v>1</v>
      </c>
      <c r="C28" s="933"/>
      <c r="D28" s="957">
        <f t="shared" si="0"/>
        <v>1801</v>
      </c>
      <c r="E28" s="958">
        <f t="shared" si="1"/>
        <v>0.31307745929210773</v>
      </c>
      <c r="F28" s="933"/>
      <c r="G28" s="957">
        <v>674</v>
      </c>
      <c r="H28" s="958">
        <v>37.423653525818992</v>
      </c>
      <c r="I28" s="957">
        <v>651</v>
      </c>
      <c r="J28" s="958">
        <v>96.587537091988125</v>
      </c>
      <c r="K28" s="933"/>
      <c r="L28" s="957">
        <v>669</v>
      </c>
      <c r="M28" s="958">
        <v>37.146029983342586</v>
      </c>
      <c r="N28" s="957">
        <v>645</v>
      </c>
      <c r="O28" s="958">
        <v>96.412556053811656</v>
      </c>
      <c r="P28" s="933"/>
      <c r="Q28" s="957">
        <v>458</v>
      </c>
      <c r="R28" s="958">
        <v>25.430316490838422</v>
      </c>
      <c r="S28" s="957">
        <v>439</v>
      </c>
      <c r="T28" s="958">
        <f t="shared" si="2"/>
        <v>95.851528384279476</v>
      </c>
    </row>
    <row r="29" spans="1:20" s="319" customFormat="1" ht="18" customHeight="1" x14ac:dyDescent="0.2">
      <c r="B29" s="1293" t="s">
        <v>0</v>
      </c>
      <c r="C29" s="1286"/>
      <c r="D29" s="1294">
        <f>SUM(D11:D28)</f>
        <v>575257</v>
      </c>
      <c r="E29" s="1295">
        <f t="shared" si="1"/>
        <v>100</v>
      </c>
      <c r="F29" s="1286"/>
      <c r="G29" s="1294">
        <f>SUM(G11:G28)</f>
        <v>152321</v>
      </c>
      <c r="H29" s="1295">
        <f>G29/$D29*100</f>
        <v>26.478773834998965</v>
      </c>
      <c r="I29" s="1294">
        <f>SUM(I11:I28)</f>
        <v>99355</v>
      </c>
      <c r="J29" s="1295">
        <f>I29/G29*100</f>
        <v>65.227381647967121</v>
      </c>
      <c r="K29" s="1286"/>
      <c r="L29" s="1294">
        <f>SUM(L11:L28)</f>
        <v>222594</v>
      </c>
      <c r="M29" s="1295">
        <f>L29/$D29*100</f>
        <v>38.694705149176798</v>
      </c>
      <c r="N29" s="1294">
        <f>SUM(N11:N28)</f>
        <v>147663</v>
      </c>
      <c r="O29" s="1295">
        <f>N29/L29*100</f>
        <v>66.337367584031909</v>
      </c>
      <c r="P29" s="1286"/>
      <c r="Q29" s="1294">
        <f>SUM(Q11:Q28)</f>
        <v>200342</v>
      </c>
      <c r="R29" s="1295">
        <f>Q29/$D29*100</f>
        <v>34.826521015824227</v>
      </c>
      <c r="S29" s="1294">
        <f>SUM(S11:S28)</f>
        <v>138936</v>
      </c>
      <c r="T29" s="1295">
        <f>S29/Q29*100</f>
        <v>69.349412504617106</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65</v>
      </c>
    </row>
    <row r="2" spans="1:22" s="343" customFormat="1" ht="49.5" customHeight="1" x14ac:dyDescent="0.25">
      <c r="B2" s="1388"/>
      <c r="C2" s="1388"/>
      <c r="D2" s="1388"/>
      <c r="E2" s="1388"/>
      <c r="F2" s="344"/>
      <c r="G2" s="1586"/>
      <c r="H2" s="1586"/>
      <c r="I2" s="1586"/>
      <c r="J2" s="1586"/>
      <c r="K2" s="1586"/>
      <c r="L2" s="1586"/>
      <c r="M2" s="1586"/>
      <c r="N2" s="1586"/>
      <c r="O2" s="1586"/>
      <c r="P2" s="1586"/>
      <c r="Q2" s="1586"/>
      <c r="R2" s="1586"/>
      <c r="T2" s="344"/>
    </row>
    <row r="3" spans="1:22" s="343" customFormat="1" ht="3" customHeight="1" x14ac:dyDescent="0.25">
      <c r="B3" s="344"/>
      <c r="C3" s="344"/>
      <c r="D3" s="344"/>
      <c r="E3" s="344"/>
      <c r="F3" s="344"/>
      <c r="L3" s="344"/>
      <c r="Q3" s="344"/>
      <c r="T3" s="344"/>
    </row>
    <row r="4" spans="1:22" s="345" customFormat="1" ht="15" customHeight="1" x14ac:dyDescent="0.2">
      <c r="B4" s="1415" t="s">
        <v>431</v>
      </c>
      <c r="C4" s="1415"/>
      <c r="D4" s="1415"/>
      <c r="E4" s="1415"/>
      <c r="F4" s="1415"/>
      <c r="G4" s="1415"/>
      <c r="H4" s="1415"/>
      <c r="I4" s="1415"/>
      <c r="J4" s="1415"/>
      <c r="K4" s="1415"/>
      <c r="L4" s="1415"/>
      <c r="M4" s="1415"/>
      <c r="N4" s="1415"/>
      <c r="O4" s="1415"/>
      <c r="P4" s="1415"/>
      <c r="Q4" s="1415"/>
      <c r="R4" s="1415"/>
      <c r="S4" s="1415"/>
      <c r="T4" s="1415"/>
      <c r="U4" s="927"/>
    </row>
    <row r="5" spans="1:22" s="345" customFormat="1" ht="1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928"/>
      <c r="V5" s="878"/>
    </row>
    <row r="6" spans="1:22" s="345" customFormat="1" ht="4.5" customHeight="1" x14ac:dyDescent="0.2"/>
    <row r="7" spans="1:22" s="322" customFormat="1" ht="15" customHeight="1" x14ac:dyDescent="0.2">
      <c r="A7" s="316"/>
      <c r="B7" s="1587" t="s">
        <v>12</v>
      </c>
      <c r="C7" s="923"/>
      <c r="D7" s="1604" t="s">
        <v>65</v>
      </c>
      <c r="E7" s="1592"/>
      <c r="F7" s="923"/>
      <c r="G7" s="1606" t="s">
        <v>31</v>
      </c>
      <c r="H7" s="1607"/>
      <c r="I7" s="1607"/>
      <c r="J7" s="1608"/>
      <c r="K7" s="924"/>
      <c r="L7" s="1606" t="s">
        <v>49</v>
      </c>
      <c r="M7" s="1607"/>
      <c r="N7" s="1607"/>
      <c r="O7" s="1608"/>
      <c r="P7" s="924"/>
      <c r="Q7" s="1606" t="s">
        <v>50</v>
      </c>
      <c r="R7" s="1607"/>
      <c r="S7" s="1607"/>
      <c r="T7" s="1608"/>
    </row>
    <row r="8" spans="1:22" s="322" customFormat="1" ht="35.25" customHeight="1" x14ac:dyDescent="0.2">
      <c r="A8" s="316"/>
      <c r="B8" s="1588"/>
      <c r="C8" s="923"/>
      <c r="D8" s="1605"/>
      <c r="E8" s="1595"/>
      <c r="F8" s="923"/>
      <c r="G8" s="1609" t="s">
        <v>69</v>
      </c>
      <c r="H8" s="1610"/>
      <c r="I8" s="1611" t="s">
        <v>287</v>
      </c>
      <c r="J8" s="1612"/>
      <c r="K8" s="960"/>
      <c r="L8" s="1613" t="s">
        <v>69</v>
      </c>
      <c r="M8" s="1614"/>
      <c r="N8" s="1611" t="s">
        <v>287</v>
      </c>
      <c r="O8" s="1612"/>
      <c r="P8" s="960"/>
      <c r="Q8" s="1613" t="s">
        <v>69</v>
      </c>
      <c r="R8" s="1614"/>
      <c r="S8" s="1611" t="s">
        <v>287</v>
      </c>
      <c r="T8" s="1612"/>
    </row>
    <row r="9" spans="1:22" s="322" customFormat="1" ht="29.25" customHeight="1" x14ac:dyDescent="0.2">
      <c r="A9" s="316"/>
      <c r="B9" s="1589"/>
      <c r="C9" s="942"/>
      <c r="D9" s="959" t="s">
        <v>9</v>
      </c>
      <c r="E9" s="939" t="s">
        <v>10</v>
      </c>
      <c r="F9" s="942"/>
      <c r="G9" s="947" t="s">
        <v>9</v>
      </c>
      <c r="H9" s="948" t="s">
        <v>71</v>
      </c>
      <c r="I9" s="959" t="s">
        <v>9</v>
      </c>
      <c r="J9" s="961" t="s">
        <v>130</v>
      </c>
      <c r="K9" s="942"/>
      <c r="L9" s="940" t="s">
        <v>9</v>
      </c>
      <c r="M9" s="941" t="s">
        <v>71</v>
      </c>
      <c r="N9" s="959" t="s">
        <v>9</v>
      </c>
      <c r="O9" s="961" t="s">
        <v>130</v>
      </c>
      <c r="P9" s="942"/>
      <c r="Q9" s="940" t="s">
        <v>9</v>
      </c>
      <c r="R9" s="941" t="s">
        <v>71</v>
      </c>
      <c r="S9" s="945" t="s">
        <v>9</v>
      </c>
      <c r="T9" s="961" t="s">
        <v>130</v>
      </c>
    </row>
    <row r="10" spans="1:22" s="322" customFormat="1" ht="6" customHeight="1" x14ac:dyDescent="0.2">
      <c r="A10" s="316"/>
      <c r="B10" s="926"/>
      <c r="C10" s="926"/>
      <c r="D10" s="926"/>
      <c r="E10" s="926"/>
      <c r="F10" s="926"/>
      <c r="G10" s="926"/>
      <c r="H10" s="926"/>
      <c r="I10" s="926"/>
      <c r="J10" s="926"/>
      <c r="K10" s="926"/>
      <c r="L10" s="926"/>
      <c r="M10" s="926"/>
      <c r="N10" s="926"/>
      <c r="O10" s="926"/>
      <c r="P10" s="926"/>
      <c r="Q10" s="926"/>
      <c r="R10" s="926"/>
    </row>
    <row r="11" spans="1:22" s="331" customFormat="1" ht="18" customHeight="1" x14ac:dyDescent="0.2">
      <c r="A11" s="330"/>
      <c r="B11" s="929" t="s">
        <v>8</v>
      </c>
      <c r="C11" s="933"/>
      <c r="D11" s="930">
        <f>G11+L11+Q11</f>
        <v>12</v>
      </c>
      <c r="E11" s="931">
        <f>D11/D$29*100</f>
        <v>0.11613277847672505</v>
      </c>
      <c r="F11" s="933"/>
      <c r="G11" s="930">
        <v>8</v>
      </c>
      <c r="H11" s="931">
        <v>66.666666666666657</v>
      </c>
      <c r="I11" s="930">
        <v>7</v>
      </c>
      <c r="J11" s="931">
        <v>87.5</v>
      </c>
      <c r="K11" s="933"/>
      <c r="L11" s="930">
        <v>4</v>
      </c>
      <c r="M11" s="931">
        <v>33.333333333333329</v>
      </c>
      <c r="N11" s="930">
        <v>4</v>
      </c>
      <c r="O11" s="931">
        <v>100</v>
      </c>
      <c r="P11" s="933"/>
      <c r="Q11" s="930">
        <v>0</v>
      </c>
      <c r="R11" s="931">
        <v>0</v>
      </c>
      <c r="S11" s="930">
        <v>0</v>
      </c>
      <c r="T11" s="931" t="str">
        <f>IFERROR(S11/Q11*100,"-")</f>
        <v>-</v>
      </c>
    </row>
    <row r="12" spans="1:22" s="331" customFormat="1" ht="18" customHeight="1" x14ac:dyDescent="0.2">
      <c r="A12" s="330"/>
      <c r="B12" s="934" t="s">
        <v>7</v>
      </c>
      <c r="C12" s="933"/>
      <c r="D12" s="935">
        <f t="shared" ref="D12:D28" si="0">G12+L12+Q12</f>
        <v>0</v>
      </c>
      <c r="E12" s="936">
        <f t="shared" ref="E12:E29" si="1">D12/D$29*100</f>
        <v>0</v>
      </c>
      <c r="F12" s="933"/>
      <c r="G12" s="935">
        <v>0</v>
      </c>
      <c r="H12" s="936" t="s">
        <v>364</v>
      </c>
      <c r="I12" s="935">
        <v>0</v>
      </c>
      <c r="J12" s="936" t="s">
        <v>364</v>
      </c>
      <c r="K12" s="933"/>
      <c r="L12" s="935">
        <v>0</v>
      </c>
      <c r="M12" s="936" t="s">
        <v>364</v>
      </c>
      <c r="N12" s="935">
        <v>0</v>
      </c>
      <c r="O12" s="936" t="s">
        <v>364</v>
      </c>
      <c r="P12" s="933"/>
      <c r="Q12" s="935">
        <v>0</v>
      </c>
      <c r="R12" s="936" t="s">
        <v>364</v>
      </c>
      <c r="S12" s="935">
        <v>0</v>
      </c>
      <c r="T12" s="936" t="str">
        <f t="shared" ref="T12:T28" si="2">IFERROR(S12/Q12*100,"-")</f>
        <v>-</v>
      </c>
    </row>
    <row r="13" spans="1:22" s="331" customFormat="1" ht="18" customHeight="1" x14ac:dyDescent="0.2">
      <c r="A13" s="330"/>
      <c r="B13" s="934" t="s">
        <v>37</v>
      </c>
      <c r="C13" s="933"/>
      <c r="D13" s="935">
        <f t="shared" si="0"/>
        <v>21</v>
      </c>
      <c r="E13" s="936">
        <f t="shared" si="1"/>
        <v>0.20323236233426886</v>
      </c>
      <c r="F13" s="933"/>
      <c r="G13" s="935">
        <v>9</v>
      </c>
      <c r="H13" s="936">
        <v>42.857142857142854</v>
      </c>
      <c r="I13" s="935">
        <v>9</v>
      </c>
      <c r="J13" s="936">
        <v>100</v>
      </c>
      <c r="K13" s="933"/>
      <c r="L13" s="935">
        <v>4</v>
      </c>
      <c r="M13" s="936">
        <v>19.047619047619047</v>
      </c>
      <c r="N13" s="935">
        <v>3</v>
      </c>
      <c r="O13" s="936">
        <v>75</v>
      </c>
      <c r="P13" s="933"/>
      <c r="Q13" s="935">
        <v>8</v>
      </c>
      <c r="R13" s="936">
        <v>38.095238095238095</v>
      </c>
      <c r="S13" s="935">
        <v>8</v>
      </c>
      <c r="T13" s="936">
        <f t="shared" si="2"/>
        <v>100</v>
      </c>
    </row>
    <row r="14" spans="1:22" s="331" customFormat="1" ht="18" customHeight="1" x14ac:dyDescent="0.2">
      <c r="A14" s="330"/>
      <c r="B14" s="934" t="s">
        <v>38</v>
      </c>
      <c r="C14" s="933"/>
      <c r="D14" s="935">
        <f t="shared" si="0"/>
        <v>0</v>
      </c>
      <c r="E14" s="936">
        <f t="shared" si="1"/>
        <v>0</v>
      </c>
      <c r="F14" s="933"/>
      <c r="G14" s="935">
        <v>0</v>
      </c>
      <c r="H14" s="936" t="s">
        <v>364</v>
      </c>
      <c r="I14" s="935">
        <v>0</v>
      </c>
      <c r="J14" s="936" t="s">
        <v>364</v>
      </c>
      <c r="K14" s="933"/>
      <c r="L14" s="935">
        <v>0</v>
      </c>
      <c r="M14" s="936" t="s">
        <v>364</v>
      </c>
      <c r="N14" s="935">
        <v>0</v>
      </c>
      <c r="O14" s="936" t="s">
        <v>364</v>
      </c>
      <c r="P14" s="933"/>
      <c r="Q14" s="935">
        <v>0</v>
      </c>
      <c r="R14" s="936" t="s">
        <v>364</v>
      </c>
      <c r="S14" s="935">
        <v>0</v>
      </c>
      <c r="T14" s="936" t="str">
        <f t="shared" si="2"/>
        <v>-</v>
      </c>
    </row>
    <row r="15" spans="1:22" s="331" customFormat="1" ht="18" customHeight="1" x14ac:dyDescent="0.2">
      <c r="A15" s="330"/>
      <c r="B15" s="934" t="s">
        <v>6</v>
      </c>
      <c r="C15" s="933"/>
      <c r="D15" s="935">
        <f t="shared" si="0"/>
        <v>0</v>
      </c>
      <c r="E15" s="936">
        <f t="shared" si="1"/>
        <v>0</v>
      </c>
      <c r="F15" s="933"/>
      <c r="G15" s="935">
        <v>0</v>
      </c>
      <c r="H15" s="936" t="s">
        <v>364</v>
      </c>
      <c r="I15" s="935">
        <v>0</v>
      </c>
      <c r="J15" s="936" t="s">
        <v>364</v>
      </c>
      <c r="K15" s="933"/>
      <c r="L15" s="935">
        <v>0</v>
      </c>
      <c r="M15" s="936" t="s">
        <v>364</v>
      </c>
      <c r="N15" s="935">
        <v>0</v>
      </c>
      <c r="O15" s="936" t="s">
        <v>364</v>
      </c>
      <c r="P15" s="933"/>
      <c r="Q15" s="935">
        <v>0</v>
      </c>
      <c r="R15" s="936" t="s">
        <v>364</v>
      </c>
      <c r="S15" s="935">
        <v>0</v>
      </c>
      <c r="T15" s="936" t="str">
        <f t="shared" si="2"/>
        <v>-</v>
      </c>
    </row>
    <row r="16" spans="1:22" s="331" customFormat="1" ht="18" customHeight="1" x14ac:dyDescent="0.2">
      <c r="A16" s="330"/>
      <c r="B16" s="934" t="s">
        <v>5</v>
      </c>
      <c r="C16" s="933"/>
      <c r="D16" s="935">
        <f t="shared" si="0"/>
        <v>0</v>
      </c>
      <c r="E16" s="936">
        <f t="shared" si="1"/>
        <v>0</v>
      </c>
      <c r="F16" s="933"/>
      <c r="G16" s="935">
        <v>0</v>
      </c>
      <c r="H16" s="936" t="s">
        <v>364</v>
      </c>
      <c r="I16" s="935">
        <v>0</v>
      </c>
      <c r="J16" s="936" t="s">
        <v>364</v>
      </c>
      <c r="K16" s="933"/>
      <c r="L16" s="935">
        <v>0</v>
      </c>
      <c r="M16" s="936" t="s">
        <v>364</v>
      </c>
      <c r="N16" s="935">
        <v>0</v>
      </c>
      <c r="O16" s="936" t="s">
        <v>364</v>
      </c>
      <c r="P16" s="933"/>
      <c r="Q16" s="935">
        <v>0</v>
      </c>
      <c r="R16" s="936" t="s">
        <v>364</v>
      </c>
      <c r="S16" s="935">
        <v>0</v>
      </c>
      <c r="T16" s="936" t="str">
        <f t="shared" si="2"/>
        <v>-</v>
      </c>
    </row>
    <row r="17" spans="1:20" s="331" customFormat="1" ht="18" customHeight="1" x14ac:dyDescent="0.2">
      <c r="A17" s="330"/>
      <c r="B17" s="934" t="s">
        <v>4</v>
      </c>
      <c r="C17" s="933"/>
      <c r="D17" s="935">
        <f t="shared" si="0"/>
        <v>2401</v>
      </c>
      <c r="E17" s="936">
        <f t="shared" si="1"/>
        <v>23.236233426884738</v>
      </c>
      <c r="F17" s="933"/>
      <c r="G17" s="935">
        <v>588</v>
      </c>
      <c r="H17" s="936">
        <v>24.489795918367346</v>
      </c>
      <c r="I17" s="935">
        <v>499</v>
      </c>
      <c r="J17" s="936">
        <v>84.863945578231295</v>
      </c>
      <c r="K17" s="933"/>
      <c r="L17" s="935">
        <v>800</v>
      </c>
      <c r="M17" s="936">
        <v>33.319450229071215</v>
      </c>
      <c r="N17" s="935">
        <v>615</v>
      </c>
      <c r="O17" s="936">
        <v>76.875</v>
      </c>
      <c r="P17" s="933"/>
      <c r="Q17" s="935">
        <v>1013</v>
      </c>
      <c r="R17" s="936">
        <v>42.190753852561429</v>
      </c>
      <c r="S17" s="935">
        <v>781</v>
      </c>
      <c r="T17" s="936">
        <f t="shared" si="2"/>
        <v>77.097729516288254</v>
      </c>
    </row>
    <row r="18" spans="1:20" s="331" customFormat="1" ht="18" customHeight="1" x14ac:dyDescent="0.2">
      <c r="A18" s="330"/>
      <c r="B18" s="934" t="s">
        <v>40</v>
      </c>
      <c r="C18" s="933"/>
      <c r="D18" s="935">
        <f t="shared" si="0"/>
        <v>20</v>
      </c>
      <c r="E18" s="936">
        <f t="shared" si="1"/>
        <v>0.19355463079454177</v>
      </c>
      <c r="F18" s="933"/>
      <c r="G18" s="935">
        <v>13</v>
      </c>
      <c r="H18" s="936">
        <v>65</v>
      </c>
      <c r="I18" s="935">
        <v>9</v>
      </c>
      <c r="J18" s="936">
        <v>69.230769230769226</v>
      </c>
      <c r="K18" s="933"/>
      <c r="L18" s="935">
        <v>4</v>
      </c>
      <c r="M18" s="936">
        <v>20</v>
      </c>
      <c r="N18" s="935">
        <v>3</v>
      </c>
      <c r="O18" s="936">
        <v>75</v>
      </c>
      <c r="P18" s="933"/>
      <c r="Q18" s="935">
        <v>3</v>
      </c>
      <c r="R18" s="936">
        <v>15</v>
      </c>
      <c r="S18" s="935">
        <v>2</v>
      </c>
      <c r="T18" s="936">
        <f t="shared" si="2"/>
        <v>66.666666666666657</v>
      </c>
    </row>
    <row r="19" spans="1:20" s="331" customFormat="1" ht="18" customHeight="1" x14ac:dyDescent="0.2">
      <c r="A19" s="330"/>
      <c r="B19" s="934" t="s">
        <v>41</v>
      </c>
      <c r="C19" s="933"/>
      <c r="D19" s="935">
        <f t="shared" si="0"/>
        <v>97</v>
      </c>
      <c r="E19" s="936">
        <f t="shared" si="1"/>
        <v>0.93873995935352761</v>
      </c>
      <c r="F19" s="933"/>
      <c r="G19" s="935">
        <v>69</v>
      </c>
      <c r="H19" s="936">
        <v>71.134020618556704</v>
      </c>
      <c r="I19" s="935">
        <v>62</v>
      </c>
      <c r="J19" s="936">
        <v>89.85507246376811</v>
      </c>
      <c r="K19" s="933"/>
      <c r="L19" s="935">
        <v>22</v>
      </c>
      <c r="M19" s="936">
        <v>22.680412371134022</v>
      </c>
      <c r="N19" s="935">
        <v>22</v>
      </c>
      <c r="O19" s="936">
        <v>100</v>
      </c>
      <c r="P19" s="933"/>
      <c r="Q19" s="935">
        <v>6</v>
      </c>
      <c r="R19" s="936">
        <v>6.1855670103092786</v>
      </c>
      <c r="S19" s="935">
        <v>6</v>
      </c>
      <c r="T19" s="936">
        <f t="shared" si="2"/>
        <v>100</v>
      </c>
    </row>
    <row r="20" spans="1:20" s="331" customFormat="1" ht="18" customHeight="1" x14ac:dyDescent="0.2">
      <c r="A20" s="330"/>
      <c r="B20" s="934" t="s">
        <v>3</v>
      </c>
      <c r="C20" s="933"/>
      <c r="D20" s="935">
        <f t="shared" si="0"/>
        <v>616</v>
      </c>
      <c r="E20" s="936">
        <f t="shared" si="1"/>
        <v>5.9614826284718863</v>
      </c>
      <c r="F20" s="933"/>
      <c r="G20" s="935">
        <v>227</v>
      </c>
      <c r="H20" s="936">
        <v>36.850649350649348</v>
      </c>
      <c r="I20" s="935">
        <v>153</v>
      </c>
      <c r="J20" s="936">
        <v>67.40088105726872</v>
      </c>
      <c r="K20" s="933"/>
      <c r="L20" s="935">
        <v>274</v>
      </c>
      <c r="M20" s="936">
        <v>44.480519480519483</v>
      </c>
      <c r="N20" s="935">
        <v>218</v>
      </c>
      <c r="O20" s="936">
        <v>79.56204379562044</v>
      </c>
      <c r="P20" s="933"/>
      <c r="Q20" s="935">
        <v>115</v>
      </c>
      <c r="R20" s="936">
        <v>18.668831168831169</v>
      </c>
      <c r="S20" s="935">
        <v>89</v>
      </c>
      <c r="T20" s="936">
        <f t="shared" si="2"/>
        <v>77.391304347826079</v>
      </c>
    </row>
    <row r="21" spans="1:20" s="331" customFormat="1" ht="18" customHeight="1" x14ac:dyDescent="0.2">
      <c r="A21" s="330"/>
      <c r="B21" s="934" t="s">
        <v>2</v>
      </c>
      <c r="C21" s="933"/>
      <c r="D21" s="935">
        <f t="shared" si="0"/>
        <v>0</v>
      </c>
      <c r="E21" s="936">
        <f t="shared" si="1"/>
        <v>0</v>
      </c>
      <c r="F21" s="933"/>
      <c r="G21" s="935">
        <v>0</v>
      </c>
      <c r="H21" s="936" t="s">
        <v>364</v>
      </c>
      <c r="I21" s="935">
        <v>0</v>
      </c>
      <c r="J21" s="936" t="s">
        <v>364</v>
      </c>
      <c r="K21" s="933"/>
      <c r="L21" s="935">
        <v>0</v>
      </c>
      <c r="M21" s="936" t="s">
        <v>364</v>
      </c>
      <c r="N21" s="935">
        <v>0</v>
      </c>
      <c r="O21" s="936" t="s">
        <v>364</v>
      </c>
      <c r="P21" s="933"/>
      <c r="Q21" s="935">
        <v>0</v>
      </c>
      <c r="R21" s="936" t="s">
        <v>364</v>
      </c>
      <c r="S21" s="935">
        <v>0</v>
      </c>
      <c r="T21" s="936" t="str">
        <f t="shared" si="2"/>
        <v>-</v>
      </c>
    </row>
    <row r="22" spans="1:20" s="331" customFormat="1" ht="18" customHeight="1" x14ac:dyDescent="0.2">
      <c r="A22" s="330"/>
      <c r="B22" s="934" t="s">
        <v>35</v>
      </c>
      <c r="C22" s="933"/>
      <c r="D22" s="935">
        <f t="shared" si="0"/>
        <v>135</v>
      </c>
      <c r="E22" s="936">
        <f t="shared" si="1"/>
        <v>1.3064937578631568</v>
      </c>
      <c r="F22" s="933"/>
      <c r="G22" s="935">
        <v>85</v>
      </c>
      <c r="H22" s="936">
        <v>62.962962962962962</v>
      </c>
      <c r="I22" s="935">
        <v>78</v>
      </c>
      <c r="J22" s="936">
        <v>91.764705882352942</v>
      </c>
      <c r="K22" s="933"/>
      <c r="L22" s="935">
        <v>46</v>
      </c>
      <c r="M22" s="936">
        <v>34.074074074074076</v>
      </c>
      <c r="N22" s="935">
        <v>42</v>
      </c>
      <c r="O22" s="936">
        <v>91.304347826086953</v>
      </c>
      <c r="P22" s="933"/>
      <c r="Q22" s="935">
        <v>4</v>
      </c>
      <c r="R22" s="936">
        <v>2.9629629629629632</v>
      </c>
      <c r="S22" s="935">
        <v>4</v>
      </c>
      <c r="T22" s="936">
        <f t="shared" si="2"/>
        <v>100</v>
      </c>
    </row>
    <row r="23" spans="1:20" s="331" customFormat="1" ht="18" customHeight="1" x14ac:dyDescent="0.2">
      <c r="A23" s="330"/>
      <c r="B23" s="934" t="s">
        <v>42</v>
      </c>
      <c r="C23" s="933"/>
      <c r="D23" s="935">
        <f t="shared" si="0"/>
        <v>82</v>
      </c>
      <c r="E23" s="936">
        <f t="shared" si="1"/>
        <v>0.79357398625762121</v>
      </c>
      <c r="F23" s="933"/>
      <c r="G23" s="935">
        <v>66</v>
      </c>
      <c r="H23" s="936">
        <v>80.487804878048792</v>
      </c>
      <c r="I23" s="935">
        <v>56</v>
      </c>
      <c r="J23" s="936">
        <v>84.848484848484844</v>
      </c>
      <c r="K23" s="933"/>
      <c r="L23" s="935">
        <v>16</v>
      </c>
      <c r="M23" s="936">
        <v>19.512195121951219</v>
      </c>
      <c r="N23" s="935">
        <v>15</v>
      </c>
      <c r="O23" s="936">
        <v>93.75</v>
      </c>
      <c r="P23" s="933"/>
      <c r="Q23" s="935">
        <v>0</v>
      </c>
      <c r="R23" s="936">
        <v>0</v>
      </c>
      <c r="S23" s="935">
        <v>0</v>
      </c>
      <c r="T23" s="936" t="str">
        <f t="shared" si="2"/>
        <v>-</v>
      </c>
    </row>
    <row r="24" spans="1:20" s="331" customFormat="1" ht="18" customHeight="1" x14ac:dyDescent="0.2">
      <c r="A24" s="330">
        <v>47094</v>
      </c>
      <c r="B24" s="934" t="s">
        <v>43</v>
      </c>
      <c r="C24" s="933"/>
      <c r="D24" s="935">
        <f t="shared" si="0"/>
        <v>3</v>
      </c>
      <c r="E24" s="936">
        <f t="shared" si="1"/>
        <v>2.9033194619181264E-2</v>
      </c>
      <c r="F24" s="933"/>
      <c r="G24" s="935">
        <v>2</v>
      </c>
      <c r="H24" s="936">
        <v>66.666666666666657</v>
      </c>
      <c r="I24" s="935">
        <v>1</v>
      </c>
      <c r="J24" s="936">
        <v>50</v>
      </c>
      <c r="K24" s="933"/>
      <c r="L24" s="935">
        <v>0</v>
      </c>
      <c r="M24" s="936">
        <v>0</v>
      </c>
      <c r="N24" s="935">
        <v>0</v>
      </c>
      <c r="O24" s="936" t="s">
        <v>364</v>
      </c>
      <c r="P24" s="933"/>
      <c r="Q24" s="935">
        <v>1</v>
      </c>
      <c r="R24" s="936">
        <v>33.333333333333329</v>
      </c>
      <c r="S24" s="935">
        <v>1</v>
      </c>
      <c r="T24" s="936">
        <f t="shared" si="2"/>
        <v>100</v>
      </c>
    </row>
    <row r="25" spans="1:20" s="331" customFormat="1" ht="18" customHeight="1" x14ac:dyDescent="0.2">
      <c r="B25" s="934" t="s">
        <v>44</v>
      </c>
      <c r="C25" s="933"/>
      <c r="D25" s="935">
        <f t="shared" si="0"/>
        <v>37</v>
      </c>
      <c r="E25" s="936">
        <f t="shared" si="1"/>
        <v>0.35807606696990224</v>
      </c>
      <c r="F25" s="933"/>
      <c r="G25" s="935">
        <v>11</v>
      </c>
      <c r="H25" s="936">
        <v>29.72972972972973</v>
      </c>
      <c r="I25" s="935">
        <v>8</v>
      </c>
      <c r="J25" s="936">
        <v>72.727272727272734</v>
      </c>
      <c r="K25" s="933"/>
      <c r="L25" s="935">
        <v>16</v>
      </c>
      <c r="M25" s="936">
        <v>43.243243243243242</v>
      </c>
      <c r="N25" s="935">
        <v>9</v>
      </c>
      <c r="O25" s="936">
        <v>56.25</v>
      </c>
      <c r="P25" s="933"/>
      <c r="Q25" s="935">
        <v>10</v>
      </c>
      <c r="R25" s="936">
        <v>27.027027027027028</v>
      </c>
      <c r="S25" s="935">
        <v>4</v>
      </c>
      <c r="T25" s="936">
        <f t="shared" si="2"/>
        <v>40</v>
      </c>
    </row>
    <row r="26" spans="1:20" s="331" customFormat="1" ht="18" customHeight="1" x14ac:dyDescent="0.2">
      <c r="B26" s="934" t="s">
        <v>45</v>
      </c>
      <c r="C26" s="933"/>
      <c r="D26" s="935">
        <f t="shared" si="0"/>
        <v>6909</v>
      </c>
      <c r="E26" s="936">
        <f t="shared" si="1"/>
        <v>66.863447207974446</v>
      </c>
      <c r="F26" s="933"/>
      <c r="G26" s="935">
        <v>2061</v>
      </c>
      <c r="H26" s="936">
        <v>29.830655666521928</v>
      </c>
      <c r="I26" s="935">
        <v>868</v>
      </c>
      <c r="J26" s="936">
        <v>42.115477923338183</v>
      </c>
      <c r="K26" s="933"/>
      <c r="L26" s="935">
        <v>2442</v>
      </c>
      <c r="M26" s="936">
        <v>35.345201910551452</v>
      </c>
      <c r="N26" s="935">
        <v>834</v>
      </c>
      <c r="O26" s="936">
        <v>34.152334152334149</v>
      </c>
      <c r="P26" s="933"/>
      <c r="Q26" s="935">
        <v>2406</v>
      </c>
      <c r="R26" s="936">
        <v>34.82414242292662</v>
      </c>
      <c r="S26" s="935">
        <v>898</v>
      </c>
      <c r="T26" s="936">
        <f t="shared" si="2"/>
        <v>37.323358270989196</v>
      </c>
    </row>
    <row r="27" spans="1:20" s="331" customFormat="1" ht="18" customHeight="1" x14ac:dyDescent="0.2">
      <c r="B27" s="934" t="s">
        <v>46</v>
      </c>
      <c r="C27" s="933"/>
      <c r="D27" s="935">
        <f t="shared" si="0"/>
        <v>0</v>
      </c>
      <c r="E27" s="936">
        <f t="shared" si="1"/>
        <v>0</v>
      </c>
      <c r="F27" s="933"/>
      <c r="G27" s="935">
        <v>0</v>
      </c>
      <c r="H27" s="936" t="s">
        <v>364</v>
      </c>
      <c r="I27" s="935">
        <v>0</v>
      </c>
      <c r="J27" s="936" t="s">
        <v>364</v>
      </c>
      <c r="K27" s="933"/>
      <c r="L27" s="935">
        <v>0</v>
      </c>
      <c r="M27" s="936" t="s">
        <v>364</v>
      </c>
      <c r="N27" s="935">
        <v>0</v>
      </c>
      <c r="O27" s="936" t="s">
        <v>364</v>
      </c>
      <c r="P27" s="933"/>
      <c r="Q27" s="935">
        <v>0</v>
      </c>
      <c r="R27" s="936" t="s">
        <v>364</v>
      </c>
      <c r="S27" s="935">
        <v>0</v>
      </c>
      <c r="T27" s="936" t="str">
        <f t="shared" si="2"/>
        <v>-</v>
      </c>
    </row>
    <row r="28" spans="1:20" s="331" customFormat="1" ht="18" customHeight="1" x14ac:dyDescent="0.2">
      <c r="B28" s="956" t="s">
        <v>1</v>
      </c>
      <c r="C28" s="933"/>
      <c r="D28" s="957">
        <f t="shared" si="0"/>
        <v>0</v>
      </c>
      <c r="E28" s="958">
        <f t="shared" si="1"/>
        <v>0</v>
      </c>
      <c r="F28" s="933"/>
      <c r="G28" s="957">
        <v>0</v>
      </c>
      <c r="H28" s="958" t="s">
        <v>364</v>
      </c>
      <c r="I28" s="957">
        <v>0</v>
      </c>
      <c r="J28" s="958" t="s">
        <v>364</v>
      </c>
      <c r="K28" s="933"/>
      <c r="L28" s="957">
        <v>0</v>
      </c>
      <c r="M28" s="958" t="s">
        <v>364</v>
      </c>
      <c r="N28" s="957">
        <v>0</v>
      </c>
      <c r="O28" s="958" t="s">
        <v>364</v>
      </c>
      <c r="P28" s="933"/>
      <c r="Q28" s="957">
        <v>0</v>
      </c>
      <c r="R28" s="958" t="s">
        <v>364</v>
      </c>
      <c r="S28" s="957">
        <v>0</v>
      </c>
      <c r="T28" s="958" t="str">
        <f t="shared" si="2"/>
        <v>-</v>
      </c>
    </row>
    <row r="29" spans="1:20" s="319" customFormat="1" ht="18" customHeight="1" x14ac:dyDescent="0.2">
      <c r="B29" s="1293" t="s">
        <v>0</v>
      </c>
      <c r="C29" s="1286"/>
      <c r="D29" s="1294">
        <f>SUM(D11:D28)</f>
        <v>10333</v>
      </c>
      <c r="E29" s="1295">
        <f t="shared" si="1"/>
        <v>100</v>
      </c>
      <c r="F29" s="1286"/>
      <c r="G29" s="1294">
        <f>SUM(G11:G28)</f>
        <v>3139</v>
      </c>
      <c r="H29" s="1295">
        <f>G29/$D29*100</f>
        <v>30.378399303203331</v>
      </c>
      <c r="I29" s="1294">
        <f>SUM(I11:I28)</f>
        <v>1750</v>
      </c>
      <c r="J29" s="1295">
        <f>I29/G29*100</f>
        <v>55.750238929595412</v>
      </c>
      <c r="K29" s="1286"/>
      <c r="L29" s="1294">
        <f>SUM(L11:L28)</f>
        <v>3628</v>
      </c>
      <c r="M29" s="1295">
        <f>L29/$D29*100</f>
        <v>35.110810026129876</v>
      </c>
      <c r="N29" s="1294">
        <f>SUM(N11:N28)</f>
        <v>1765</v>
      </c>
      <c r="O29" s="1295">
        <f>N29/L29*100</f>
        <v>48.649393605292175</v>
      </c>
      <c r="P29" s="1286"/>
      <c r="Q29" s="1294">
        <f>SUM(Q11:Q28)</f>
        <v>3566</v>
      </c>
      <c r="R29" s="1295">
        <f>Q29/$D29*100</f>
        <v>34.510790670666793</v>
      </c>
      <c r="S29" s="1294">
        <f>SUM(S11:S28)</f>
        <v>1793</v>
      </c>
      <c r="T29" s="1295">
        <f>S29/Q29*100</f>
        <v>50.280426247896806</v>
      </c>
    </row>
    <row r="30" spans="1:20" s="328" customFormat="1" ht="6.75" customHeight="1" x14ac:dyDescent="0.2">
      <c r="B30" s="1602"/>
      <c r="C30" s="1602"/>
      <c r="D30" s="1602"/>
      <c r="E30" s="1602"/>
      <c r="F30" s="782"/>
    </row>
    <row r="31" spans="1:20" x14ac:dyDescent="0.25">
      <c r="B31" s="1603"/>
      <c r="C31" s="1603"/>
      <c r="D31" s="1603"/>
      <c r="E31" s="1603"/>
      <c r="F31" s="1603"/>
      <c r="G31" s="1603"/>
      <c r="H31" s="1603"/>
      <c r="I31" s="1603"/>
      <c r="J31" s="1603"/>
      <c r="K31" s="1603"/>
      <c r="L31" s="1603"/>
      <c r="M31" s="1603"/>
      <c r="N31" s="1603"/>
      <c r="O31" s="1603"/>
      <c r="P31" s="1603"/>
      <c r="Q31" s="1603"/>
      <c r="R31" s="1603"/>
    </row>
    <row r="32" spans="1:20" x14ac:dyDescent="0.25">
      <c r="G32" s="938"/>
      <c r="L32" s="938"/>
    </row>
    <row r="33" spans="2:12" x14ac:dyDescent="0.25">
      <c r="B33" s="938"/>
      <c r="L33" s="938"/>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1:R31"/>
    <mergeCell ref="B30:E30"/>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60"/>
  <sheetViews>
    <sheetView zoomScaleNormal="100" workbookViewId="0">
      <selection activeCell="M28" sqref="M28"/>
    </sheetView>
  </sheetViews>
  <sheetFormatPr baseColWidth="10" defaultColWidth="11.42578125" defaultRowHeight="15" x14ac:dyDescent="0.2"/>
  <cols>
    <col min="1" max="1" width="0.5703125" style="991" customWidth="1"/>
    <col min="2" max="2" width="26.5703125" style="991" bestFit="1" customWidth="1"/>
    <col min="3" max="3" width="7.85546875" style="991" customWidth="1"/>
    <col min="4" max="4" width="7" style="991" bestFit="1" customWidth="1"/>
    <col min="5" max="5" width="8.5703125" style="991" customWidth="1"/>
    <col min="6" max="6" width="6.42578125" style="991" customWidth="1"/>
    <col min="7" max="7" width="8.28515625" style="991" customWidth="1"/>
    <col min="8" max="8" width="7" style="991" bestFit="1" customWidth="1"/>
    <col min="9" max="9" width="9.7109375" style="991" customWidth="1"/>
    <col min="10" max="10" width="6" style="991" customWidth="1"/>
    <col min="11" max="11" width="7" style="991" customWidth="1"/>
    <col min="12" max="12" width="6" style="991" customWidth="1"/>
    <col min="13" max="13" width="7.140625" style="991" customWidth="1"/>
    <col min="14" max="14" width="6" style="991" customWidth="1"/>
    <col min="15" max="15" width="7.140625" style="991" customWidth="1"/>
    <col min="16" max="16" width="7.28515625" style="991" customWidth="1"/>
    <col min="17" max="16384" width="11.42578125" style="991"/>
  </cols>
  <sheetData>
    <row r="1" spans="1:21" s="963" customFormat="1" ht="12.75" customHeight="1" x14ac:dyDescent="0.2">
      <c r="E1" s="967" t="s">
        <v>194</v>
      </c>
      <c r="F1" s="967"/>
      <c r="G1" s="967" t="s">
        <v>195</v>
      </c>
      <c r="H1" s="967"/>
      <c r="I1" s="967" t="s">
        <v>196</v>
      </c>
      <c r="J1" s="967"/>
      <c r="K1" s="967" t="s">
        <v>197</v>
      </c>
      <c r="L1" s="967"/>
      <c r="M1" s="967" t="s">
        <v>198</v>
      </c>
      <c r="N1" s="967"/>
      <c r="O1" s="967" t="s">
        <v>199</v>
      </c>
    </row>
    <row r="2" spans="1:21" s="968" customFormat="1" ht="48" customHeight="1" x14ac:dyDescent="0.25">
      <c r="B2" s="969"/>
      <c r="C2" s="969"/>
      <c r="D2" s="969"/>
      <c r="E2" s="969"/>
      <c r="F2" s="969"/>
      <c r="G2" s="969"/>
      <c r="H2" s="969"/>
    </row>
    <row r="3" spans="1:21" s="970" customFormat="1" ht="21" x14ac:dyDescent="0.2">
      <c r="B3" s="1495" t="s">
        <v>440</v>
      </c>
      <c r="C3" s="1495"/>
      <c r="D3" s="1495"/>
      <c r="E3" s="1495"/>
      <c r="F3" s="1495"/>
      <c r="G3" s="1495"/>
      <c r="H3" s="1495"/>
      <c r="I3" s="1495"/>
      <c r="J3" s="1495"/>
      <c r="K3" s="1495"/>
      <c r="L3" s="1495"/>
      <c r="M3" s="1495"/>
      <c r="N3" s="1495"/>
      <c r="O3" s="1495"/>
      <c r="P3" s="1495"/>
    </row>
    <row r="4" spans="1:21" s="970" customFormat="1" ht="15.75" x14ac:dyDescent="0.2">
      <c r="B4" s="1416" t="str">
        <f>porsaad!$B$6</f>
        <v>Situación a 30 de abril de 2024</v>
      </c>
      <c r="C4" s="1416"/>
      <c r="D4" s="1416"/>
      <c r="E4" s="1416"/>
      <c r="F4" s="1416"/>
      <c r="G4" s="1416"/>
      <c r="H4" s="1416"/>
      <c r="I4" s="1416"/>
      <c r="J4" s="1416"/>
      <c r="K4" s="1416"/>
      <c r="L4" s="1416"/>
      <c r="M4" s="1416"/>
      <c r="N4" s="1416"/>
      <c r="O4" s="1416"/>
      <c r="P4" s="1416"/>
      <c r="Q4" s="971"/>
      <c r="R4" s="971"/>
      <c r="S4" s="971"/>
      <c r="T4" s="971"/>
      <c r="U4" s="971"/>
    </row>
    <row r="5" spans="1:21" s="972" customFormat="1" ht="7.5" customHeight="1" x14ac:dyDescent="0.2">
      <c r="B5" s="973"/>
      <c r="C5" s="972" t="s">
        <v>194</v>
      </c>
      <c r="E5" s="972" t="s">
        <v>195</v>
      </c>
      <c r="G5" s="972" t="s">
        <v>196</v>
      </c>
      <c r="I5" s="972" t="s">
        <v>197</v>
      </c>
      <c r="K5" s="967" t="s">
        <v>198</v>
      </c>
      <c r="M5" s="967" t="s">
        <v>199</v>
      </c>
      <c r="O5" s="967" t="s">
        <v>199</v>
      </c>
    </row>
    <row r="6" spans="1:21" s="970" customFormat="1" ht="15" customHeight="1" x14ac:dyDescent="0.2">
      <c r="B6" s="974"/>
      <c r="C6" s="1617" t="s">
        <v>200</v>
      </c>
      <c r="D6" s="1618"/>
      <c r="E6" s="1618"/>
      <c r="F6" s="1618"/>
      <c r="G6" s="1618"/>
      <c r="H6" s="1618"/>
      <c r="I6" s="1618"/>
      <c r="J6" s="1618"/>
      <c r="K6" s="1618"/>
      <c r="L6" s="1618"/>
      <c r="M6" s="1618"/>
      <c r="N6" s="1618"/>
      <c r="O6" s="1618"/>
      <c r="P6" s="1619"/>
    </row>
    <row r="7" spans="1:21" s="970" customFormat="1" ht="57" customHeight="1" x14ac:dyDescent="0.2">
      <c r="B7" s="1620" t="s">
        <v>12</v>
      </c>
      <c r="C7" s="1622" t="s">
        <v>0</v>
      </c>
      <c r="D7" s="1623"/>
      <c r="E7" s="1615" t="s">
        <v>201</v>
      </c>
      <c r="F7" s="1624"/>
      <c r="G7" s="1625" t="s">
        <v>202</v>
      </c>
      <c r="H7" s="1626"/>
      <c r="I7" s="1625" t="s">
        <v>203</v>
      </c>
      <c r="J7" s="1626"/>
      <c r="K7" s="1625" t="s">
        <v>204</v>
      </c>
      <c r="L7" s="1626"/>
      <c r="M7" s="1625" t="s">
        <v>205</v>
      </c>
      <c r="N7" s="1626"/>
      <c r="O7" s="1615" t="s">
        <v>206</v>
      </c>
      <c r="P7" s="1616"/>
    </row>
    <row r="8" spans="1:21" s="975" customFormat="1" ht="12" customHeight="1" x14ac:dyDescent="0.2">
      <c r="B8" s="1621"/>
      <c r="C8" s="993" t="s">
        <v>9</v>
      </c>
      <c r="D8" s="993" t="s">
        <v>28</v>
      </c>
      <c r="E8" s="993" t="s">
        <v>9</v>
      </c>
      <c r="F8" s="993" t="s">
        <v>28</v>
      </c>
      <c r="G8" s="993" t="s">
        <v>9</v>
      </c>
      <c r="H8" s="993" t="s">
        <v>28</v>
      </c>
      <c r="I8" s="993" t="s">
        <v>9</v>
      </c>
      <c r="J8" s="992" t="s">
        <v>28</v>
      </c>
      <c r="K8" s="995" t="s">
        <v>9</v>
      </c>
      <c r="L8" s="992" t="s">
        <v>28</v>
      </c>
      <c r="M8" s="994" t="s">
        <v>9</v>
      </c>
      <c r="N8" s="993" t="s">
        <v>28</v>
      </c>
      <c r="O8" s="993" t="s">
        <v>9</v>
      </c>
      <c r="P8" s="992" t="s">
        <v>28</v>
      </c>
      <c r="R8" s="976"/>
    </row>
    <row r="9" spans="1:21" ht="5.25" customHeight="1" x14ac:dyDescent="0.2">
      <c r="B9" s="963"/>
      <c r="D9" s="963"/>
      <c r="M9" s="963"/>
      <c r="N9" s="963"/>
    </row>
    <row r="10" spans="1:21" s="964" customFormat="1" ht="16.5" customHeight="1" x14ac:dyDescent="0.2">
      <c r="A10" s="964">
        <v>1</v>
      </c>
      <c r="B10" s="977" t="s">
        <v>8</v>
      </c>
      <c r="C10" s="978">
        <f>E10+G10+I10+K10+M10+O10</f>
        <v>4863</v>
      </c>
      <c r="D10" s="979">
        <f>IFERROR(C10/$C10*100,"-")</f>
        <v>100</v>
      </c>
      <c r="E10" s="978">
        <v>0</v>
      </c>
      <c r="F10" s="979">
        <v>0</v>
      </c>
      <c r="G10" s="978">
        <v>4583</v>
      </c>
      <c r="H10" s="979">
        <v>94.242237302076902</v>
      </c>
      <c r="I10" s="978">
        <v>280</v>
      </c>
      <c r="J10" s="979">
        <v>5.7577626979230923</v>
      </c>
      <c r="K10" s="978">
        <v>0</v>
      </c>
      <c r="L10" s="979">
        <v>0</v>
      </c>
      <c r="M10" s="978">
        <v>0</v>
      </c>
      <c r="N10" s="979">
        <v>0</v>
      </c>
      <c r="O10" s="978">
        <v>0</v>
      </c>
      <c r="P10" s="979">
        <f t="shared" ref="P10:P27" si="0">IFERROR(O10/$C10*100,"-")</f>
        <v>0</v>
      </c>
      <c r="R10" s="980"/>
    </row>
    <row r="11" spans="1:21" s="965" customFormat="1" ht="16.5" customHeight="1" x14ac:dyDescent="0.2">
      <c r="A11" s="965">
        <v>2</v>
      </c>
      <c r="B11" s="981" t="s">
        <v>7</v>
      </c>
      <c r="C11" s="982">
        <f t="shared" ref="C11:C27" si="1">E11+G11+I11+K11+M11+O11</f>
        <v>8567</v>
      </c>
      <c r="D11" s="983">
        <f t="shared" ref="D11:F27" si="2">IFERROR(C11/$C11*100,"-")</f>
        <v>100</v>
      </c>
      <c r="E11" s="982">
        <v>4</v>
      </c>
      <c r="F11" s="983">
        <v>4.6690790241624841E-2</v>
      </c>
      <c r="G11" s="982">
        <v>6677</v>
      </c>
      <c r="H11" s="983">
        <v>77.938601610832265</v>
      </c>
      <c r="I11" s="982">
        <v>1886</v>
      </c>
      <c r="J11" s="983">
        <v>22.014707598926112</v>
      </c>
      <c r="K11" s="982">
        <v>0</v>
      </c>
      <c r="L11" s="983">
        <v>0</v>
      </c>
      <c r="M11" s="982">
        <v>0</v>
      </c>
      <c r="N11" s="983">
        <v>0</v>
      </c>
      <c r="O11" s="982">
        <v>0</v>
      </c>
      <c r="P11" s="983">
        <f t="shared" si="0"/>
        <v>0</v>
      </c>
      <c r="R11" s="980"/>
    </row>
    <row r="12" spans="1:21" s="965" customFormat="1" ht="16.5" customHeight="1" x14ac:dyDescent="0.2">
      <c r="A12" s="965">
        <v>3</v>
      </c>
      <c r="B12" s="981" t="s">
        <v>37</v>
      </c>
      <c r="C12" s="982">
        <f t="shared" si="1"/>
        <v>4674</v>
      </c>
      <c r="D12" s="983">
        <f t="shared" si="2"/>
        <v>100</v>
      </c>
      <c r="E12" s="982">
        <v>255</v>
      </c>
      <c r="F12" s="983">
        <v>5.4557124518613609</v>
      </c>
      <c r="G12" s="982">
        <v>2854</v>
      </c>
      <c r="H12" s="983">
        <v>61.061189559264015</v>
      </c>
      <c r="I12" s="982">
        <v>413</v>
      </c>
      <c r="J12" s="983">
        <v>8.8361146769362442</v>
      </c>
      <c r="K12" s="982">
        <v>932</v>
      </c>
      <c r="L12" s="983">
        <v>19.940094137783483</v>
      </c>
      <c r="M12" s="982">
        <v>220</v>
      </c>
      <c r="N12" s="983">
        <v>4.7068891741548997</v>
      </c>
      <c r="O12" s="982">
        <v>0</v>
      </c>
      <c r="P12" s="983">
        <f t="shared" si="0"/>
        <v>0</v>
      </c>
      <c r="R12" s="980"/>
    </row>
    <row r="13" spans="1:21" s="965" customFormat="1" ht="16.5" customHeight="1" x14ac:dyDescent="0.2">
      <c r="A13" s="965">
        <v>4</v>
      </c>
      <c r="B13" s="981" t="s">
        <v>38</v>
      </c>
      <c r="C13" s="982">
        <f t="shared" si="1"/>
        <v>712</v>
      </c>
      <c r="D13" s="983">
        <f t="shared" si="2"/>
        <v>100</v>
      </c>
      <c r="E13" s="982">
        <v>0</v>
      </c>
      <c r="F13" s="983">
        <v>0</v>
      </c>
      <c r="G13" s="982">
        <v>582</v>
      </c>
      <c r="H13" s="983">
        <v>81.741573033707866</v>
      </c>
      <c r="I13" s="982">
        <v>130</v>
      </c>
      <c r="J13" s="983">
        <v>18.258426966292134</v>
      </c>
      <c r="K13" s="982">
        <v>0</v>
      </c>
      <c r="L13" s="983">
        <v>0</v>
      </c>
      <c r="M13" s="982">
        <v>0</v>
      </c>
      <c r="N13" s="983">
        <v>0</v>
      </c>
      <c r="O13" s="982">
        <v>0</v>
      </c>
      <c r="P13" s="983">
        <f t="shared" si="0"/>
        <v>0</v>
      </c>
      <c r="R13" s="980"/>
    </row>
    <row r="14" spans="1:21" s="965" customFormat="1" ht="16.5" customHeight="1" x14ac:dyDescent="0.2">
      <c r="A14" s="965">
        <v>5</v>
      </c>
      <c r="B14" s="981" t="s">
        <v>6</v>
      </c>
      <c r="C14" s="982">
        <f t="shared" si="1"/>
        <v>13901</v>
      </c>
      <c r="D14" s="983">
        <f t="shared" si="2"/>
        <v>100</v>
      </c>
      <c r="E14" s="982">
        <v>9264</v>
      </c>
      <c r="F14" s="983">
        <v>66.642687576433346</v>
      </c>
      <c r="G14" s="982">
        <v>1462</v>
      </c>
      <c r="H14" s="983">
        <v>10.517228976332637</v>
      </c>
      <c r="I14" s="982">
        <v>1090</v>
      </c>
      <c r="J14" s="983">
        <v>7.8411625062945109</v>
      </c>
      <c r="K14" s="982">
        <v>2081</v>
      </c>
      <c r="L14" s="983">
        <v>14.970146032659521</v>
      </c>
      <c r="M14" s="982">
        <v>4</v>
      </c>
      <c r="N14" s="983">
        <v>2.8774908279979854E-2</v>
      </c>
      <c r="O14" s="982">
        <v>0</v>
      </c>
      <c r="P14" s="983">
        <f t="shared" si="0"/>
        <v>0</v>
      </c>
      <c r="R14" s="980"/>
    </row>
    <row r="15" spans="1:21" s="965" customFormat="1" ht="16.5" customHeight="1" x14ac:dyDescent="0.2">
      <c r="A15" s="965">
        <v>6</v>
      </c>
      <c r="B15" s="981" t="s">
        <v>5</v>
      </c>
      <c r="C15" s="982">
        <f t="shared" si="1"/>
        <v>156</v>
      </c>
      <c r="D15" s="983">
        <f t="shared" si="2"/>
        <v>100</v>
      </c>
      <c r="E15" s="982">
        <v>0</v>
      </c>
      <c r="F15" s="983">
        <v>0</v>
      </c>
      <c r="G15" s="982">
        <v>156</v>
      </c>
      <c r="H15" s="983">
        <v>100</v>
      </c>
      <c r="I15" s="982">
        <v>0</v>
      </c>
      <c r="J15" s="983">
        <v>0</v>
      </c>
      <c r="K15" s="982">
        <v>0</v>
      </c>
      <c r="L15" s="983">
        <v>0</v>
      </c>
      <c r="M15" s="982">
        <v>0</v>
      </c>
      <c r="N15" s="983">
        <v>0</v>
      </c>
      <c r="O15" s="982">
        <v>0</v>
      </c>
      <c r="P15" s="983">
        <f t="shared" si="0"/>
        <v>0</v>
      </c>
      <c r="R15" s="980"/>
    </row>
    <row r="16" spans="1:21" s="966" customFormat="1" ht="16.5" customHeight="1" x14ac:dyDescent="0.2">
      <c r="A16" s="966">
        <v>7</v>
      </c>
      <c r="B16" s="981" t="s">
        <v>4</v>
      </c>
      <c r="C16" s="982">
        <f t="shared" si="1"/>
        <v>54560</v>
      </c>
      <c r="D16" s="983">
        <f t="shared" si="2"/>
        <v>100</v>
      </c>
      <c r="E16" s="982">
        <v>14517</v>
      </c>
      <c r="F16" s="983">
        <v>26.60740469208211</v>
      </c>
      <c r="G16" s="982">
        <v>20720</v>
      </c>
      <c r="H16" s="983">
        <v>37.976539589442815</v>
      </c>
      <c r="I16" s="982">
        <v>13917</v>
      </c>
      <c r="J16" s="983">
        <v>25.507697947214076</v>
      </c>
      <c r="K16" s="982">
        <v>5406</v>
      </c>
      <c r="L16" s="983">
        <v>9.9083577712609969</v>
      </c>
      <c r="M16" s="982">
        <v>0</v>
      </c>
      <c r="N16" s="983">
        <v>0</v>
      </c>
      <c r="O16" s="982">
        <v>0</v>
      </c>
      <c r="P16" s="983">
        <f t="shared" si="0"/>
        <v>0</v>
      </c>
      <c r="R16" s="980"/>
    </row>
    <row r="17" spans="1:18" s="966" customFormat="1" ht="16.5" customHeight="1" x14ac:dyDescent="0.2">
      <c r="A17" s="966">
        <v>8</v>
      </c>
      <c r="B17" s="981" t="s">
        <v>40</v>
      </c>
      <c r="C17" s="982">
        <f t="shared" si="1"/>
        <v>10574</v>
      </c>
      <c r="D17" s="983">
        <f t="shared" si="2"/>
        <v>100</v>
      </c>
      <c r="E17" s="982">
        <v>996</v>
      </c>
      <c r="F17" s="983">
        <v>9.4193304331378869</v>
      </c>
      <c r="G17" s="982">
        <v>7321</v>
      </c>
      <c r="H17" s="983">
        <v>69.23586154719122</v>
      </c>
      <c r="I17" s="982">
        <v>470</v>
      </c>
      <c r="J17" s="983">
        <v>4.4448647626253068</v>
      </c>
      <c r="K17" s="982">
        <v>1787</v>
      </c>
      <c r="L17" s="983">
        <v>16.899943257045582</v>
      </c>
      <c r="M17" s="982">
        <v>0</v>
      </c>
      <c r="N17" s="983">
        <v>0</v>
      </c>
      <c r="O17" s="982">
        <v>0</v>
      </c>
      <c r="P17" s="983">
        <f t="shared" si="0"/>
        <v>0</v>
      </c>
      <c r="R17" s="980"/>
    </row>
    <row r="18" spans="1:18" s="966" customFormat="1" ht="16.5" customHeight="1" x14ac:dyDescent="0.2">
      <c r="A18" s="966">
        <v>9</v>
      </c>
      <c r="B18" s="981" t="s">
        <v>41</v>
      </c>
      <c r="C18" s="982">
        <f t="shared" si="1"/>
        <v>23580</v>
      </c>
      <c r="D18" s="983">
        <f t="shared" si="2"/>
        <v>100</v>
      </c>
      <c r="E18" s="982">
        <v>9542</v>
      </c>
      <c r="F18" s="983">
        <v>40.466497031382524</v>
      </c>
      <c r="G18" s="982">
        <v>12063</v>
      </c>
      <c r="H18" s="983">
        <v>51.157760814249365</v>
      </c>
      <c r="I18" s="982">
        <v>1975</v>
      </c>
      <c r="J18" s="983">
        <v>8.3757421543681083</v>
      </c>
      <c r="K18" s="982">
        <v>0</v>
      </c>
      <c r="L18" s="983">
        <v>0</v>
      </c>
      <c r="M18" s="982">
        <v>0</v>
      </c>
      <c r="N18" s="983">
        <v>0</v>
      </c>
      <c r="O18" s="982">
        <v>0</v>
      </c>
      <c r="P18" s="983">
        <f t="shared" si="0"/>
        <v>0</v>
      </c>
      <c r="R18" s="980"/>
    </row>
    <row r="19" spans="1:18" s="966" customFormat="1" ht="16.5" customHeight="1" x14ac:dyDescent="0.2">
      <c r="A19" s="966">
        <v>10</v>
      </c>
      <c r="B19" s="981" t="s">
        <v>3</v>
      </c>
      <c r="C19" s="982">
        <f t="shared" si="1"/>
        <v>22984</v>
      </c>
      <c r="D19" s="983">
        <f t="shared" si="2"/>
        <v>100</v>
      </c>
      <c r="E19" s="982">
        <v>12022</v>
      </c>
      <c r="F19" s="983">
        <v>52.305951966585454</v>
      </c>
      <c r="G19" s="982">
        <v>8338</v>
      </c>
      <c r="H19" s="983">
        <v>36.277410372432996</v>
      </c>
      <c r="I19" s="982">
        <v>905</v>
      </c>
      <c r="J19" s="983">
        <v>3.9375217542638357</v>
      </c>
      <c r="K19" s="982">
        <v>1719</v>
      </c>
      <c r="L19" s="983">
        <v>7.4791159067177162</v>
      </c>
      <c r="M19" s="982">
        <v>0</v>
      </c>
      <c r="N19" s="983">
        <v>0</v>
      </c>
      <c r="O19" s="982">
        <v>0</v>
      </c>
      <c r="P19" s="983">
        <f t="shared" si="0"/>
        <v>0</v>
      </c>
      <c r="R19" s="980"/>
    </row>
    <row r="20" spans="1:18" s="965" customFormat="1" ht="16.5" customHeight="1" x14ac:dyDescent="0.2">
      <c r="A20" s="965">
        <v>11</v>
      </c>
      <c r="B20" s="981" t="s">
        <v>2</v>
      </c>
      <c r="C20" s="982">
        <f t="shared" si="1"/>
        <v>18922</v>
      </c>
      <c r="D20" s="983">
        <f t="shared" si="2"/>
        <v>100</v>
      </c>
      <c r="E20" s="982">
        <v>14136</v>
      </c>
      <c r="F20" s="983">
        <v>74.70669062466969</v>
      </c>
      <c r="G20" s="982">
        <v>2751</v>
      </c>
      <c r="H20" s="983">
        <v>14.538632279885846</v>
      </c>
      <c r="I20" s="982">
        <v>804</v>
      </c>
      <c r="J20" s="983">
        <v>4.2490223020822322</v>
      </c>
      <c r="K20" s="982">
        <v>1231</v>
      </c>
      <c r="L20" s="983">
        <v>6.5056547933622237</v>
      </c>
      <c r="M20" s="982">
        <v>0</v>
      </c>
      <c r="N20" s="983">
        <v>0</v>
      </c>
      <c r="O20" s="982">
        <v>0</v>
      </c>
      <c r="P20" s="983">
        <f t="shared" si="0"/>
        <v>0</v>
      </c>
      <c r="R20" s="980"/>
    </row>
    <row r="21" spans="1:18" s="965" customFormat="1" ht="16.5" customHeight="1" x14ac:dyDescent="0.2">
      <c r="A21" s="965">
        <v>12</v>
      </c>
      <c r="B21" s="981" t="s">
        <v>35</v>
      </c>
      <c r="C21" s="982">
        <f t="shared" si="1"/>
        <v>15460</v>
      </c>
      <c r="D21" s="983">
        <f t="shared" si="2"/>
        <v>100</v>
      </c>
      <c r="E21" s="982">
        <v>2780</v>
      </c>
      <c r="F21" s="983">
        <v>17.981888745148773</v>
      </c>
      <c r="G21" s="982">
        <v>6407</v>
      </c>
      <c r="H21" s="983">
        <v>41.442432082794305</v>
      </c>
      <c r="I21" s="982">
        <v>3636</v>
      </c>
      <c r="J21" s="983">
        <v>23.518758085381631</v>
      </c>
      <c r="K21" s="982">
        <v>2637</v>
      </c>
      <c r="L21" s="983">
        <v>17.056921086675292</v>
      </c>
      <c r="M21" s="982">
        <v>0</v>
      </c>
      <c r="N21" s="983">
        <v>0</v>
      </c>
      <c r="O21" s="982">
        <v>0</v>
      </c>
      <c r="P21" s="983">
        <f t="shared" si="0"/>
        <v>0</v>
      </c>
      <c r="R21" s="980"/>
    </row>
    <row r="22" spans="1:18" s="965" customFormat="1" ht="16.5" customHeight="1" x14ac:dyDescent="0.2">
      <c r="A22" s="965">
        <v>13</v>
      </c>
      <c r="B22" s="981" t="s">
        <v>42</v>
      </c>
      <c r="C22" s="982">
        <f t="shared" si="1"/>
        <v>27490</v>
      </c>
      <c r="D22" s="983">
        <f t="shared" si="2"/>
        <v>100</v>
      </c>
      <c r="E22" s="982">
        <v>3273</v>
      </c>
      <c r="F22" s="983">
        <v>11.906147690069115</v>
      </c>
      <c r="G22" s="982">
        <v>15570</v>
      </c>
      <c r="H22" s="983">
        <v>56.638777737359035</v>
      </c>
      <c r="I22" s="982">
        <v>2214</v>
      </c>
      <c r="J22" s="983">
        <v>8.0538377591851571</v>
      </c>
      <c r="K22" s="982">
        <v>6433</v>
      </c>
      <c r="L22" s="983">
        <v>23.401236813386685</v>
      </c>
      <c r="M22" s="982">
        <v>0</v>
      </c>
      <c r="N22" s="983">
        <v>0</v>
      </c>
      <c r="O22" s="982">
        <v>0</v>
      </c>
      <c r="P22" s="983">
        <f t="shared" si="0"/>
        <v>0</v>
      </c>
      <c r="R22" s="980"/>
    </row>
    <row r="23" spans="1:18" s="965" customFormat="1" ht="16.5" customHeight="1" x14ac:dyDescent="0.2">
      <c r="A23" s="965">
        <v>14</v>
      </c>
      <c r="B23" s="981" t="s">
        <v>43</v>
      </c>
      <c r="C23" s="982">
        <f t="shared" si="1"/>
        <v>1465</v>
      </c>
      <c r="D23" s="983">
        <f t="shared" si="2"/>
        <v>100</v>
      </c>
      <c r="E23" s="982">
        <v>31</v>
      </c>
      <c r="F23" s="983">
        <v>2.1160409556313993</v>
      </c>
      <c r="G23" s="982">
        <v>728</v>
      </c>
      <c r="H23" s="983">
        <v>49.69283276450512</v>
      </c>
      <c r="I23" s="982">
        <v>298</v>
      </c>
      <c r="J23" s="983">
        <v>20.341296928327644</v>
      </c>
      <c r="K23" s="982">
        <v>408</v>
      </c>
      <c r="L23" s="983">
        <v>27.849829351535838</v>
      </c>
      <c r="M23" s="982">
        <v>0</v>
      </c>
      <c r="N23" s="983">
        <v>0</v>
      </c>
      <c r="O23" s="982">
        <v>0</v>
      </c>
      <c r="P23" s="983">
        <f t="shared" si="0"/>
        <v>0</v>
      </c>
      <c r="R23" s="980"/>
    </row>
    <row r="24" spans="1:18" s="965" customFormat="1" ht="16.5" customHeight="1" x14ac:dyDescent="0.2">
      <c r="A24" s="965">
        <v>15</v>
      </c>
      <c r="B24" s="981" t="s">
        <v>44</v>
      </c>
      <c r="C24" s="982">
        <f t="shared" si="1"/>
        <v>2814</v>
      </c>
      <c r="D24" s="983">
        <f t="shared" si="2"/>
        <v>100</v>
      </c>
      <c r="E24" s="982">
        <v>1593</v>
      </c>
      <c r="F24" s="983">
        <v>56.609808102345418</v>
      </c>
      <c r="G24" s="982">
        <v>826</v>
      </c>
      <c r="H24" s="983">
        <v>29.35323383084577</v>
      </c>
      <c r="I24" s="982">
        <v>278</v>
      </c>
      <c r="J24" s="983">
        <v>9.879175550817342</v>
      </c>
      <c r="K24" s="982">
        <v>117</v>
      </c>
      <c r="L24" s="983">
        <v>4.157782515991471</v>
      </c>
      <c r="M24" s="982">
        <v>0</v>
      </c>
      <c r="N24" s="983">
        <v>0</v>
      </c>
      <c r="O24" s="982">
        <v>0</v>
      </c>
      <c r="P24" s="983">
        <f t="shared" si="0"/>
        <v>0</v>
      </c>
      <c r="R24" s="980"/>
    </row>
    <row r="25" spans="1:18" s="965" customFormat="1" ht="16.5" customHeight="1" x14ac:dyDescent="0.2">
      <c r="A25" s="965">
        <v>16</v>
      </c>
      <c r="B25" s="981" t="s">
        <v>45</v>
      </c>
      <c r="C25" s="982">
        <f t="shared" si="1"/>
        <v>1339</v>
      </c>
      <c r="D25" s="983">
        <f t="shared" si="2"/>
        <v>100</v>
      </c>
      <c r="E25" s="982">
        <v>0</v>
      </c>
      <c r="F25" s="983">
        <v>0</v>
      </c>
      <c r="G25" s="982">
        <v>1335</v>
      </c>
      <c r="H25" s="983">
        <v>99.70126960418223</v>
      </c>
      <c r="I25" s="982">
        <v>4</v>
      </c>
      <c r="J25" s="983">
        <v>0.2987303958177745</v>
      </c>
      <c r="K25" s="982">
        <v>0</v>
      </c>
      <c r="L25" s="983">
        <v>0</v>
      </c>
      <c r="M25" s="982">
        <v>0</v>
      </c>
      <c r="N25" s="983">
        <v>0</v>
      </c>
      <c r="O25" s="982">
        <v>0</v>
      </c>
      <c r="P25" s="983">
        <f t="shared" si="0"/>
        <v>0</v>
      </c>
      <c r="R25" s="980"/>
    </row>
    <row r="26" spans="1:18" s="965" customFormat="1" ht="16.5" customHeight="1" x14ac:dyDescent="0.2">
      <c r="A26" s="965">
        <v>17</v>
      </c>
      <c r="B26" s="981" t="s">
        <v>46</v>
      </c>
      <c r="C26" s="982">
        <f>E26+G26+I26+K26+M26+O26</f>
        <v>968</v>
      </c>
      <c r="D26" s="983">
        <f t="shared" si="2"/>
        <v>100</v>
      </c>
      <c r="E26" s="982">
        <v>0</v>
      </c>
      <c r="F26" s="983">
        <v>0</v>
      </c>
      <c r="G26" s="982">
        <v>906</v>
      </c>
      <c r="H26" s="983">
        <v>93.59504132231406</v>
      </c>
      <c r="I26" s="982">
        <v>62</v>
      </c>
      <c r="J26" s="983">
        <v>6.4049586776859497</v>
      </c>
      <c r="K26" s="982">
        <v>0</v>
      </c>
      <c r="L26" s="983">
        <v>0</v>
      </c>
      <c r="M26" s="982">
        <v>0</v>
      </c>
      <c r="N26" s="983">
        <v>0</v>
      </c>
      <c r="O26" s="982">
        <v>0</v>
      </c>
      <c r="P26" s="983">
        <f t="shared" si="0"/>
        <v>0</v>
      </c>
      <c r="R26" s="980"/>
    </row>
    <row r="27" spans="1:18" s="965" customFormat="1" ht="16.5" customHeight="1" x14ac:dyDescent="0.2">
      <c r="B27" s="984" t="s">
        <v>1</v>
      </c>
      <c r="C27" s="985">
        <f t="shared" si="1"/>
        <v>3</v>
      </c>
      <c r="D27" s="986">
        <f t="shared" si="2"/>
        <v>100</v>
      </c>
      <c r="E27" s="985">
        <v>1</v>
      </c>
      <c r="F27" s="986">
        <f t="shared" si="2"/>
        <v>33.333333333333329</v>
      </c>
      <c r="G27" s="985">
        <v>2</v>
      </c>
      <c r="H27" s="986">
        <f t="shared" ref="H27" si="3">IFERROR(G27/$C27*100,"-")</f>
        <v>66.666666666666657</v>
      </c>
      <c r="I27" s="985">
        <v>0</v>
      </c>
      <c r="J27" s="986">
        <f t="shared" ref="J27" si="4">IFERROR(I27/$C27*100,"-")</f>
        <v>0</v>
      </c>
      <c r="K27" s="985">
        <v>0</v>
      </c>
      <c r="L27" s="986">
        <f t="shared" ref="L27" si="5">IFERROR(K27/$C27*100,"-")</f>
        <v>0</v>
      </c>
      <c r="M27" s="985">
        <v>0</v>
      </c>
      <c r="N27" s="986">
        <f t="shared" ref="N27" si="6">IFERROR(M27/$C27*100,"-")</f>
        <v>0</v>
      </c>
      <c r="O27" s="985">
        <f>IFERROR(GETPIVOTDATA("ID PRESTACION
COUNT",#REF!,"CCAA","Ceuta","Subtipo",O$1),0)+IFERROR(GETPIVOTDATA("ID PRESTACION
COUNT",#REF!,"CCAA","Melilla","Subtipo",O$1),0)</f>
        <v>0</v>
      </c>
      <c r="P27" s="986">
        <f t="shared" si="0"/>
        <v>0</v>
      </c>
      <c r="R27" s="980"/>
    </row>
    <row r="28" spans="1:18" s="1296" customFormat="1" x14ac:dyDescent="0.2">
      <c r="B28" s="1297" t="s">
        <v>0</v>
      </c>
      <c r="C28" s="1298">
        <f>SUM(C10:C27)</f>
        <v>213032</v>
      </c>
      <c r="D28" s="1299">
        <f>C28/$C28*100</f>
        <v>100</v>
      </c>
      <c r="E28" s="1300">
        <f>SUM(E10:E27)</f>
        <v>68414</v>
      </c>
      <c r="F28" s="1301">
        <f>E28/$C28*100</f>
        <v>32.114424124075256</v>
      </c>
      <c r="G28" s="1300">
        <f>SUM(G10:G27)</f>
        <v>93281</v>
      </c>
      <c r="H28" s="1301">
        <f>G28/$C28*100</f>
        <v>43.787318337151227</v>
      </c>
      <c r="I28" s="1300">
        <f>SUM(I10:I27)</f>
        <v>28362</v>
      </c>
      <c r="J28" s="1301">
        <f>I28/$C28*100</f>
        <v>13.313492808592137</v>
      </c>
      <c r="K28" s="1300">
        <f>SUM(K10:K27)</f>
        <v>22751</v>
      </c>
      <c r="L28" s="1301">
        <f>K28/$C28*100</f>
        <v>10.67961620789365</v>
      </c>
      <c r="M28" s="1300">
        <f>SUM(M10:M27)</f>
        <v>224</v>
      </c>
      <c r="N28" s="1301">
        <f>M28/$C28*100</f>
        <v>0.10514852228773143</v>
      </c>
      <c r="O28" s="1300">
        <f>SUM(O10:O27)</f>
        <v>0</v>
      </c>
      <c r="P28" s="1301">
        <f>O28/$C28*100</f>
        <v>0</v>
      </c>
    </row>
    <row r="29" spans="1:18" s="964" customFormat="1" hidden="1" x14ac:dyDescent="0.2">
      <c r="A29" s="967">
        <v>18</v>
      </c>
      <c r="B29" s="967" t="s">
        <v>39</v>
      </c>
      <c r="C29" s="987"/>
      <c r="D29" s="988"/>
      <c r="E29" s="987"/>
      <c r="F29" s="988"/>
      <c r="G29" s="987"/>
      <c r="H29" s="988"/>
      <c r="I29" s="987"/>
      <c r="J29" s="988"/>
      <c r="K29" s="987"/>
      <c r="L29" s="988"/>
      <c r="M29" s="987"/>
      <c r="N29" s="988"/>
      <c r="O29" s="987"/>
      <c r="P29" s="988"/>
    </row>
    <row r="30" spans="1:18" s="990" customFormat="1" hidden="1" x14ac:dyDescent="0.2">
      <c r="A30" s="967">
        <v>19</v>
      </c>
      <c r="B30" s="967" t="s">
        <v>47</v>
      </c>
      <c r="C30" s="989"/>
      <c r="D30" s="989"/>
      <c r="E30" s="989"/>
      <c r="F30" s="989"/>
      <c r="G30" s="989"/>
      <c r="H30" s="989"/>
      <c r="I30" s="989"/>
      <c r="K30" s="989"/>
      <c r="L30" s="989"/>
      <c r="M30" s="989"/>
      <c r="N30" s="989"/>
      <c r="O30" s="989"/>
      <c r="P30" s="989"/>
    </row>
    <row r="31" spans="1:18" hidden="1" x14ac:dyDescent="0.2"/>
    <row r="32" spans="1:18" hidden="1" x14ac:dyDescent="0.2">
      <c r="B32" s="963"/>
      <c r="M32" s="963"/>
      <c r="N32" s="963"/>
    </row>
    <row r="33" spans="2:14" hidden="1" x14ac:dyDescent="0.2">
      <c r="B33" s="963"/>
      <c r="D33" s="963"/>
      <c r="M33" s="963"/>
      <c r="N33" s="963"/>
    </row>
    <row r="34" spans="2:14" hidden="1" x14ac:dyDescent="0.2">
      <c r="B34" s="963"/>
      <c r="D34" s="963"/>
      <c r="M34" s="963"/>
      <c r="N34" s="963"/>
    </row>
    <row r="35" spans="2:14" hidden="1" x14ac:dyDescent="0.2">
      <c r="B35" s="963"/>
      <c r="D35" s="963"/>
      <c r="M35" s="963"/>
      <c r="N35" s="963"/>
    </row>
    <row r="36" spans="2:14" hidden="1" x14ac:dyDescent="0.2">
      <c r="B36" s="963"/>
      <c r="D36" s="963"/>
      <c r="M36" s="963"/>
      <c r="N36" s="963"/>
    </row>
    <row r="37" spans="2:14" hidden="1" x14ac:dyDescent="0.2">
      <c r="B37" s="963"/>
      <c r="D37" s="963"/>
      <c r="M37" s="963"/>
      <c r="N37" s="963"/>
    </row>
    <row r="38" spans="2:14" hidden="1" x14ac:dyDescent="0.2">
      <c r="B38" s="963"/>
      <c r="D38" s="963"/>
      <c r="M38" s="963"/>
      <c r="N38" s="963"/>
    </row>
    <row r="39" spans="2:14" hidden="1" x14ac:dyDescent="0.2">
      <c r="B39" s="963"/>
      <c r="D39" s="963"/>
      <c r="M39" s="963"/>
      <c r="N39" s="963"/>
    </row>
    <row r="40" spans="2:14" hidden="1" x14ac:dyDescent="0.2">
      <c r="B40" s="963"/>
      <c r="D40" s="963"/>
      <c r="M40" s="963"/>
      <c r="N40" s="963"/>
    </row>
    <row r="41" spans="2:14" hidden="1" x14ac:dyDescent="0.2">
      <c r="B41" s="963"/>
      <c r="D41" s="963"/>
      <c r="M41" s="963"/>
      <c r="N41" s="963"/>
    </row>
    <row r="42" spans="2:14" x14ac:dyDescent="0.2">
      <c r="B42" s="963"/>
      <c r="D42" s="963"/>
      <c r="M42" s="963"/>
      <c r="N42" s="963"/>
    </row>
    <row r="43" spans="2:14" x14ac:dyDescent="0.2">
      <c r="B43" s="963"/>
      <c r="D43" s="963"/>
      <c r="M43" s="963"/>
      <c r="N43" s="963"/>
    </row>
    <row r="44" spans="2:14" x14ac:dyDescent="0.2">
      <c r="B44" s="963"/>
      <c r="D44" s="963"/>
      <c r="M44" s="963"/>
      <c r="N44" s="963"/>
    </row>
    <row r="45" spans="2:14" x14ac:dyDescent="0.2">
      <c r="D45" s="963"/>
      <c r="M45" s="963"/>
      <c r="N45" s="963"/>
    </row>
    <row r="46" spans="2:14" x14ac:dyDescent="0.2">
      <c r="D46" s="963"/>
      <c r="M46" s="963"/>
      <c r="N46" s="963"/>
    </row>
    <row r="47" spans="2:14" x14ac:dyDescent="0.2">
      <c r="D47" s="963"/>
      <c r="M47" s="963"/>
      <c r="N47" s="963"/>
    </row>
    <row r="48" spans="2:14" x14ac:dyDescent="0.2">
      <c r="D48" s="963"/>
      <c r="M48" s="963"/>
      <c r="N48" s="963"/>
    </row>
    <row r="49" spans="4:4" x14ac:dyDescent="0.2">
      <c r="D49" s="963"/>
    </row>
    <row r="50" spans="4:4" x14ac:dyDescent="0.2">
      <c r="D50" s="963"/>
    </row>
    <row r="51" spans="4:4" x14ac:dyDescent="0.2">
      <c r="D51" s="963"/>
    </row>
    <row r="52" spans="4:4" x14ac:dyDescent="0.2">
      <c r="D52" s="963"/>
    </row>
    <row r="53" spans="4:4" x14ac:dyDescent="0.2">
      <c r="D53" s="963"/>
    </row>
    <row r="54" spans="4:4" x14ac:dyDescent="0.2">
      <c r="D54" s="963"/>
    </row>
    <row r="55" spans="4:4" x14ac:dyDescent="0.2">
      <c r="D55" s="963"/>
    </row>
    <row r="56" spans="4:4" x14ac:dyDescent="0.2">
      <c r="D56" s="963"/>
    </row>
    <row r="57" spans="4:4" x14ac:dyDescent="0.2">
      <c r="D57" s="963"/>
    </row>
    <row r="58" spans="4:4" x14ac:dyDescent="0.2">
      <c r="D58" s="963"/>
    </row>
    <row r="59" spans="4:4" x14ac:dyDescent="0.2">
      <c r="D59" s="963"/>
    </row>
    <row r="60" spans="4:4" x14ac:dyDescent="0.2">
      <c r="D60" s="96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60"/>
  <sheetViews>
    <sheetView zoomScaleNormal="100" workbookViewId="0">
      <selection activeCell="M28" sqref="M28"/>
    </sheetView>
  </sheetViews>
  <sheetFormatPr baseColWidth="10" defaultColWidth="11.42578125" defaultRowHeight="15" x14ac:dyDescent="0.2"/>
  <cols>
    <col min="1" max="1" width="0.5703125" style="991" customWidth="1"/>
    <col min="2" max="2" width="26.5703125" style="991" bestFit="1" customWidth="1"/>
    <col min="3" max="3" width="7.85546875" style="991" customWidth="1"/>
    <col min="4" max="4" width="7" style="991" bestFit="1" customWidth="1"/>
    <col min="5" max="5" width="8.5703125" style="991" customWidth="1"/>
    <col min="6" max="6" width="6" style="991" customWidth="1"/>
    <col min="7" max="7" width="8.28515625" style="991" customWidth="1"/>
    <col min="8" max="8" width="7" style="991" bestFit="1" customWidth="1"/>
    <col min="9" max="9" width="9.7109375" style="991" customWidth="1"/>
    <col min="10" max="10" width="6" style="991" customWidth="1"/>
    <col min="11" max="11" width="7" style="991" customWidth="1"/>
    <col min="12" max="12" width="6" style="991" customWidth="1"/>
    <col min="13" max="13" width="7.140625" style="991" customWidth="1"/>
    <col min="14" max="14" width="6" style="991" customWidth="1"/>
    <col min="15" max="15" width="7.140625" style="991" customWidth="1"/>
    <col min="16" max="16" width="7.28515625" style="991" customWidth="1"/>
    <col min="17" max="16384" width="11.42578125" style="991"/>
  </cols>
  <sheetData>
    <row r="1" spans="1:21" s="963" customFormat="1" ht="12.75" customHeight="1" x14ac:dyDescent="0.2">
      <c r="B1" s="963" t="s">
        <v>32</v>
      </c>
      <c r="E1" s="967" t="s">
        <v>194</v>
      </c>
      <c r="F1" s="967"/>
      <c r="G1" s="967" t="s">
        <v>195</v>
      </c>
      <c r="H1" s="967"/>
      <c r="I1" s="967" t="s">
        <v>196</v>
      </c>
      <c r="J1" s="967"/>
      <c r="K1" s="967" t="s">
        <v>197</v>
      </c>
      <c r="L1" s="967"/>
      <c r="M1" s="967" t="s">
        <v>198</v>
      </c>
      <c r="N1" s="967"/>
      <c r="O1" s="967" t="s">
        <v>199</v>
      </c>
    </row>
    <row r="2" spans="1:21" s="968" customFormat="1" ht="48" customHeight="1" x14ac:dyDescent="0.25">
      <c r="B2" s="969"/>
      <c r="C2" s="969"/>
      <c r="D2" s="969"/>
      <c r="E2" s="969"/>
      <c r="F2" s="969"/>
      <c r="G2" s="969"/>
      <c r="H2" s="969"/>
    </row>
    <row r="3" spans="1:21" s="970" customFormat="1" ht="21" x14ac:dyDescent="0.2">
      <c r="B3" s="1495" t="s">
        <v>443</v>
      </c>
      <c r="C3" s="1495"/>
      <c r="D3" s="1495"/>
      <c r="E3" s="1495"/>
      <c r="F3" s="1495"/>
      <c r="G3" s="1495"/>
      <c r="H3" s="1495"/>
      <c r="I3" s="1495"/>
      <c r="J3" s="1495"/>
      <c r="K3" s="1495"/>
      <c r="L3" s="1495"/>
      <c r="M3" s="1495"/>
      <c r="N3" s="1495"/>
      <c r="O3" s="1495"/>
      <c r="P3" s="1495"/>
    </row>
    <row r="4" spans="1:21" s="970" customFormat="1" ht="15.75" x14ac:dyDescent="0.2">
      <c r="B4" s="1416" t="str">
        <f>porsaad!$B$6</f>
        <v>Situación a 30 de abril de 2024</v>
      </c>
      <c r="C4" s="1416"/>
      <c r="D4" s="1416"/>
      <c r="E4" s="1416"/>
      <c r="F4" s="1416"/>
      <c r="G4" s="1416"/>
      <c r="H4" s="1416"/>
      <c r="I4" s="1416"/>
      <c r="J4" s="1416"/>
      <c r="K4" s="1416"/>
      <c r="L4" s="1416"/>
      <c r="M4" s="1416"/>
      <c r="N4" s="1416"/>
      <c r="O4" s="1416"/>
      <c r="P4" s="1416"/>
      <c r="Q4" s="971"/>
      <c r="R4" s="971"/>
      <c r="S4" s="971"/>
      <c r="T4" s="971"/>
      <c r="U4" s="971"/>
    </row>
    <row r="5" spans="1:21" s="972" customFormat="1" ht="7.5" customHeight="1" x14ac:dyDescent="0.2">
      <c r="B5" s="973"/>
      <c r="C5" s="972" t="s">
        <v>194</v>
      </c>
      <c r="E5" s="972" t="s">
        <v>195</v>
      </c>
      <c r="G5" s="972" t="s">
        <v>196</v>
      </c>
      <c r="I5" s="972" t="s">
        <v>197</v>
      </c>
      <c r="K5" s="967" t="s">
        <v>198</v>
      </c>
      <c r="M5" s="967" t="s">
        <v>199</v>
      </c>
      <c r="O5" s="967" t="s">
        <v>199</v>
      </c>
    </row>
    <row r="6" spans="1:21" s="970" customFormat="1" ht="15" customHeight="1" x14ac:dyDescent="0.2">
      <c r="B6" s="974"/>
      <c r="C6" s="1617" t="s">
        <v>200</v>
      </c>
      <c r="D6" s="1618"/>
      <c r="E6" s="1618"/>
      <c r="F6" s="1618"/>
      <c r="G6" s="1618"/>
      <c r="H6" s="1618"/>
      <c r="I6" s="1618"/>
      <c r="J6" s="1618"/>
      <c r="K6" s="1618"/>
      <c r="L6" s="1618"/>
      <c r="M6" s="1618"/>
      <c r="N6" s="1618"/>
      <c r="O6" s="1618"/>
      <c r="P6" s="1619"/>
    </row>
    <row r="7" spans="1:21" s="970" customFormat="1" ht="57" customHeight="1" x14ac:dyDescent="0.2">
      <c r="B7" s="1620" t="s">
        <v>12</v>
      </c>
      <c r="C7" s="1622" t="s">
        <v>0</v>
      </c>
      <c r="D7" s="1623"/>
      <c r="E7" s="1615" t="s">
        <v>201</v>
      </c>
      <c r="F7" s="1624"/>
      <c r="G7" s="1625" t="s">
        <v>202</v>
      </c>
      <c r="H7" s="1626"/>
      <c r="I7" s="1625" t="s">
        <v>203</v>
      </c>
      <c r="J7" s="1626"/>
      <c r="K7" s="1625" t="s">
        <v>204</v>
      </c>
      <c r="L7" s="1626"/>
      <c r="M7" s="1625" t="s">
        <v>205</v>
      </c>
      <c r="N7" s="1626"/>
      <c r="O7" s="1615" t="s">
        <v>206</v>
      </c>
      <c r="P7" s="1616"/>
    </row>
    <row r="8" spans="1:21" s="975" customFormat="1" ht="12" customHeight="1" x14ac:dyDescent="0.2">
      <c r="B8" s="1621"/>
      <c r="C8" s="993" t="s">
        <v>9</v>
      </c>
      <c r="D8" s="993" t="s">
        <v>28</v>
      </c>
      <c r="E8" s="993" t="s">
        <v>9</v>
      </c>
      <c r="F8" s="993" t="s">
        <v>28</v>
      </c>
      <c r="G8" s="993" t="s">
        <v>9</v>
      </c>
      <c r="H8" s="993" t="s">
        <v>28</v>
      </c>
      <c r="I8" s="993" t="s">
        <v>9</v>
      </c>
      <c r="J8" s="992" t="s">
        <v>28</v>
      </c>
      <c r="K8" s="995" t="s">
        <v>9</v>
      </c>
      <c r="L8" s="992" t="s">
        <v>28</v>
      </c>
      <c r="M8" s="994" t="s">
        <v>9</v>
      </c>
      <c r="N8" s="993" t="s">
        <v>28</v>
      </c>
      <c r="O8" s="993" t="s">
        <v>9</v>
      </c>
      <c r="P8" s="992" t="s">
        <v>28</v>
      </c>
      <c r="R8" s="976"/>
    </row>
    <row r="9" spans="1:21" ht="5.25" customHeight="1" x14ac:dyDescent="0.2">
      <c r="B9" s="963"/>
      <c r="D9" s="963"/>
      <c r="M9" s="963"/>
      <c r="N9" s="963"/>
    </row>
    <row r="10" spans="1:21" s="964" customFormat="1" ht="16.5" customHeight="1" x14ac:dyDescent="0.2">
      <c r="A10" s="964">
        <v>1</v>
      </c>
      <c r="B10" s="977" t="s">
        <v>8</v>
      </c>
      <c r="C10" s="978">
        <f>E10+G10+I10+K10+M10+O10</f>
        <v>2662</v>
      </c>
      <c r="D10" s="979">
        <f>IFERROR(C10/$C10*100,"-")</f>
        <v>100</v>
      </c>
      <c r="E10" s="978">
        <v>0</v>
      </c>
      <c r="F10" s="979">
        <v>0</v>
      </c>
      <c r="G10" s="978">
        <v>2580</v>
      </c>
      <c r="H10" s="979">
        <v>96.919609316303536</v>
      </c>
      <c r="I10" s="978">
        <v>82</v>
      </c>
      <c r="J10" s="979">
        <v>3.0803906836964687</v>
      </c>
      <c r="K10" s="978">
        <v>0</v>
      </c>
      <c r="L10" s="979">
        <v>0</v>
      </c>
      <c r="M10" s="978">
        <v>0</v>
      </c>
      <c r="N10" s="979">
        <v>0</v>
      </c>
      <c r="O10" s="978">
        <v>0</v>
      </c>
      <c r="P10" s="979">
        <f>IFERROR(O10/$C10*100,"-")</f>
        <v>0</v>
      </c>
      <c r="R10" s="980"/>
    </row>
    <row r="11" spans="1:21" s="965" customFormat="1" ht="16.5" customHeight="1" x14ac:dyDescent="0.2">
      <c r="A11" s="965">
        <v>2</v>
      </c>
      <c r="B11" s="981" t="s">
        <v>7</v>
      </c>
      <c r="C11" s="982">
        <f t="shared" ref="C11:C27" si="0">E11+G11+I11+K11+M11+O11</f>
        <v>3528</v>
      </c>
      <c r="D11" s="983">
        <f t="shared" ref="D11:D27" si="1">IFERROR(C11/$C11*100,"-")</f>
        <v>100</v>
      </c>
      <c r="E11" s="982">
        <v>1</v>
      </c>
      <c r="F11" s="983">
        <v>2.834467120181406E-2</v>
      </c>
      <c r="G11" s="982">
        <v>3298</v>
      </c>
      <c r="H11" s="983">
        <v>93.480725623582757</v>
      </c>
      <c r="I11" s="982">
        <v>229</v>
      </c>
      <c r="J11" s="983">
        <v>6.4909297052154189</v>
      </c>
      <c r="K11" s="982">
        <v>0</v>
      </c>
      <c r="L11" s="983">
        <v>0</v>
      </c>
      <c r="M11" s="982">
        <v>0</v>
      </c>
      <c r="N11" s="983">
        <v>0</v>
      </c>
      <c r="O11" s="982">
        <v>0</v>
      </c>
      <c r="P11" s="983">
        <f t="shared" ref="P11:P27" si="2">IFERROR(O11/$C11*100,"-")</f>
        <v>0</v>
      </c>
      <c r="R11" s="980"/>
    </row>
    <row r="12" spans="1:21" s="965" customFormat="1" ht="16.5" customHeight="1" x14ac:dyDescent="0.2">
      <c r="A12" s="965">
        <v>3</v>
      </c>
      <c r="B12" s="981" t="s">
        <v>37</v>
      </c>
      <c r="C12" s="982">
        <f t="shared" si="0"/>
        <v>1675</v>
      </c>
      <c r="D12" s="983">
        <f t="shared" si="1"/>
        <v>100</v>
      </c>
      <c r="E12" s="982">
        <v>71</v>
      </c>
      <c r="F12" s="983">
        <v>4.2388059701492535</v>
      </c>
      <c r="G12" s="982">
        <v>1472</v>
      </c>
      <c r="H12" s="983">
        <v>87.880597014925371</v>
      </c>
      <c r="I12" s="982">
        <v>109</v>
      </c>
      <c r="J12" s="983">
        <v>6.5074626865671643</v>
      </c>
      <c r="K12" s="982">
        <v>1</v>
      </c>
      <c r="L12" s="983">
        <v>5.9701492537313432E-2</v>
      </c>
      <c r="M12" s="982">
        <v>22</v>
      </c>
      <c r="N12" s="983">
        <v>1.3134328358208955</v>
      </c>
      <c r="O12" s="982">
        <v>0</v>
      </c>
      <c r="P12" s="983">
        <f t="shared" si="2"/>
        <v>0</v>
      </c>
      <c r="R12" s="980"/>
    </row>
    <row r="13" spans="1:21" s="965" customFormat="1" ht="16.5" customHeight="1" x14ac:dyDescent="0.2">
      <c r="A13" s="965">
        <v>4</v>
      </c>
      <c r="B13" s="981" t="s">
        <v>38</v>
      </c>
      <c r="C13" s="982">
        <f t="shared" si="0"/>
        <v>341</v>
      </c>
      <c r="D13" s="983">
        <f t="shared" si="1"/>
        <v>100</v>
      </c>
      <c r="E13" s="982">
        <v>0</v>
      </c>
      <c r="F13" s="983">
        <v>0</v>
      </c>
      <c r="G13" s="982">
        <v>303</v>
      </c>
      <c r="H13" s="983">
        <v>88.856304985337246</v>
      </c>
      <c r="I13" s="982">
        <v>38</v>
      </c>
      <c r="J13" s="983">
        <v>11.143695014662756</v>
      </c>
      <c r="K13" s="982">
        <v>0</v>
      </c>
      <c r="L13" s="983">
        <v>0</v>
      </c>
      <c r="M13" s="982">
        <v>0</v>
      </c>
      <c r="N13" s="983">
        <v>0</v>
      </c>
      <c r="O13" s="982">
        <v>0</v>
      </c>
      <c r="P13" s="983">
        <f t="shared" si="2"/>
        <v>0</v>
      </c>
      <c r="R13" s="980"/>
    </row>
    <row r="14" spans="1:21" s="965" customFormat="1" ht="16.5" customHeight="1" x14ac:dyDescent="0.2">
      <c r="A14" s="965">
        <v>5</v>
      </c>
      <c r="B14" s="981" t="s">
        <v>6</v>
      </c>
      <c r="C14" s="982">
        <f t="shared" si="0"/>
        <v>3824</v>
      </c>
      <c r="D14" s="983">
        <f t="shared" si="1"/>
        <v>100</v>
      </c>
      <c r="E14" s="982">
        <v>2247</v>
      </c>
      <c r="F14" s="983">
        <v>58.76046025104602</v>
      </c>
      <c r="G14" s="982">
        <v>911</v>
      </c>
      <c r="H14" s="983">
        <v>23.823221757322173</v>
      </c>
      <c r="I14" s="982">
        <v>244</v>
      </c>
      <c r="J14" s="983">
        <v>6.3807531380753142</v>
      </c>
      <c r="K14" s="982">
        <v>421</v>
      </c>
      <c r="L14" s="983">
        <v>11.009414225941423</v>
      </c>
      <c r="M14" s="982">
        <v>1</v>
      </c>
      <c r="N14" s="983">
        <v>2.615062761506276E-2</v>
      </c>
      <c r="O14" s="982">
        <v>0</v>
      </c>
      <c r="P14" s="983">
        <f t="shared" si="2"/>
        <v>0</v>
      </c>
      <c r="R14" s="980"/>
    </row>
    <row r="15" spans="1:21" s="965" customFormat="1" ht="16.5" customHeight="1" x14ac:dyDescent="0.2">
      <c r="A15" s="965">
        <v>6</v>
      </c>
      <c r="B15" s="981" t="s">
        <v>5</v>
      </c>
      <c r="C15" s="982">
        <f t="shared" si="0"/>
        <v>79</v>
      </c>
      <c r="D15" s="983">
        <f t="shared" si="1"/>
        <v>100</v>
      </c>
      <c r="E15" s="982">
        <v>0</v>
      </c>
      <c r="F15" s="983">
        <v>0</v>
      </c>
      <c r="G15" s="982">
        <v>79</v>
      </c>
      <c r="H15" s="983">
        <v>100</v>
      </c>
      <c r="I15" s="982">
        <v>0</v>
      </c>
      <c r="J15" s="983">
        <v>0</v>
      </c>
      <c r="K15" s="982">
        <v>0</v>
      </c>
      <c r="L15" s="983">
        <v>0</v>
      </c>
      <c r="M15" s="982">
        <v>0</v>
      </c>
      <c r="N15" s="983">
        <v>0</v>
      </c>
      <c r="O15" s="982">
        <v>0</v>
      </c>
      <c r="P15" s="983">
        <f t="shared" si="2"/>
        <v>0</v>
      </c>
      <c r="R15" s="980"/>
    </row>
    <row r="16" spans="1:21" s="966" customFormat="1" ht="16.5" customHeight="1" x14ac:dyDescent="0.2">
      <c r="A16" s="966">
        <v>7</v>
      </c>
      <c r="B16" s="981" t="s">
        <v>4</v>
      </c>
      <c r="C16" s="982">
        <f t="shared" si="0"/>
        <v>16790</v>
      </c>
      <c r="D16" s="983">
        <f t="shared" si="1"/>
        <v>100</v>
      </c>
      <c r="E16" s="982">
        <v>2028</v>
      </c>
      <c r="F16" s="983">
        <v>12.078618225134008</v>
      </c>
      <c r="G16" s="982">
        <v>11267</v>
      </c>
      <c r="H16" s="983">
        <v>67.105419892793321</v>
      </c>
      <c r="I16" s="982">
        <v>1706</v>
      </c>
      <c r="J16" s="983">
        <v>10.160810005955927</v>
      </c>
      <c r="K16" s="982">
        <v>1789</v>
      </c>
      <c r="L16" s="983">
        <v>10.655151876116737</v>
      </c>
      <c r="M16" s="982">
        <v>0</v>
      </c>
      <c r="N16" s="983">
        <v>0</v>
      </c>
      <c r="O16" s="982">
        <v>0</v>
      </c>
      <c r="P16" s="983">
        <f t="shared" si="2"/>
        <v>0</v>
      </c>
      <c r="R16" s="980"/>
    </row>
    <row r="17" spans="1:18" s="966" customFormat="1" ht="16.5" customHeight="1" x14ac:dyDescent="0.2">
      <c r="A17" s="966">
        <v>8</v>
      </c>
      <c r="B17" s="981" t="s">
        <v>40</v>
      </c>
      <c r="C17" s="982">
        <f t="shared" si="0"/>
        <v>3673</v>
      </c>
      <c r="D17" s="983">
        <f t="shared" si="1"/>
        <v>100</v>
      </c>
      <c r="E17" s="982">
        <v>174</v>
      </c>
      <c r="F17" s="983">
        <v>4.7372719847536073</v>
      </c>
      <c r="G17" s="982">
        <v>2833</v>
      </c>
      <c r="H17" s="983">
        <v>77.130411108086022</v>
      </c>
      <c r="I17" s="982">
        <v>148</v>
      </c>
      <c r="J17" s="983">
        <v>4.0294037571467465</v>
      </c>
      <c r="K17" s="982">
        <v>518</v>
      </c>
      <c r="L17" s="983">
        <v>14.102913150013613</v>
      </c>
      <c r="M17" s="982">
        <v>0</v>
      </c>
      <c r="N17" s="983">
        <v>0</v>
      </c>
      <c r="O17" s="982">
        <v>0</v>
      </c>
      <c r="P17" s="983">
        <f t="shared" si="2"/>
        <v>0</v>
      </c>
      <c r="R17" s="980"/>
    </row>
    <row r="18" spans="1:18" s="966" customFormat="1" ht="16.5" customHeight="1" x14ac:dyDescent="0.2">
      <c r="A18" s="966">
        <v>9</v>
      </c>
      <c r="B18" s="981" t="s">
        <v>41</v>
      </c>
      <c r="C18" s="982">
        <f t="shared" si="0"/>
        <v>6105</v>
      </c>
      <c r="D18" s="983">
        <f t="shared" si="1"/>
        <v>100</v>
      </c>
      <c r="E18" s="982">
        <v>889</v>
      </c>
      <c r="F18" s="983">
        <v>14.56183456183456</v>
      </c>
      <c r="G18" s="982">
        <v>4840</v>
      </c>
      <c r="H18" s="983">
        <v>79.27927927927928</v>
      </c>
      <c r="I18" s="982">
        <v>376</v>
      </c>
      <c r="J18" s="983">
        <v>6.1588861588861583</v>
      </c>
      <c r="K18" s="982">
        <v>0</v>
      </c>
      <c r="L18" s="983">
        <v>0</v>
      </c>
      <c r="M18" s="982">
        <v>0</v>
      </c>
      <c r="N18" s="983">
        <v>0</v>
      </c>
      <c r="O18" s="982">
        <v>0</v>
      </c>
      <c r="P18" s="983">
        <f t="shared" si="2"/>
        <v>0</v>
      </c>
      <c r="R18" s="980"/>
    </row>
    <row r="19" spans="1:18" s="966" customFormat="1" ht="16.5" customHeight="1" x14ac:dyDescent="0.2">
      <c r="A19" s="966">
        <v>10</v>
      </c>
      <c r="B19" s="981" t="s">
        <v>3</v>
      </c>
      <c r="C19" s="982">
        <f t="shared" si="0"/>
        <v>7579</v>
      </c>
      <c r="D19" s="983">
        <f t="shared" si="1"/>
        <v>100</v>
      </c>
      <c r="E19" s="982">
        <v>2823</v>
      </c>
      <c r="F19" s="983">
        <v>37.247658002374983</v>
      </c>
      <c r="G19" s="982">
        <v>3645</v>
      </c>
      <c r="H19" s="983">
        <v>48.093416017944321</v>
      </c>
      <c r="I19" s="982">
        <v>491</v>
      </c>
      <c r="J19" s="983">
        <v>6.4784272331442141</v>
      </c>
      <c r="K19" s="982">
        <v>620</v>
      </c>
      <c r="L19" s="983">
        <v>8.1804987465364825</v>
      </c>
      <c r="M19" s="982">
        <v>0</v>
      </c>
      <c r="N19" s="983">
        <v>0</v>
      </c>
      <c r="O19" s="982">
        <v>0</v>
      </c>
      <c r="P19" s="983">
        <f t="shared" si="2"/>
        <v>0</v>
      </c>
      <c r="R19" s="980"/>
    </row>
    <row r="20" spans="1:18" s="965" customFormat="1" ht="16.5" customHeight="1" x14ac:dyDescent="0.2">
      <c r="A20" s="965">
        <v>11</v>
      </c>
      <c r="B20" s="981" t="s">
        <v>2</v>
      </c>
      <c r="C20" s="982">
        <f t="shared" si="0"/>
        <v>5884</v>
      </c>
      <c r="D20" s="983">
        <f t="shared" si="1"/>
        <v>100</v>
      </c>
      <c r="E20" s="982">
        <v>3758</v>
      </c>
      <c r="F20" s="983">
        <v>63.868116927260367</v>
      </c>
      <c r="G20" s="982">
        <v>1602</v>
      </c>
      <c r="H20" s="983">
        <v>27.226376614547927</v>
      </c>
      <c r="I20" s="982">
        <v>289</v>
      </c>
      <c r="J20" s="983">
        <v>4.9116247450713804</v>
      </c>
      <c r="K20" s="982">
        <v>235</v>
      </c>
      <c r="L20" s="983">
        <v>3.9938817131203264</v>
      </c>
      <c r="M20" s="982">
        <v>0</v>
      </c>
      <c r="N20" s="983">
        <v>0</v>
      </c>
      <c r="O20" s="982">
        <v>0</v>
      </c>
      <c r="P20" s="983">
        <f t="shared" si="2"/>
        <v>0</v>
      </c>
      <c r="R20" s="980"/>
    </row>
    <row r="21" spans="1:18" s="965" customFormat="1" ht="16.5" customHeight="1" x14ac:dyDescent="0.2">
      <c r="A21" s="965">
        <v>12</v>
      </c>
      <c r="B21" s="981" t="s">
        <v>35</v>
      </c>
      <c r="C21" s="982">
        <f t="shared" si="0"/>
        <v>5955</v>
      </c>
      <c r="D21" s="983">
        <f t="shared" si="1"/>
        <v>100</v>
      </c>
      <c r="E21" s="982">
        <v>463</v>
      </c>
      <c r="F21" s="983">
        <v>7.7749790092359357</v>
      </c>
      <c r="G21" s="982">
        <v>3982</v>
      </c>
      <c r="H21" s="983">
        <v>66.868178001679254</v>
      </c>
      <c r="I21" s="982">
        <v>1196</v>
      </c>
      <c r="J21" s="983">
        <v>20.083963056255246</v>
      </c>
      <c r="K21" s="982">
        <v>314</v>
      </c>
      <c r="L21" s="983">
        <v>5.2728799328295555</v>
      </c>
      <c r="M21" s="982">
        <v>0</v>
      </c>
      <c r="N21" s="983">
        <v>0</v>
      </c>
      <c r="O21" s="982">
        <v>0</v>
      </c>
      <c r="P21" s="983">
        <f t="shared" si="2"/>
        <v>0</v>
      </c>
      <c r="R21" s="980"/>
    </row>
    <row r="22" spans="1:18" s="965" customFormat="1" ht="16.5" customHeight="1" x14ac:dyDescent="0.2">
      <c r="A22" s="965">
        <v>13</v>
      </c>
      <c r="B22" s="981" t="s">
        <v>42</v>
      </c>
      <c r="C22" s="982">
        <f t="shared" si="0"/>
        <v>13290</v>
      </c>
      <c r="D22" s="983">
        <f t="shared" si="1"/>
        <v>100</v>
      </c>
      <c r="E22" s="982">
        <v>1284</v>
      </c>
      <c r="F22" s="983">
        <v>9.6613995485327315</v>
      </c>
      <c r="G22" s="982">
        <v>9651</v>
      </c>
      <c r="H22" s="983">
        <v>72.618510158013549</v>
      </c>
      <c r="I22" s="982">
        <v>952</v>
      </c>
      <c r="J22" s="983">
        <v>7.163280662151994</v>
      </c>
      <c r="K22" s="982">
        <v>1403</v>
      </c>
      <c r="L22" s="983">
        <v>10.55680963130173</v>
      </c>
      <c r="M22" s="982">
        <v>0</v>
      </c>
      <c r="N22" s="983">
        <v>0</v>
      </c>
      <c r="O22" s="982">
        <v>0</v>
      </c>
      <c r="P22" s="983">
        <f t="shared" si="2"/>
        <v>0</v>
      </c>
      <c r="R22" s="980"/>
    </row>
    <row r="23" spans="1:18" s="965" customFormat="1" ht="16.5" customHeight="1" x14ac:dyDescent="0.2">
      <c r="A23" s="965">
        <v>14</v>
      </c>
      <c r="B23" s="981" t="s">
        <v>43</v>
      </c>
      <c r="C23" s="982">
        <f t="shared" si="0"/>
        <v>755</v>
      </c>
      <c r="D23" s="983">
        <f t="shared" si="1"/>
        <v>100</v>
      </c>
      <c r="E23" s="982">
        <v>4</v>
      </c>
      <c r="F23" s="983">
        <v>0.5298013245033113</v>
      </c>
      <c r="G23" s="982">
        <v>518</v>
      </c>
      <c r="H23" s="983">
        <v>68.609271523178805</v>
      </c>
      <c r="I23" s="982">
        <v>97</v>
      </c>
      <c r="J23" s="983">
        <v>12.847682119205297</v>
      </c>
      <c r="K23" s="982">
        <v>136</v>
      </c>
      <c r="L23" s="983">
        <v>18.013245033112582</v>
      </c>
      <c r="M23" s="982">
        <v>0</v>
      </c>
      <c r="N23" s="983">
        <v>0</v>
      </c>
      <c r="O23" s="982">
        <v>0</v>
      </c>
      <c r="P23" s="983">
        <f t="shared" si="2"/>
        <v>0</v>
      </c>
      <c r="R23" s="980"/>
    </row>
    <row r="24" spans="1:18" s="965" customFormat="1" ht="16.5" customHeight="1" x14ac:dyDescent="0.2">
      <c r="A24" s="965">
        <v>15</v>
      </c>
      <c r="B24" s="981" t="s">
        <v>44</v>
      </c>
      <c r="C24" s="982">
        <f t="shared" si="0"/>
        <v>730</v>
      </c>
      <c r="D24" s="983">
        <f t="shared" si="1"/>
        <v>100</v>
      </c>
      <c r="E24" s="982">
        <v>477</v>
      </c>
      <c r="F24" s="983">
        <v>65.342465753424662</v>
      </c>
      <c r="G24" s="982">
        <v>216</v>
      </c>
      <c r="H24" s="983">
        <v>29.589041095890412</v>
      </c>
      <c r="I24" s="982">
        <v>37</v>
      </c>
      <c r="J24" s="983">
        <v>5.0684931506849313</v>
      </c>
      <c r="K24" s="982">
        <v>0</v>
      </c>
      <c r="L24" s="983">
        <v>0</v>
      </c>
      <c r="M24" s="982">
        <v>0</v>
      </c>
      <c r="N24" s="983">
        <v>0</v>
      </c>
      <c r="O24" s="982">
        <v>0</v>
      </c>
      <c r="P24" s="983">
        <f t="shared" si="2"/>
        <v>0</v>
      </c>
      <c r="R24" s="980"/>
    </row>
    <row r="25" spans="1:18" s="965" customFormat="1" ht="16.5" customHeight="1" x14ac:dyDescent="0.2">
      <c r="A25" s="965">
        <v>16</v>
      </c>
      <c r="B25" s="981" t="s">
        <v>45</v>
      </c>
      <c r="C25" s="982">
        <f t="shared" si="0"/>
        <v>680</v>
      </c>
      <c r="D25" s="983">
        <f t="shared" si="1"/>
        <v>100</v>
      </c>
      <c r="E25" s="982">
        <v>0</v>
      </c>
      <c r="F25" s="983">
        <v>0</v>
      </c>
      <c r="G25" s="982">
        <v>678</v>
      </c>
      <c r="H25" s="983">
        <v>99.705882352941174</v>
      </c>
      <c r="I25" s="982">
        <v>2</v>
      </c>
      <c r="J25" s="983">
        <v>0.29411764705882354</v>
      </c>
      <c r="K25" s="982">
        <v>0</v>
      </c>
      <c r="L25" s="983">
        <v>0</v>
      </c>
      <c r="M25" s="982">
        <v>0</v>
      </c>
      <c r="N25" s="983">
        <v>0</v>
      </c>
      <c r="O25" s="982">
        <v>0</v>
      </c>
      <c r="P25" s="983">
        <f t="shared" si="2"/>
        <v>0</v>
      </c>
      <c r="R25" s="980"/>
    </row>
    <row r="26" spans="1:18" s="965" customFormat="1" ht="16.5" customHeight="1" x14ac:dyDescent="0.2">
      <c r="A26" s="965">
        <v>17</v>
      </c>
      <c r="B26" s="981" t="s">
        <v>46</v>
      </c>
      <c r="C26" s="982">
        <f t="shared" si="0"/>
        <v>486</v>
      </c>
      <c r="D26" s="983">
        <f t="shared" si="1"/>
        <v>100</v>
      </c>
      <c r="E26" s="982">
        <v>0</v>
      </c>
      <c r="F26" s="983">
        <v>0</v>
      </c>
      <c r="G26" s="982">
        <v>467</v>
      </c>
      <c r="H26" s="983">
        <v>96.090534979423865</v>
      </c>
      <c r="I26" s="982">
        <v>19</v>
      </c>
      <c r="J26" s="983">
        <v>3.9094650205761319</v>
      </c>
      <c r="K26" s="982">
        <v>0</v>
      </c>
      <c r="L26" s="983">
        <v>0</v>
      </c>
      <c r="M26" s="982">
        <v>0</v>
      </c>
      <c r="N26" s="983">
        <v>0</v>
      </c>
      <c r="O26" s="982">
        <v>0</v>
      </c>
      <c r="P26" s="983">
        <f t="shared" si="2"/>
        <v>0</v>
      </c>
      <c r="R26" s="980"/>
    </row>
    <row r="27" spans="1:18" s="965" customFormat="1" ht="16.5" customHeight="1" x14ac:dyDescent="0.2">
      <c r="B27" s="984" t="s">
        <v>1</v>
      </c>
      <c r="C27" s="985">
        <f t="shared" si="0"/>
        <v>1</v>
      </c>
      <c r="D27" s="986">
        <f t="shared" si="1"/>
        <v>100</v>
      </c>
      <c r="E27" s="985">
        <v>0</v>
      </c>
      <c r="F27" s="986">
        <f t="shared" ref="F27" si="3">IFERROR(E27/$C27*100,"-")</f>
        <v>0</v>
      </c>
      <c r="G27" s="985">
        <v>1</v>
      </c>
      <c r="H27" s="986">
        <f t="shared" ref="H27" si="4">IFERROR(G27/$C27*100,"-")</f>
        <v>100</v>
      </c>
      <c r="I27" s="985">
        <v>0</v>
      </c>
      <c r="J27" s="986">
        <f t="shared" ref="J27" si="5">IFERROR(I27/$C27*100,"-")</f>
        <v>0</v>
      </c>
      <c r="K27" s="985">
        <v>0</v>
      </c>
      <c r="L27" s="986">
        <f t="shared" ref="L27" si="6">IFERROR(K27/$C27*100,"-")</f>
        <v>0</v>
      </c>
      <c r="M27" s="985">
        <v>0</v>
      </c>
      <c r="N27" s="986">
        <f t="shared" ref="N27" si="7">IFERROR(M27/$C27*100,"-")</f>
        <v>0</v>
      </c>
      <c r="O27" s="985">
        <f>IFERROR(GETPIVOTDATA("ID PRESTACION
COUNT",#REF!,"CCAA","Ceuta","Grado Resuelto",$B$1,"Subtipo",O$1),0)+IFERROR(GETPIVOTDATA("ID PRESTACION
COUNT",#REF!,"CCAA","Melilla","Grado Resuelto",$B$1,"Subtipo",O$1),0)</f>
        <v>0</v>
      </c>
      <c r="P27" s="986">
        <f t="shared" si="2"/>
        <v>0</v>
      </c>
      <c r="R27" s="980"/>
    </row>
    <row r="28" spans="1:18" s="1296" customFormat="1" x14ac:dyDescent="0.2">
      <c r="B28" s="1297" t="s">
        <v>0</v>
      </c>
      <c r="C28" s="1300">
        <f>SUM(C10:C27)</f>
        <v>74037</v>
      </c>
      <c r="D28" s="1301">
        <f>C28/$C28*100</f>
        <v>100</v>
      </c>
      <c r="E28" s="1300">
        <f>SUM(E10:E27)</f>
        <v>14219</v>
      </c>
      <c r="F28" s="1301">
        <f>E28/$C28*100</f>
        <v>19.205262233747991</v>
      </c>
      <c r="G28" s="1300">
        <f>SUM(G10:G27)</f>
        <v>48343</v>
      </c>
      <c r="H28" s="1301">
        <f>G28/$C28*100</f>
        <v>65.295730513121825</v>
      </c>
      <c r="I28" s="1300">
        <f>SUM(I10:I27)</f>
        <v>6015</v>
      </c>
      <c r="J28" s="1301">
        <f>I28/$C28*100</f>
        <v>8.1243162202682448</v>
      </c>
      <c r="K28" s="1300">
        <f>SUM(K10:K27)</f>
        <v>5437</v>
      </c>
      <c r="L28" s="1301">
        <f>K28/$C28*100</f>
        <v>7.3436254845550195</v>
      </c>
      <c r="M28" s="1300">
        <f>SUM(M10:M27)</f>
        <v>23</v>
      </c>
      <c r="N28" s="1301">
        <f>M28/$C28*100</f>
        <v>3.1065548306927617E-2</v>
      </c>
      <c r="O28" s="1300">
        <f>SUM(O10:O27)</f>
        <v>0</v>
      </c>
      <c r="P28" s="1301">
        <f>O28/$C28*100</f>
        <v>0</v>
      </c>
    </row>
    <row r="29" spans="1:18" s="964" customFormat="1" hidden="1" x14ac:dyDescent="0.2">
      <c r="A29" s="967">
        <v>18</v>
      </c>
      <c r="B29" s="967" t="s">
        <v>39</v>
      </c>
      <c r="C29" s="987"/>
      <c r="D29" s="988"/>
      <c r="E29" s="987"/>
      <c r="F29" s="988"/>
      <c r="G29" s="987"/>
      <c r="H29" s="988"/>
      <c r="I29" s="987"/>
      <c r="J29" s="988"/>
      <c r="K29" s="987"/>
      <c r="L29" s="988"/>
      <c r="M29" s="987"/>
      <c r="N29" s="988"/>
      <c r="O29" s="987"/>
      <c r="P29" s="988"/>
    </row>
    <row r="30" spans="1:18" s="990" customFormat="1" hidden="1" x14ac:dyDescent="0.2">
      <c r="A30" s="967">
        <v>19</v>
      </c>
      <c r="B30" s="967" t="s">
        <v>47</v>
      </c>
      <c r="C30" s="989"/>
      <c r="D30" s="989"/>
      <c r="E30" s="989"/>
      <c r="F30" s="989"/>
      <c r="G30" s="989"/>
      <c r="H30" s="989"/>
      <c r="I30" s="989"/>
      <c r="K30" s="989"/>
      <c r="L30" s="989"/>
      <c r="M30" s="989"/>
      <c r="N30" s="989"/>
      <c r="O30" s="989"/>
      <c r="P30" s="989"/>
    </row>
    <row r="31" spans="1:18" hidden="1" x14ac:dyDescent="0.2"/>
    <row r="32" spans="1:18" hidden="1" x14ac:dyDescent="0.2">
      <c r="B32" s="963"/>
      <c r="M32" s="963"/>
      <c r="N32" s="963"/>
    </row>
    <row r="33" spans="2:14" hidden="1" x14ac:dyDescent="0.2">
      <c r="B33" s="963"/>
      <c r="D33" s="963"/>
      <c r="M33" s="963"/>
      <c r="N33" s="963"/>
    </row>
    <row r="34" spans="2:14" hidden="1" x14ac:dyDescent="0.2">
      <c r="B34" s="963"/>
      <c r="D34" s="963"/>
      <c r="M34" s="963"/>
      <c r="N34" s="963"/>
    </row>
    <row r="35" spans="2:14" hidden="1" x14ac:dyDescent="0.2">
      <c r="B35" s="963"/>
      <c r="D35" s="963"/>
      <c r="M35" s="963"/>
      <c r="N35" s="963"/>
    </row>
    <row r="36" spans="2:14" hidden="1" x14ac:dyDescent="0.2">
      <c r="B36" s="963"/>
      <c r="D36" s="963"/>
      <c r="M36" s="963"/>
      <c r="N36" s="963"/>
    </row>
    <row r="37" spans="2:14" hidden="1" x14ac:dyDescent="0.2">
      <c r="B37" s="963"/>
      <c r="D37" s="963"/>
      <c r="M37" s="963"/>
      <c r="N37" s="963"/>
    </row>
    <row r="38" spans="2:14" hidden="1" x14ac:dyDescent="0.2">
      <c r="B38" s="963"/>
      <c r="D38" s="963"/>
      <c r="M38" s="963"/>
      <c r="N38" s="963"/>
    </row>
    <row r="39" spans="2:14" hidden="1" x14ac:dyDescent="0.2">
      <c r="B39" s="963"/>
      <c r="D39" s="963"/>
      <c r="M39" s="963"/>
      <c r="N39" s="963"/>
    </row>
    <row r="40" spans="2:14" hidden="1" x14ac:dyDescent="0.2">
      <c r="B40" s="963"/>
      <c r="D40" s="963"/>
      <c r="M40" s="963"/>
      <c r="N40" s="963"/>
    </row>
    <row r="41" spans="2:14" hidden="1" x14ac:dyDescent="0.2">
      <c r="B41" s="963"/>
      <c r="D41" s="963"/>
      <c r="M41" s="963"/>
      <c r="N41" s="963"/>
    </row>
    <row r="42" spans="2:14" x14ac:dyDescent="0.2">
      <c r="B42" s="963"/>
      <c r="D42" s="963"/>
      <c r="M42" s="963"/>
      <c r="N42" s="963"/>
    </row>
    <row r="43" spans="2:14" s="1228" customFormat="1" x14ac:dyDescent="0.2">
      <c r="B43" s="967"/>
      <c r="D43" s="967"/>
      <c r="M43" s="967"/>
      <c r="N43" s="967"/>
    </row>
    <row r="44" spans="2:14" s="1228" customFormat="1" x14ac:dyDescent="0.2">
      <c r="B44" s="967"/>
      <c r="D44" s="967"/>
      <c r="M44" s="967"/>
      <c r="N44" s="967"/>
    </row>
    <row r="45" spans="2:14" s="1228" customFormat="1" x14ac:dyDescent="0.2">
      <c r="D45" s="967"/>
      <c r="M45" s="967"/>
      <c r="N45" s="967"/>
    </row>
    <row r="46" spans="2:14" s="1228" customFormat="1" x14ac:dyDescent="0.2">
      <c r="B46" s="1228" t="s">
        <v>39</v>
      </c>
      <c r="G46" s="1228">
        <f>IFERROR(GETPIVOTDATA("ID PRESTACION
COUNT",#REF!,"CCAA",$B46,"Grado Resuelto",$B$1,"Subtipo",G$1),0)</f>
        <v>0</v>
      </c>
    </row>
    <row r="47" spans="2:14" s="1228" customFormat="1" x14ac:dyDescent="0.2">
      <c r="B47" s="1228" t="s">
        <v>47</v>
      </c>
      <c r="G47" s="1228">
        <f>IFERROR(GETPIVOTDATA("ID PRESTACION
COUNT",#REF!,"CCAA",$B47,"Grado Resuelto",$B$1,"Subtipo",G$1),0)</f>
        <v>0</v>
      </c>
    </row>
    <row r="48" spans="2:14" s="1228" customFormat="1" x14ac:dyDescent="0.2">
      <c r="D48" s="967"/>
      <c r="M48" s="967"/>
      <c r="N48" s="967"/>
    </row>
    <row r="49" spans="4:4" s="1228" customFormat="1" x14ac:dyDescent="0.2">
      <c r="D49" s="967"/>
    </row>
    <row r="50" spans="4:4" x14ac:dyDescent="0.2">
      <c r="D50" s="963"/>
    </row>
    <row r="51" spans="4:4" x14ac:dyDescent="0.2">
      <c r="D51" s="963"/>
    </row>
    <row r="52" spans="4:4" x14ac:dyDescent="0.2">
      <c r="D52" s="963"/>
    </row>
    <row r="53" spans="4:4" x14ac:dyDescent="0.2">
      <c r="D53" s="963"/>
    </row>
    <row r="54" spans="4:4" x14ac:dyDescent="0.2">
      <c r="D54" s="963"/>
    </row>
    <row r="55" spans="4:4" x14ac:dyDescent="0.2">
      <c r="D55" s="963"/>
    </row>
    <row r="56" spans="4:4" x14ac:dyDescent="0.2">
      <c r="D56" s="963"/>
    </row>
    <row r="57" spans="4:4" x14ac:dyDescent="0.2">
      <c r="D57" s="963"/>
    </row>
    <row r="58" spans="4:4" x14ac:dyDescent="0.2">
      <c r="D58" s="963"/>
    </row>
    <row r="59" spans="4:4" x14ac:dyDescent="0.2">
      <c r="D59" s="963"/>
    </row>
    <row r="60" spans="4:4" x14ac:dyDescent="0.2">
      <c r="D60" s="96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60"/>
  <sheetViews>
    <sheetView zoomScaleNormal="100" workbookViewId="0">
      <selection activeCell="M28" sqref="M28"/>
    </sheetView>
  </sheetViews>
  <sheetFormatPr baseColWidth="10" defaultColWidth="11.42578125" defaultRowHeight="15" x14ac:dyDescent="0.2"/>
  <cols>
    <col min="1" max="1" width="0.5703125" style="991" customWidth="1"/>
    <col min="2" max="2" width="26.5703125" style="991" bestFit="1" customWidth="1"/>
    <col min="3" max="3" width="7.85546875" style="991" customWidth="1"/>
    <col min="4" max="4" width="7" style="991" bestFit="1" customWidth="1"/>
    <col min="5" max="5" width="8.5703125" style="991" customWidth="1"/>
    <col min="6" max="6" width="6.42578125" style="991" customWidth="1"/>
    <col min="7" max="7" width="8.28515625" style="991" customWidth="1"/>
    <col min="8" max="8" width="7" style="991" bestFit="1" customWidth="1"/>
    <col min="9" max="9" width="9.7109375" style="991" customWidth="1"/>
    <col min="10" max="10" width="6" style="991" customWidth="1"/>
    <col min="11" max="11" width="7" style="991" customWidth="1"/>
    <col min="12" max="12" width="6" style="991" customWidth="1"/>
    <col min="13" max="13" width="7.140625" style="991" customWidth="1"/>
    <col min="14" max="14" width="6" style="991" customWidth="1"/>
    <col min="15" max="15" width="7.140625" style="991" customWidth="1"/>
    <col min="16" max="16" width="7.28515625" style="991" customWidth="1"/>
    <col min="17" max="16384" width="11.42578125" style="991"/>
  </cols>
  <sheetData>
    <row r="1" spans="1:21" s="963" customFormat="1" ht="12.75" customHeight="1" x14ac:dyDescent="0.2">
      <c r="B1" s="963" t="s">
        <v>33</v>
      </c>
      <c r="E1" s="967" t="s">
        <v>194</v>
      </c>
      <c r="F1" s="967"/>
      <c r="G1" s="967" t="s">
        <v>195</v>
      </c>
      <c r="H1" s="967"/>
      <c r="I1" s="967" t="s">
        <v>196</v>
      </c>
      <c r="J1" s="967"/>
      <c r="K1" s="967" t="s">
        <v>197</v>
      </c>
      <c r="L1" s="967"/>
      <c r="M1" s="967" t="s">
        <v>198</v>
      </c>
      <c r="N1" s="967"/>
      <c r="O1" s="967" t="s">
        <v>199</v>
      </c>
    </row>
    <row r="2" spans="1:21" s="968" customFormat="1" ht="48" customHeight="1" x14ac:dyDescent="0.25">
      <c r="B2" s="969"/>
      <c r="C2" s="969"/>
      <c r="D2" s="969"/>
      <c r="E2" s="969"/>
      <c r="F2" s="969"/>
      <c r="G2" s="969"/>
      <c r="H2" s="969"/>
    </row>
    <row r="3" spans="1:21" s="970" customFormat="1" ht="21" x14ac:dyDescent="0.2">
      <c r="B3" s="1495" t="s">
        <v>442</v>
      </c>
      <c r="C3" s="1495"/>
      <c r="D3" s="1495"/>
      <c r="E3" s="1495"/>
      <c r="F3" s="1495"/>
      <c r="G3" s="1495"/>
      <c r="H3" s="1495"/>
      <c r="I3" s="1495"/>
      <c r="J3" s="1495"/>
      <c r="K3" s="1495"/>
      <c r="L3" s="1495"/>
      <c r="M3" s="1495"/>
      <c r="N3" s="1495"/>
      <c r="O3" s="1495"/>
      <c r="P3" s="1495"/>
    </row>
    <row r="4" spans="1:21" s="970" customFormat="1" ht="15.75" x14ac:dyDescent="0.2">
      <c r="B4" s="1416" t="str">
        <f>porsaad!$B$6</f>
        <v>Situación a 30 de abril de 2024</v>
      </c>
      <c r="C4" s="1416"/>
      <c r="D4" s="1416"/>
      <c r="E4" s="1416"/>
      <c r="F4" s="1416"/>
      <c r="G4" s="1416"/>
      <c r="H4" s="1416"/>
      <c r="I4" s="1416"/>
      <c r="J4" s="1416"/>
      <c r="K4" s="1416"/>
      <c r="L4" s="1416"/>
      <c r="M4" s="1416"/>
      <c r="N4" s="1416"/>
      <c r="O4" s="1416"/>
      <c r="P4" s="1416"/>
      <c r="Q4" s="971"/>
      <c r="R4" s="971"/>
      <c r="S4" s="971"/>
      <c r="T4" s="971"/>
      <c r="U4" s="971"/>
    </row>
    <row r="5" spans="1:21" s="972" customFormat="1" ht="7.5" customHeight="1" x14ac:dyDescent="0.2">
      <c r="B5" s="973"/>
      <c r="C5" s="972" t="s">
        <v>194</v>
      </c>
      <c r="E5" s="972" t="s">
        <v>195</v>
      </c>
      <c r="G5" s="972" t="s">
        <v>196</v>
      </c>
      <c r="I5" s="972" t="s">
        <v>197</v>
      </c>
      <c r="K5" s="967" t="s">
        <v>198</v>
      </c>
      <c r="M5" s="967" t="s">
        <v>199</v>
      </c>
      <c r="O5" s="967" t="s">
        <v>199</v>
      </c>
    </row>
    <row r="6" spans="1:21" s="970" customFormat="1" ht="15" customHeight="1" x14ac:dyDescent="0.2">
      <c r="B6" s="974"/>
      <c r="C6" s="1617" t="s">
        <v>200</v>
      </c>
      <c r="D6" s="1618"/>
      <c r="E6" s="1618"/>
      <c r="F6" s="1618"/>
      <c r="G6" s="1618"/>
      <c r="H6" s="1618"/>
      <c r="I6" s="1618"/>
      <c r="J6" s="1618"/>
      <c r="K6" s="1618"/>
      <c r="L6" s="1618"/>
      <c r="M6" s="1618"/>
      <c r="N6" s="1618"/>
      <c r="O6" s="1618"/>
      <c r="P6" s="1619"/>
    </row>
    <row r="7" spans="1:21" s="970" customFormat="1" ht="57" customHeight="1" x14ac:dyDescent="0.2">
      <c r="B7" s="1620" t="s">
        <v>12</v>
      </c>
      <c r="C7" s="1622" t="s">
        <v>0</v>
      </c>
      <c r="D7" s="1623"/>
      <c r="E7" s="1615" t="s">
        <v>201</v>
      </c>
      <c r="F7" s="1624"/>
      <c r="G7" s="1625" t="s">
        <v>202</v>
      </c>
      <c r="H7" s="1626"/>
      <c r="I7" s="1625" t="s">
        <v>203</v>
      </c>
      <c r="J7" s="1626"/>
      <c r="K7" s="1625" t="s">
        <v>204</v>
      </c>
      <c r="L7" s="1626"/>
      <c r="M7" s="1625" t="s">
        <v>205</v>
      </c>
      <c r="N7" s="1626"/>
      <c r="O7" s="1615" t="s">
        <v>206</v>
      </c>
      <c r="P7" s="1616"/>
    </row>
    <row r="8" spans="1:21" s="975" customFormat="1" ht="12" customHeight="1" x14ac:dyDescent="0.2">
      <c r="B8" s="1621"/>
      <c r="C8" s="993" t="s">
        <v>9</v>
      </c>
      <c r="D8" s="993" t="s">
        <v>28</v>
      </c>
      <c r="E8" s="993" t="s">
        <v>9</v>
      </c>
      <c r="F8" s="993" t="s">
        <v>28</v>
      </c>
      <c r="G8" s="993" t="s">
        <v>9</v>
      </c>
      <c r="H8" s="993" t="s">
        <v>28</v>
      </c>
      <c r="I8" s="993" t="s">
        <v>9</v>
      </c>
      <c r="J8" s="992" t="s">
        <v>28</v>
      </c>
      <c r="K8" s="995" t="s">
        <v>9</v>
      </c>
      <c r="L8" s="992" t="s">
        <v>28</v>
      </c>
      <c r="M8" s="994" t="s">
        <v>9</v>
      </c>
      <c r="N8" s="993" t="s">
        <v>28</v>
      </c>
      <c r="O8" s="993" t="s">
        <v>9</v>
      </c>
      <c r="P8" s="992" t="s">
        <v>28</v>
      </c>
      <c r="R8" s="976"/>
    </row>
    <row r="9" spans="1:21" ht="5.25" customHeight="1" x14ac:dyDescent="0.2">
      <c r="B9" s="963"/>
      <c r="D9" s="963"/>
      <c r="M9" s="963"/>
      <c r="N9" s="963"/>
    </row>
    <row r="10" spans="1:21" s="964" customFormat="1" ht="16.5" customHeight="1" x14ac:dyDescent="0.2">
      <c r="A10" s="964">
        <v>1</v>
      </c>
      <c r="B10" s="977" t="s">
        <v>8</v>
      </c>
      <c r="C10" s="978">
        <f>E10+G10+I10+K10+M10+O10</f>
        <v>2100</v>
      </c>
      <c r="D10" s="979">
        <f>IFERROR(C10/$C10*100,"-")</f>
        <v>100</v>
      </c>
      <c r="E10" s="978">
        <v>0</v>
      </c>
      <c r="F10" s="979">
        <v>0</v>
      </c>
      <c r="G10" s="978">
        <v>1989</v>
      </c>
      <c r="H10" s="979">
        <v>94.714285714285722</v>
      </c>
      <c r="I10" s="978">
        <v>111</v>
      </c>
      <c r="J10" s="979">
        <v>5.2857142857142856</v>
      </c>
      <c r="K10" s="978">
        <v>0</v>
      </c>
      <c r="L10" s="979">
        <v>0</v>
      </c>
      <c r="M10" s="978">
        <v>0</v>
      </c>
      <c r="N10" s="979">
        <v>0</v>
      </c>
      <c r="O10" s="978">
        <v>0</v>
      </c>
      <c r="P10" s="979">
        <f>IFERROR(O10/$C10*100,"-")</f>
        <v>0</v>
      </c>
      <c r="R10" s="980"/>
    </row>
    <row r="11" spans="1:21" s="965" customFormat="1" ht="16.5" customHeight="1" x14ac:dyDescent="0.2">
      <c r="A11" s="965">
        <v>2</v>
      </c>
      <c r="B11" s="981" t="s">
        <v>7</v>
      </c>
      <c r="C11" s="982">
        <f t="shared" ref="C11:C27" si="0">E11+G11+I11+K11+M11+O11</f>
        <v>3654</v>
      </c>
      <c r="D11" s="983">
        <f t="shared" ref="D11:D27" si="1">IFERROR(C11/$C11*100,"-")</f>
        <v>100</v>
      </c>
      <c r="E11" s="982">
        <v>1</v>
      </c>
      <c r="F11" s="983">
        <v>2.7367268746579094E-2</v>
      </c>
      <c r="G11" s="982">
        <v>3332</v>
      </c>
      <c r="H11" s="983">
        <v>91.187739463601531</v>
      </c>
      <c r="I11" s="982">
        <v>321</v>
      </c>
      <c r="J11" s="983">
        <v>8.7848932676518885</v>
      </c>
      <c r="K11" s="982">
        <v>0</v>
      </c>
      <c r="L11" s="983">
        <v>0</v>
      </c>
      <c r="M11" s="982">
        <v>0</v>
      </c>
      <c r="N11" s="983">
        <v>0</v>
      </c>
      <c r="O11" s="982">
        <v>0</v>
      </c>
      <c r="P11" s="983">
        <f t="shared" ref="P11:P27" si="2">IFERROR(O11/$C11*100,"-")</f>
        <v>0</v>
      </c>
      <c r="R11" s="980"/>
    </row>
    <row r="12" spans="1:21" s="965" customFormat="1" ht="16.5" customHeight="1" x14ac:dyDescent="0.2">
      <c r="A12" s="965">
        <v>3</v>
      </c>
      <c r="B12" s="981" t="s">
        <v>37</v>
      </c>
      <c r="C12" s="982">
        <f t="shared" si="0"/>
        <v>1667</v>
      </c>
      <c r="D12" s="983">
        <f t="shared" si="1"/>
        <v>100</v>
      </c>
      <c r="E12" s="982">
        <v>85</v>
      </c>
      <c r="F12" s="983">
        <v>5.0989802039592078</v>
      </c>
      <c r="G12" s="982">
        <v>1361</v>
      </c>
      <c r="H12" s="983">
        <v>81.64367126574686</v>
      </c>
      <c r="I12" s="982">
        <v>172</v>
      </c>
      <c r="J12" s="983">
        <v>10.317936412717456</v>
      </c>
      <c r="K12" s="982">
        <v>2</v>
      </c>
      <c r="L12" s="983">
        <v>0.11997600479904018</v>
      </c>
      <c r="M12" s="982">
        <v>47</v>
      </c>
      <c r="N12" s="983">
        <v>2.8194361127774443</v>
      </c>
      <c r="O12" s="982">
        <v>0</v>
      </c>
      <c r="P12" s="983">
        <f t="shared" si="2"/>
        <v>0</v>
      </c>
      <c r="R12" s="980"/>
    </row>
    <row r="13" spans="1:21" s="965" customFormat="1" ht="16.5" customHeight="1" x14ac:dyDescent="0.2">
      <c r="A13" s="965">
        <v>4</v>
      </c>
      <c r="B13" s="981" t="s">
        <v>38</v>
      </c>
      <c r="C13" s="982">
        <f t="shared" si="0"/>
        <v>337</v>
      </c>
      <c r="D13" s="983">
        <f t="shared" si="1"/>
        <v>100</v>
      </c>
      <c r="E13" s="982">
        <v>0</v>
      </c>
      <c r="F13" s="983">
        <v>0</v>
      </c>
      <c r="G13" s="982">
        <v>279</v>
      </c>
      <c r="H13" s="983">
        <v>82.789317507418403</v>
      </c>
      <c r="I13" s="982">
        <v>58</v>
      </c>
      <c r="J13" s="983">
        <v>17.210682492581604</v>
      </c>
      <c r="K13" s="982">
        <v>0</v>
      </c>
      <c r="L13" s="983">
        <v>0</v>
      </c>
      <c r="M13" s="982">
        <v>0</v>
      </c>
      <c r="N13" s="983">
        <v>0</v>
      </c>
      <c r="O13" s="982">
        <v>0</v>
      </c>
      <c r="P13" s="983">
        <f t="shared" si="2"/>
        <v>0</v>
      </c>
      <c r="R13" s="980"/>
    </row>
    <row r="14" spans="1:21" s="965" customFormat="1" ht="16.5" customHeight="1" x14ac:dyDescent="0.2">
      <c r="A14" s="965">
        <v>5</v>
      </c>
      <c r="B14" s="981" t="s">
        <v>6</v>
      </c>
      <c r="C14" s="982">
        <f t="shared" si="0"/>
        <v>4510</v>
      </c>
      <c r="D14" s="983">
        <f t="shared" si="1"/>
        <v>100</v>
      </c>
      <c r="E14" s="982">
        <v>2947</v>
      </c>
      <c r="F14" s="983">
        <v>65.343680709534368</v>
      </c>
      <c r="G14" s="982">
        <v>548</v>
      </c>
      <c r="H14" s="983">
        <v>12.150776053215077</v>
      </c>
      <c r="I14" s="982">
        <v>353</v>
      </c>
      <c r="J14" s="983">
        <v>7.8270509977827061</v>
      </c>
      <c r="K14" s="982">
        <v>660</v>
      </c>
      <c r="L14" s="983">
        <v>14.634146341463413</v>
      </c>
      <c r="M14" s="982">
        <v>2</v>
      </c>
      <c r="N14" s="983">
        <v>4.4345898004434586E-2</v>
      </c>
      <c r="O14" s="982">
        <v>0</v>
      </c>
      <c r="P14" s="983">
        <f t="shared" si="2"/>
        <v>0</v>
      </c>
      <c r="R14" s="980"/>
    </row>
    <row r="15" spans="1:21" s="965" customFormat="1" ht="16.5" customHeight="1" x14ac:dyDescent="0.2">
      <c r="A15" s="965">
        <v>6</v>
      </c>
      <c r="B15" s="981" t="s">
        <v>5</v>
      </c>
      <c r="C15" s="982">
        <f t="shared" si="0"/>
        <v>77</v>
      </c>
      <c r="D15" s="983">
        <f t="shared" si="1"/>
        <v>100</v>
      </c>
      <c r="E15" s="982">
        <v>0</v>
      </c>
      <c r="F15" s="983">
        <v>0</v>
      </c>
      <c r="G15" s="982">
        <v>77</v>
      </c>
      <c r="H15" s="983">
        <v>100</v>
      </c>
      <c r="I15" s="982">
        <v>0</v>
      </c>
      <c r="J15" s="983">
        <v>0</v>
      </c>
      <c r="K15" s="982">
        <v>0</v>
      </c>
      <c r="L15" s="983">
        <v>0</v>
      </c>
      <c r="M15" s="982">
        <v>0</v>
      </c>
      <c r="N15" s="983">
        <v>0</v>
      </c>
      <c r="O15" s="982">
        <v>0</v>
      </c>
      <c r="P15" s="983">
        <f t="shared" si="2"/>
        <v>0</v>
      </c>
      <c r="R15" s="980"/>
    </row>
    <row r="16" spans="1:21" s="966" customFormat="1" ht="16.5" customHeight="1" x14ac:dyDescent="0.2">
      <c r="A16" s="966">
        <v>7</v>
      </c>
      <c r="B16" s="981" t="s">
        <v>4</v>
      </c>
      <c r="C16" s="982">
        <f t="shared" si="0"/>
        <v>17202</v>
      </c>
      <c r="D16" s="983">
        <f t="shared" si="1"/>
        <v>100</v>
      </c>
      <c r="E16" s="982">
        <v>3711</v>
      </c>
      <c r="F16" s="983">
        <v>21.573072898500175</v>
      </c>
      <c r="G16" s="982">
        <v>9452</v>
      </c>
      <c r="H16" s="983">
        <v>54.947099174514591</v>
      </c>
      <c r="I16" s="982">
        <v>2126</v>
      </c>
      <c r="J16" s="983">
        <v>12.359028019997673</v>
      </c>
      <c r="K16" s="982">
        <v>1913</v>
      </c>
      <c r="L16" s="983">
        <v>11.120799906987559</v>
      </c>
      <c r="M16" s="982">
        <v>0</v>
      </c>
      <c r="N16" s="983">
        <v>0</v>
      </c>
      <c r="O16" s="982">
        <v>0</v>
      </c>
      <c r="P16" s="983">
        <f t="shared" si="2"/>
        <v>0</v>
      </c>
      <c r="R16" s="980"/>
    </row>
    <row r="17" spans="1:18" s="966" customFormat="1" ht="16.5" customHeight="1" x14ac:dyDescent="0.2">
      <c r="A17" s="966">
        <v>8</v>
      </c>
      <c r="B17" s="981" t="s">
        <v>40</v>
      </c>
      <c r="C17" s="982">
        <f t="shared" si="0"/>
        <v>3908</v>
      </c>
      <c r="D17" s="983">
        <f t="shared" si="1"/>
        <v>100</v>
      </c>
      <c r="E17" s="982">
        <v>259</v>
      </c>
      <c r="F17" s="983">
        <v>6.6274309109518938</v>
      </c>
      <c r="G17" s="982">
        <v>2813</v>
      </c>
      <c r="H17" s="983">
        <v>71.980552712384849</v>
      </c>
      <c r="I17" s="982">
        <v>196</v>
      </c>
      <c r="J17" s="983">
        <v>5.0153531218014331</v>
      </c>
      <c r="K17" s="982">
        <v>640</v>
      </c>
      <c r="L17" s="983">
        <v>16.376663254861825</v>
      </c>
      <c r="M17" s="982">
        <v>0</v>
      </c>
      <c r="N17" s="983">
        <v>0</v>
      </c>
      <c r="O17" s="982">
        <v>0</v>
      </c>
      <c r="P17" s="983">
        <f t="shared" si="2"/>
        <v>0</v>
      </c>
      <c r="R17" s="980"/>
    </row>
    <row r="18" spans="1:18" s="966" customFormat="1" ht="16.5" customHeight="1" x14ac:dyDescent="0.2">
      <c r="A18" s="966">
        <v>9</v>
      </c>
      <c r="B18" s="981" t="s">
        <v>41</v>
      </c>
      <c r="C18" s="982">
        <f t="shared" si="0"/>
        <v>11010</v>
      </c>
      <c r="D18" s="983">
        <f t="shared" si="1"/>
        <v>100</v>
      </c>
      <c r="E18" s="982">
        <v>2686</v>
      </c>
      <c r="F18" s="983">
        <v>24.396003633060854</v>
      </c>
      <c r="G18" s="982">
        <v>7217</v>
      </c>
      <c r="H18" s="983">
        <v>65.549500454132598</v>
      </c>
      <c r="I18" s="982">
        <v>1107</v>
      </c>
      <c r="J18" s="983">
        <v>10.054495912806539</v>
      </c>
      <c r="K18" s="982">
        <v>0</v>
      </c>
      <c r="L18" s="983">
        <v>0</v>
      </c>
      <c r="M18" s="982">
        <v>0</v>
      </c>
      <c r="N18" s="983">
        <v>0</v>
      </c>
      <c r="O18" s="982">
        <v>0</v>
      </c>
      <c r="P18" s="983">
        <f t="shared" si="2"/>
        <v>0</v>
      </c>
      <c r="R18" s="980"/>
    </row>
    <row r="19" spans="1:18" s="966" customFormat="1" ht="16.5" customHeight="1" x14ac:dyDescent="0.2">
      <c r="A19" s="966">
        <v>10</v>
      </c>
      <c r="B19" s="981" t="s">
        <v>3</v>
      </c>
      <c r="C19" s="982">
        <f t="shared" si="0"/>
        <v>8539</v>
      </c>
      <c r="D19" s="983">
        <f t="shared" si="1"/>
        <v>100</v>
      </c>
      <c r="E19" s="982">
        <v>4128</v>
      </c>
      <c r="F19" s="983">
        <v>48.342897294765194</v>
      </c>
      <c r="G19" s="982">
        <v>3465</v>
      </c>
      <c r="H19" s="983">
        <v>40.578522075184445</v>
      </c>
      <c r="I19" s="982">
        <v>315</v>
      </c>
      <c r="J19" s="983">
        <v>3.6889565522894956</v>
      </c>
      <c r="K19" s="982">
        <v>631</v>
      </c>
      <c r="L19" s="983">
        <v>7.3896240777608622</v>
      </c>
      <c r="M19" s="982">
        <v>0</v>
      </c>
      <c r="N19" s="983">
        <v>0</v>
      </c>
      <c r="O19" s="982">
        <v>0</v>
      </c>
      <c r="P19" s="983">
        <f t="shared" si="2"/>
        <v>0</v>
      </c>
      <c r="R19" s="980"/>
    </row>
    <row r="20" spans="1:18" s="965" customFormat="1" ht="16.5" customHeight="1" x14ac:dyDescent="0.2">
      <c r="A20" s="965">
        <v>11</v>
      </c>
      <c r="B20" s="981" t="s">
        <v>2</v>
      </c>
      <c r="C20" s="982">
        <f t="shared" si="0"/>
        <v>6188</v>
      </c>
      <c r="D20" s="983">
        <f t="shared" si="1"/>
        <v>100</v>
      </c>
      <c r="E20" s="982">
        <v>4369</v>
      </c>
      <c r="F20" s="983">
        <v>70.604395604395606</v>
      </c>
      <c r="G20" s="982">
        <v>1148</v>
      </c>
      <c r="H20" s="983">
        <v>18.552036199095024</v>
      </c>
      <c r="I20" s="982">
        <v>275</v>
      </c>
      <c r="J20" s="983">
        <v>4.4440853264382678</v>
      </c>
      <c r="K20" s="982">
        <v>396</v>
      </c>
      <c r="L20" s="983">
        <v>6.3994828700711048</v>
      </c>
      <c r="M20" s="982">
        <v>0</v>
      </c>
      <c r="N20" s="983">
        <v>0</v>
      </c>
      <c r="O20" s="982">
        <v>0</v>
      </c>
      <c r="P20" s="983">
        <f t="shared" si="2"/>
        <v>0</v>
      </c>
      <c r="R20" s="980"/>
    </row>
    <row r="21" spans="1:18" s="965" customFormat="1" ht="16.5" customHeight="1" x14ac:dyDescent="0.2">
      <c r="A21" s="965">
        <v>12</v>
      </c>
      <c r="B21" s="981" t="s">
        <v>35</v>
      </c>
      <c r="C21" s="982">
        <f t="shared" si="0"/>
        <v>4935</v>
      </c>
      <c r="D21" s="983">
        <f t="shared" si="1"/>
        <v>100</v>
      </c>
      <c r="E21" s="982">
        <v>786</v>
      </c>
      <c r="F21" s="983">
        <v>15.927051671732523</v>
      </c>
      <c r="G21" s="982">
        <v>2386</v>
      </c>
      <c r="H21" s="983">
        <v>48.348530901722391</v>
      </c>
      <c r="I21" s="982">
        <v>1054</v>
      </c>
      <c r="J21" s="983">
        <v>21.357649442755825</v>
      </c>
      <c r="K21" s="982">
        <v>709</v>
      </c>
      <c r="L21" s="983">
        <v>14.366767983789261</v>
      </c>
      <c r="M21" s="982">
        <v>0</v>
      </c>
      <c r="N21" s="983">
        <v>0</v>
      </c>
      <c r="O21" s="982">
        <v>0</v>
      </c>
      <c r="P21" s="983">
        <f t="shared" si="2"/>
        <v>0</v>
      </c>
      <c r="R21" s="980"/>
    </row>
    <row r="22" spans="1:18" s="965" customFormat="1" ht="16.5" customHeight="1" x14ac:dyDescent="0.2">
      <c r="A22" s="965">
        <v>13</v>
      </c>
      <c r="B22" s="981" t="s">
        <v>42</v>
      </c>
      <c r="C22" s="982">
        <f t="shared" si="0"/>
        <v>9473</v>
      </c>
      <c r="D22" s="983">
        <f t="shared" si="1"/>
        <v>100</v>
      </c>
      <c r="E22" s="982">
        <v>923</v>
      </c>
      <c r="F22" s="983">
        <v>9.743481473661987</v>
      </c>
      <c r="G22" s="982">
        <v>5915</v>
      </c>
      <c r="H22" s="983">
        <v>62.440620711495832</v>
      </c>
      <c r="I22" s="982">
        <v>851</v>
      </c>
      <c r="J22" s="983">
        <v>8.9834265808086133</v>
      </c>
      <c r="K22" s="982">
        <v>1784</v>
      </c>
      <c r="L22" s="983">
        <v>18.832471234033569</v>
      </c>
      <c r="M22" s="982">
        <v>0</v>
      </c>
      <c r="N22" s="983">
        <v>0</v>
      </c>
      <c r="O22" s="982">
        <v>0</v>
      </c>
      <c r="P22" s="983">
        <f t="shared" si="2"/>
        <v>0</v>
      </c>
      <c r="R22" s="980"/>
    </row>
    <row r="23" spans="1:18" s="965" customFormat="1" ht="16.5" customHeight="1" x14ac:dyDescent="0.2">
      <c r="A23" s="965">
        <v>14</v>
      </c>
      <c r="B23" s="981" t="s">
        <v>43</v>
      </c>
      <c r="C23" s="982">
        <f t="shared" si="0"/>
        <v>503</v>
      </c>
      <c r="D23" s="983">
        <f t="shared" si="1"/>
        <v>100</v>
      </c>
      <c r="E23" s="982">
        <v>11</v>
      </c>
      <c r="F23" s="983">
        <v>2.1868787276341948</v>
      </c>
      <c r="G23" s="982">
        <v>210</v>
      </c>
      <c r="H23" s="983">
        <v>41.749502982107359</v>
      </c>
      <c r="I23" s="982">
        <v>127</v>
      </c>
      <c r="J23" s="983">
        <v>25.248508946322069</v>
      </c>
      <c r="K23" s="982">
        <v>155</v>
      </c>
      <c r="L23" s="983">
        <v>30.815109343936381</v>
      </c>
      <c r="M23" s="982">
        <v>0</v>
      </c>
      <c r="N23" s="983">
        <v>0</v>
      </c>
      <c r="O23" s="982">
        <v>0</v>
      </c>
      <c r="P23" s="983">
        <f t="shared" si="2"/>
        <v>0</v>
      </c>
      <c r="R23" s="980"/>
    </row>
    <row r="24" spans="1:18" s="965" customFormat="1" ht="16.5" customHeight="1" x14ac:dyDescent="0.2">
      <c r="A24" s="965">
        <v>15</v>
      </c>
      <c r="B24" s="981" t="s">
        <v>44</v>
      </c>
      <c r="C24" s="982">
        <f t="shared" si="0"/>
        <v>1341</v>
      </c>
      <c r="D24" s="983">
        <f t="shared" si="1"/>
        <v>100</v>
      </c>
      <c r="E24" s="982">
        <v>634</v>
      </c>
      <c r="F24" s="983">
        <v>47.278150633855333</v>
      </c>
      <c r="G24" s="982">
        <v>592</v>
      </c>
      <c r="H24" s="983">
        <v>44.146159582401197</v>
      </c>
      <c r="I24" s="982">
        <v>114</v>
      </c>
      <c r="J24" s="983">
        <v>8.5011185682326627</v>
      </c>
      <c r="K24" s="982">
        <v>1</v>
      </c>
      <c r="L24" s="983">
        <v>7.4571215510812819E-2</v>
      </c>
      <c r="M24" s="982">
        <v>0</v>
      </c>
      <c r="N24" s="983">
        <v>0</v>
      </c>
      <c r="O24" s="982">
        <v>0</v>
      </c>
      <c r="P24" s="983">
        <f t="shared" si="2"/>
        <v>0</v>
      </c>
      <c r="R24" s="980"/>
    </row>
    <row r="25" spans="1:18" s="965" customFormat="1" ht="16.5" customHeight="1" x14ac:dyDescent="0.2">
      <c r="A25" s="965">
        <v>16</v>
      </c>
      <c r="B25" s="981" t="s">
        <v>45</v>
      </c>
      <c r="C25" s="982">
        <f t="shared" si="0"/>
        <v>626</v>
      </c>
      <c r="D25" s="983">
        <f t="shared" si="1"/>
        <v>100</v>
      </c>
      <c r="E25" s="982">
        <v>0</v>
      </c>
      <c r="F25" s="983">
        <v>0</v>
      </c>
      <c r="G25" s="982">
        <v>625</v>
      </c>
      <c r="H25" s="983">
        <v>99.840255591054316</v>
      </c>
      <c r="I25" s="982">
        <v>1</v>
      </c>
      <c r="J25" s="983">
        <v>0.15974440894568689</v>
      </c>
      <c r="K25" s="982">
        <v>0</v>
      </c>
      <c r="L25" s="983">
        <v>0</v>
      </c>
      <c r="M25" s="982">
        <v>0</v>
      </c>
      <c r="N25" s="983">
        <v>0</v>
      </c>
      <c r="O25" s="982">
        <v>0</v>
      </c>
      <c r="P25" s="983">
        <f t="shared" si="2"/>
        <v>0</v>
      </c>
      <c r="R25" s="980"/>
    </row>
    <row r="26" spans="1:18" s="965" customFormat="1" ht="16.5" customHeight="1" x14ac:dyDescent="0.2">
      <c r="A26" s="965">
        <v>17</v>
      </c>
      <c r="B26" s="981" t="s">
        <v>46</v>
      </c>
      <c r="C26" s="982">
        <f t="shared" si="0"/>
        <v>458</v>
      </c>
      <c r="D26" s="983">
        <f t="shared" si="1"/>
        <v>100</v>
      </c>
      <c r="E26" s="982">
        <v>0</v>
      </c>
      <c r="F26" s="983">
        <v>0</v>
      </c>
      <c r="G26" s="982">
        <v>431</v>
      </c>
      <c r="H26" s="983">
        <v>94.104803493449779</v>
      </c>
      <c r="I26" s="982">
        <v>27</v>
      </c>
      <c r="J26" s="983">
        <v>5.8951965065502181</v>
      </c>
      <c r="K26" s="982">
        <v>0</v>
      </c>
      <c r="L26" s="983">
        <v>0</v>
      </c>
      <c r="M26" s="982">
        <v>0</v>
      </c>
      <c r="N26" s="983">
        <v>0</v>
      </c>
      <c r="O26" s="982">
        <v>0</v>
      </c>
      <c r="P26" s="983">
        <f t="shared" si="2"/>
        <v>0</v>
      </c>
      <c r="R26" s="980"/>
    </row>
    <row r="27" spans="1:18" s="965" customFormat="1" ht="16.5" customHeight="1" x14ac:dyDescent="0.2">
      <c r="B27" s="984" t="s">
        <v>1</v>
      </c>
      <c r="C27" s="985">
        <f t="shared" si="0"/>
        <v>1</v>
      </c>
      <c r="D27" s="986">
        <f t="shared" si="1"/>
        <v>100</v>
      </c>
      <c r="E27" s="985">
        <v>0</v>
      </c>
      <c r="F27" s="986">
        <f t="shared" ref="F27" si="3">IFERROR(E27/$C27*100,"-")</f>
        <v>0</v>
      </c>
      <c r="G27" s="985">
        <v>1</v>
      </c>
      <c r="H27" s="986">
        <f t="shared" ref="H27" si="4">IFERROR(G27/$C27*100,"-")</f>
        <v>100</v>
      </c>
      <c r="I27" s="985">
        <v>0</v>
      </c>
      <c r="J27" s="986">
        <f t="shared" ref="J27" si="5">IFERROR(I27/$C27*100,"-")</f>
        <v>0</v>
      </c>
      <c r="K27" s="985">
        <v>0</v>
      </c>
      <c r="L27" s="986">
        <f t="shared" ref="L27" si="6">IFERROR(K27/$C27*100,"-")</f>
        <v>0</v>
      </c>
      <c r="M27" s="985">
        <v>0</v>
      </c>
      <c r="N27" s="986">
        <f t="shared" ref="N27" si="7">IFERROR(M27/$C27*100,"-")</f>
        <v>0</v>
      </c>
      <c r="O27" s="985">
        <f>IFERROR(GETPIVOTDATA("ID PRESTACION
COUNT",#REF!,"CCAA","Ceuta","Grado Resuelto",$B$1,"Subtipo",O$1),0)+IFERROR(GETPIVOTDATA("ID PRESTACION
COUNT",#REF!,"CCAA","Melilla","Grado Resuelto",$B$1,"Subtipo",O$1),0)</f>
        <v>0</v>
      </c>
      <c r="P27" s="986">
        <f t="shared" si="2"/>
        <v>0</v>
      </c>
      <c r="R27" s="980"/>
    </row>
    <row r="28" spans="1:18" s="1296" customFormat="1" x14ac:dyDescent="0.2">
      <c r="B28" s="1297" t="s">
        <v>0</v>
      </c>
      <c r="C28" s="1298">
        <f>SUM(C10:C27)</f>
        <v>76529</v>
      </c>
      <c r="D28" s="1299">
        <f>C28/$C28*100</f>
        <v>100</v>
      </c>
      <c r="E28" s="1300">
        <f>SUM(E10:E27)</f>
        <v>20540</v>
      </c>
      <c r="F28" s="1301">
        <f>E28/$C28*100</f>
        <v>26.839498752107044</v>
      </c>
      <c r="G28" s="1300">
        <f>SUM(G10:G27)</f>
        <v>41841</v>
      </c>
      <c r="H28" s="1301">
        <f>G28/$C28*100</f>
        <v>54.673391786120298</v>
      </c>
      <c r="I28" s="1300">
        <f>SUM(I10:I27)</f>
        <v>7208</v>
      </c>
      <c r="J28" s="1301">
        <f>I28/$C28*100</f>
        <v>9.4186517529302609</v>
      </c>
      <c r="K28" s="1300">
        <f>SUM(K10:K27)</f>
        <v>6891</v>
      </c>
      <c r="L28" s="1301">
        <f>K28/$C28*100</f>
        <v>9.0044296933188726</v>
      </c>
      <c r="M28" s="1300">
        <f>SUM(M10:M27)</f>
        <v>49</v>
      </c>
      <c r="N28" s="1301">
        <f>M28/$C28*100</f>
        <v>6.4028015523527035E-2</v>
      </c>
      <c r="O28" s="1300">
        <f>SUM(O10:O27)</f>
        <v>0</v>
      </c>
      <c r="P28" s="1301">
        <f>O28/$C28*100</f>
        <v>0</v>
      </c>
    </row>
    <row r="29" spans="1:18" s="964" customFormat="1" hidden="1" x14ac:dyDescent="0.2">
      <c r="A29" s="967">
        <v>18</v>
      </c>
      <c r="B29" s="967" t="s">
        <v>39</v>
      </c>
      <c r="C29" s="987"/>
      <c r="D29" s="988"/>
      <c r="E29" s="987"/>
      <c r="F29" s="988"/>
      <c r="G29" s="987"/>
      <c r="H29" s="988"/>
      <c r="I29" s="987"/>
      <c r="J29" s="988"/>
      <c r="K29" s="987"/>
      <c r="L29" s="988"/>
      <c r="M29" s="987"/>
      <c r="N29" s="988"/>
      <c r="O29" s="987"/>
      <c r="P29" s="988"/>
    </row>
    <row r="30" spans="1:18" s="990" customFormat="1" hidden="1" x14ac:dyDescent="0.2">
      <c r="A30" s="967">
        <v>19</v>
      </c>
      <c r="B30" s="967" t="s">
        <v>47</v>
      </c>
      <c r="C30" s="989"/>
      <c r="D30" s="989"/>
      <c r="E30" s="989"/>
      <c r="F30" s="989"/>
      <c r="G30" s="989"/>
      <c r="H30" s="989"/>
      <c r="I30" s="989"/>
      <c r="K30" s="989"/>
      <c r="L30" s="989"/>
      <c r="M30" s="989"/>
      <c r="N30" s="989"/>
      <c r="O30" s="989"/>
      <c r="P30" s="989"/>
    </row>
    <row r="31" spans="1:18" hidden="1" x14ac:dyDescent="0.2"/>
    <row r="32" spans="1:18" hidden="1" x14ac:dyDescent="0.2">
      <c r="B32" s="963"/>
      <c r="M32" s="963"/>
      <c r="N32" s="963"/>
    </row>
    <row r="33" spans="2:14" hidden="1" x14ac:dyDescent="0.2">
      <c r="B33" s="963"/>
      <c r="D33" s="963"/>
      <c r="M33" s="963"/>
      <c r="N33" s="963"/>
    </row>
    <row r="34" spans="2:14" hidden="1" x14ac:dyDescent="0.2">
      <c r="B34" s="963"/>
      <c r="D34" s="963"/>
      <c r="M34" s="963"/>
      <c r="N34" s="963"/>
    </row>
    <row r="35" spans="2:14" hidden="1" x14ac:dyDescent="0.2">
      <c r="B35" s="963"/>
      <c r="D35" s="963"/>
      <c r="M35" s="963"/>
      <c r="N35" s="963"/>
    </row>
    <row r="36" spans="2:14" hidden="1" x14ac:dyDescent="0.2">
      <c r="B36" s="963"/>
      <c r="D36" s="963"/>
      <c r="M36" s="963"/>
      <c r="N36" s="963"/>
    </row>
    <row r="37" spans="2:14" hidden="1" x14ac:dyDescent="0.2">
      <c r="B37" s="963"/>
      <c r="D37" s="963"/>
      <c r="M37" s="963"/>
      <c r="N37" s="963"/>
    </row>
    <row r="38" spans="2:14" hidden="1" x14ac:dyDescent="0.2">
      <c r="B38" s="963"/>
      <c r="D38" s="963"/>
      <c r="M38" s="963"/>
      <c r="N38" s="963"/>
    </row>
    <row r="39" spans="2:14" hidden="1" x14ac:dyDescent="0.2">
      <c r="B39" s="963"/>
      <c r="D39" s="963"/>
      <c r="M39" s="963"/>
      <c r="N39" s="963"/>
    </row>
    <row r="40" spans="2:14" hidden="1" x14ac:dyDescent="0.2">
      <c r="B40" s="963"/>
      <c r="D40" s="963"/>
      <c r="M40" s="963"/>
      <c r="N40" s="963"/>
    </row>
    <row r="41" spans="2:14" hidden="1" x14ac:dyDescent="0.2">
      <c r="B41" s="963"/>
      <c r="D41" s="963"/>
      <c r="M41" s="963"/>
      <c r="N41" s="963"/>
    </row>
    <row r="42" spans="2:14" x14ac:dyDescent="0.2">
      <c r="B42" s="963"/>
      <c r="D42" s="963"/>
      <c r="M42" s="963"/>
      <c r="N42" s="963"/>
    </row>
    <row r="43" spans="2:14" s="1336" customFormat="1" x14ac:dyDescent="0.2">
      <c r="B43" s="963"/>
      <c r="D43" s="963"/>
      <c r="M43" s="963"/>
      <c r="N43" s="963"/>
    </row>
    <row r="44" spans="2:14" s="1228" customFormat="1" x14ac:dyDescent="0.2">
      <c r="B44" s="967"/>
      <c r="D44" s="967"/>
      <c r="M44" s="967"/>
      <c r="N44" s="967"/>
    </row>
    <row r="45" spans="2:14" s="1228" customFormat="1" x14ac:dyDescent="0.2">
      <c r="D45" s="967"/>
      <c r="M45" s="967"/>
      <c r="N45" s="967"/>
    </row>
    <row r="46" spans="2:14" s="1228" customFormat="1" x14ac:dyDescent="0.2">
      <c r="B46" s="1228" t="s">
        <v>39</v>
      </c>
      <c r="D46" s="967"/>
      <c r="G46" s="1228">
        <f>IFERROR(GETPIVOTDATA("ID PRESTACION
COUNT",#REF!,"CCAA",$B46,"Grado Resuelto",$B$1,"Subtipo",G$1),0)</f>
        <v>0</v>
      </c>
      <c r="M46" s="967"/>
      <c r="N46" s="967"/>
    </row>
    <row r="47" spans="2:14" s="1228" customFormat="1" x14ac:dyDescent="0.2">
      <c r="B47" s="1228" t="s">
        <v>47</v>
      </c>
      <c r="D47" s="967"/>
      <c r="G47" s="1228">
        <f>IFERROR(GETPIVOTDATA("ID PRESTACION
COUNT",#REF!,"CCAA",$B47,"Grado Resuelto",$B$1,"Subtipo",G$1),0)</f>
        <v>0</v>
      </c>
      <c r="M47" s="967"/>
      <c r="N47" s="967"/>
    </row>
    <row r="48" spans="2:14" s="1228" customFormat="1" x14ac:dyDescent="0.2">
      <c r="D48" s="967"/>
      <c r="M48" s="967"/>
      <c r="N48" s="967"/>
    </row>
    <row r="49" spans="4:4" s="1336" customFormat="1" x14ac:dyDescent="0.2">
      <c r="D49" s="963"/>
    </row>
    <row r="50" spans="4:4" s="1336" customFormat="1" x14ac:dyDescent="0.2">
      <c r="D50" s="963"/>
    </row>
    <row r="51" spans="4:4" x14ac:dyDescent="0.2">
      <c r="D51" s="963"/>
    </row>
    <row r="52" spans="4:4" x14ac:dyDescent="0.2">
      <c r="D52" s="963"/>
    </row>
    <row r="53" spans="4:4" x14ac:dyDescent="0.2">
      <c r="D53" s="963"/>
    </row>
    <row r="54" spans="4:4" x14ac:dyDescent="0.2">
      <c r="D54" s="963"/>
    </row>
    <row r="55" spans="4:4" x14ac:dyDescent="0.2">
      <c r="D55" s="963"/>
    </row>
    <row r="56" spans="4:4" x14ac:dyDescent="0.2">
      <c r="D56" s="963"/>
    </row>
    <row r="57" spans="4:4" x14ac:dyDescent="0.2">
      <c r="D57" s="963"/>
    </row>
    <row r="58" spans="4:4" x14ac:dyDescent="0.2">
      <c r="D58" s="963"/>
    </row>
    <row r="59" spans="4:4" x14ac:dyDescent="0.2">
      <c r="D59" s="963"/>
    </row>
    <row r="60" spans="4:4" x14ac:dyDescent="0.2">
      <c r="D60" s="96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60"/>
  <sheetViews>
    <sheetView zoomScale="110" zoomScaleNormal="110" workbookViewId="0">
      <selection activeCell="M28" sqref="M28"/>
    </sheetView>
  </sheetViews>
  <sheetFormatPr baseColWidth="10" defaultColWidth="11.42578125" defaultRowHeight="15" x14ac:dyDescent="0.2"/>
  <cols>
    <col min="1" max="1" width="0.5703125" style="991" customWidth="1"/>
    <col min="2" max="2" width="26.5703125" style="991" bestFit="1" customWidth="1"/>
    <col min="3" max="3" width="7.85546875" style="991" customWidth="1"/>
    <col min="4" max="4" width="7.42578125" style="991" bestFit="1" customWidth="1"/>
    <col min="5" max="5" width="8.5703125" style="991" customWidth="1"/>
    <col min="6" max="6" width="7.42578125" style="991" bestFit="1" customWidth="1"/>
    <col min="7" max="7" width="8.28515625" style="991" customWidth="1"/>
    <col min="8" max="8" width="7" style="991" bestFit="1" customWidth="1"/>
    <col min="9" max="9" width="9.7109375" style="991" customWidth="1"/>
    <col min="10" max="10" width="7.42578125" style="991" bestFit="1" customWidth="1"/>
    <col min="11" max="11" width="7" style="991" customWidth="1"/>
    <col min="12" max="12" width="6" style="991" customWidth="1"/>
    <col min="13" max="13" width="7.140625" style="991" customWidth="1"/>
    <col min="14" max="14" width="6" style="991" customWidth="1"/>
    <col min="15" max="15" width="7.140625" style="991" customWidth="1"/>
    <col min="16" max="16" width="7.28515625" style="991" customWidth="1"/>
    <col min="17" max="16384" width="11.42578125" style="991"/>
  </cols>
  <sheetData>
    <row r="1" spans="1:21" s="963" customFormat="1" ht="12.75" customHeight="1" x14ac:dyDescent="0.2">
      <c r="B1" s="963" t="s">
        <v>48</v>
      </c>
      <c r="E1" s="967" t="s">
        <v>194</v>
      </c>
      <c r="F1" s="967"/>
      <c r="G1" s="967" t="s">
        <v>195</v>
      </c>
      <c r="H1" s="967"/>
      <c r="I1" s="967" t="s">
        <v>196</v>
      </c>
      <c r="J1" s="967"/>
      <c r="K1" s="967" t="s">
        <v>197</v>
      </c>
      <c r="L1" s="967"/>
      <c r="M1" s="967" t="s">
        <v>198</v>
      </c>
      <c r="N1" s="967"/>
      <c r="O1" s="967" t="s">
        <v>199</v>
      </c>
    </row>
    <row r="2" spans="1:21" s="968" customFormat="1" ht="48" customHeight="1" x14ac:dyDescent="0.25">
      <c r="B2" s="969"/>
      <c r="C2" s="969"/>
      <c r="D2" s="969"/>
      <c r="E2" s="969"/>
      <c r="F2" s="969"/>
      <c r="G2" s="969"/>
      <c r="H2" s="969"/>
    </row>
    <row r="3" spans="1:21" s="970" customFormat="1" ht="21" x14ac:dyDescent="0.2">
      <c r="B3" s="1495" t="s">
        <v>441</v>
      </c>
      <c r="C3" s="1495"/>
      <c r="D3" s="1495"/>
      <c r="E3" s="1495"/>
      <c r="F3" s="1495"/>
      <c r="G3" s="1495"/>
      <c r="H3" s="1495"/>
      <c r="I3" s="1495"/>
      <c r="J3" s="1495"/>
      <c r="K3" s="1495"/>
      <c r="L3" s="1495"/>
      <c r="M3" s="1495"/>
      <c r="N3" s="1495"/>
      <c r="O3" s="1495"/>
      <c r="P3" s="1495"/>
    </row>
    <row r="4" spans="1:21" s="970" customFormat="1" ht="15.75" x14ac:dyDescent="0.2">
      <c r="B4" s="1416" t="str">
        <f>porsaad!$B$6</f>
        <v>Situación a 30 de abril de 2024</v>
      </c>
      <c r="C4" s="1416"/>
      <c r="D4" s="1416"/>
      <c r="E4" s="1416"/>
      <c r="F4" s="1416"/>
      <c r="G4" s="1416"/>
      <c r="H4" s="1416"/>
      <c r="I4" s="1416"/>
      <c r="J4" s="1416"/>
      <c r="K4" s="1416"/>
      <c r="L4" s="1416"/>
      <c r="M4" s="1416"/>
      <c r="N4" s="1416"/>
      <c r="O4" s="1416"/>
      <c r="P4" s="1416"/>
      <c r="Q4" s="971"/>
      <c r="R4" s="971"/>
      <c r="S4" s="971"/>
      <c r="T4" s="971"/>
      <c r="U4" s="971"/>
    </row>
    <row r="5" spans="1:21" s="972" customFormat="1" ht="7.5" customHeight="1" x14ac:dyDescent="0.2">
      <c r="B5" s="973"/>
      <c r="C5" s="972" t="s">
        <v>194</v>
      </c>
      <c r="E5" s="972" t="s">
        <v>195</v>
      </c>
      <c r="G5" s="972" t="s">
        <v>196</v>
      </c>
      <c r="I5" s="972" t="s">
        <v>197</v>
      </c>
      <c r="K5" s="967" t="s">
        <v>198</v>
      </c>
      <c r="M5" s="967" t="s">
        <v>199</v>
      </c>
      <c r="O5" s="967" t="s">
        <v>199</v>
      </c>
    </row>
    <row r="6" spans="1:21" s="970" customFormat="1" ht="15" customHeight="1" x14ac:dyDescent="0.2">
      <c r="B6" s="974"/>
      <c r="C6" s="1617" t="s">
        <v>200</v>
      </c>
      <c r="D6" s="1618"/>
      <c r="E6" s="1618"/>
      <c r="F6" s="1618"/>
      <c r="G6" s="1618"/>
      <c r="H6" s="1618"/>
      <c r="I6" s="1618"/>
      <c r="J6" s="1618"/>
      <c r="K6" s="1618"/>
      <c r="L6" s="1618"/>
      <c r="M6" s="1618"/>
      <c r="N6" s="1618"/>
      <c r="O6" s="1618"/>
      <c r="P6" s="1619"/>
    </row>
    <row r="7" spans="1:21" s="970" customFormat="1" ht="57" customHeight="1" x14ac:dyDescent="0.2">
      <c r="B7" s="1620" t="s">
        <v>12</v>
      </c>
      <c r="C7" s="1622" t="s">
        <v>0</v>
      </c>
      <c r="D7" s="1623"/>
      <c r="E7" s="1615" t="s">
        <v>201</v>
      </c>
      <c r="F7" s="1624"/>
      <c r="G7" s="1625" t="s">
        <v>202</v>
      </c>
      <c r="H7" s="1626"/>
      <c r="I7" s="1625" t="s">
        <v>203</v>
      </c>
      <c r="J7" s="1626"/>
      <c r="K7" s="1625" t="s">
        <v>204</v>
      </c>
      <c r="L7" s="1626"/>
      <c r="M7" s="1625" t="s">
        <v>205</v>
      </c>
      <c r="N7" s="1626"/>
      <c r="O7" s="1615" t="s">
        <v>206</v>
      </c>
      <c r="P7" s="1616"/>
    </row>
    <row r="8" spans="1:21" s="975" customFormat="1" ht="12" customHeight="1" x14ac:dyDescent="0.2">
      <c r="B8" s="1621"/>
      <c r="C8" s="993" t="s">
        <v>9</v>
      </c>
      <c r="D8" s="993" t="s">
        <v>28</v>
      </c>
      <c r="E8" s="993" t="s">
        <v>9</v>
      </c>
      <c r="F8" s="993" t="s">
        <v>28</v>
      </c>
      <c r="G8" s="993" t="s">
        <v>9</v>
      </c>
      <c r="H8" s="993" t="s">
        <v>28</v>
      </c>
      <c r="I8" s="993" t="s">
        <v>9</v>
      </c>
      <c r="J8" s="992" t="s">
        <v>28</v>
      </c>
      <c r="K8" s="995" t="s">
        <v>9</v>
      </c>
      <c r="L8" s="992" t="s">
        <v>28</v>
      </c>
      <c r="M8" s="994" t="s">
        <v>9</v>
      </c>
      <c r="N8" s="993" t="s">
        <v>28</v>
      </c>
      <c r="O8" s="993" t="s">
        <v>9</v>
      </c>
      <c r="P8" s="992" t="s">
        <v>28</v>
      </c>
      <c r="R8" s="976"/>
    </row>
    <row r="9" spans="1:21" ht="5.25" customHeight="1" x14ac:dyDescent="0.2">
      <c r="B9" s="963"/>
      <c r="D9" s="963"/>
      <c r="M9" s="963"/>
      <c r="N9" s="963"/>
    </row>
    <row r="10" spans="1:21" s="964" customFormat="1" ht="16.5" customHeight="1" x14ac:dyDescent="0.2">
      <c r="A10" s="964">
        <v>1</v>
      </c>
      <c r="B10" s="977" t="s">
        <v>8</v>
      </c>
      <c r="C10" s="978">
        <f>E10+G10+I10+K10+M10+O10</f>
        <v>101</v>
      </c>
      <c r="D10" s="979">
        <f>IFERROR(C10/$C10*100,"-")</f>
        <v>100</v>
      </c>
      <c r="E10" s="978">
        <v>0</v>
      </c>
      <c r="F10" s="979">
        <v>0</v>
      </c>
      <c r="G10" s="978">
        <v>14</v>
      </c>
      <c r="H10" s="979">
        <v>13.861386138613863</v>
      </c>
      <c r="I10" s="978">
        <v>87</v>
      </c>
      <c r="J10" s="979">
        <v>86.138613861386133</v>
      </c>
      <c r="K10" s="978">
        <v>0</v>
      </c>
      <c r="L10" s="979">
        <v>0</v>
      </c>
      <c r="M10" s="978">
        <v>0</v>
      </c>
      <c r="N10" s="979">
        <v>0</v>
      </c>
      <c r="O10" s="978">
        <v>0</v>
      </c>
      <c r="P10" s="979">
        <f>IFERROR(O10/$C10*100,"-")</f>
        <v>0</v>
      </c>
      <c r="R10" s="980"/>
    </row>
    <row r="11" spans="1:21" s="965" customFormat="1" ht="16.5" customHeight="1" x14ac:dyDescent="0.2">
      <c r="A11" s="965">
        <v>2</v>
      </c>
      <c r="B11" s="981" t="s">
        <v>7</v>
      </c>
      <c r="C11" s="982">
        <f t="shared" ref="C11:C27" si="0">E11+G11+I11+K11+M11+O11</f>
        <v>1385</v>
      </c>
      <c r="D11" s="983">
        <f t="shared" ref="D11:D27" si="1">IFERROR(C11/$C11*100,"-")</f>
        <v>100</v>
      </c>
      <c r="E11" s="982">
        <v>2</v>
      </c>
      <c r="F11" s="983">
        <v>0.1444043321299639</v>
      </c>
      <c r="G11" s="982">
        <v>47</v>
      </c>
      <c r="H11" s="983">
        <v>3.3935018050541519</v>
      </c>
      <c r="I11" s="982">
        <v>1336</v>
      </c>
      <c r="J11" s="983">
        <v>96.462093862815891</v>
      </c>
      <c r="K11" s="982">
        <v>0</v>
      </c>
      <c r="L11" s="983">
        <v>0</v>
      </c>
      <c r="M11" s="982">
        <v>0</v>
      </c>
      <c r="N11" s="983">
        <v>0</v>
      </c>
      <c r="O11" s="982">
        <v>0</v>
      </c>
      <c r="P11" s="983">
        <f t="shared" ref="P11:P27" si="2">IFERROR(O11/$C11*100,"-")</f>
        <v>0</v>
      </c>
      <c r="R11" s="980"/>
    </row>
    <row r="12" spans="1:21" s="965" customFormat="1" ht="16.5" customHeight="1" x14ac:dyDescent="0.2">
      <c r="A12" s="965">
        <v>3</v>
      </c>
      <c r="B12" s="981" t="s">
        <v>37</v>
      </c>
      <c r="C12" s="982">
        <f t="shared" si="0"/>
        <v>1332</v>
      </c>
      <c r="D12" s="983">
        <f t="shared" si="1"/>
        <v>100</v>
      </c>
      <c r="E12" s="982">
        <v>99</v>
      </c>
      <c r="F12" s="983">
        <v>7.4324324324324325</v>
      </c>
      <c r="G12" s="982">
        <v>21</v>
      </c>
      <c r="H12" s="983">
        <v>1.5765765765765765</v>
      </c>
      <c r="I12" s="982">
        <v>132</v>
      </c>
      <c r="J12" s="983">
        <v>9.9099099099099099</v>
      </c>
      <c r="K12" s="982">
        <v>929</v>
      </c>
      <c r="L12" s="983">
        <v>69.74474474474475</v>
      </c>
      <c r="M12" s="982">
        <v>151</v>
      </c>
      <c r="N12" s="983">
        <v>11.336336336336336</v>
      </c>
      <c r="O12" s="982">
        <v>0</v>
      </c>
      <c r="P12" s="983">
        <f t="shared" si="2"/>
        <v>0</v>
      </c>
      <c r="R12" s="980"/>
    </row>
    <row r="13" spans="1:21" s="965" customFormat="1" ht="16.5" customHeight="1" x14ac:dyDescent="0.2">
      <c r="A13" s="965">
        <v>4</v>
      </c>
      <c r="B13" s="981" t="s">
        <v>38</v>
      </c>
      <c r="C13" s="982">
        <f t="shared" si="0"/>
        <v>34</v>
      </c>
      <c r="D13" s="983">
        <f t="shared" si="1"/>
        <v>100</v>
      </c>
      <c r="E13" s="982">
        <v>0</v>
      </c>
      <c r="F13" s="983">
        <v>0</v>
      </c>
      <c r="G13" s="982">
        <v>0</v>
      </c>
      <c r="H13" s="983">
        <v>0</v>
      </c>
      <c r="I13" s="982">
        <v>34</v>
      </c>
      <c r="J13" s="983">
        <v>100</v>
      </c>
      <c r="K13" s="982">
        <v>0</v>
      </c>
      <c r="L13" s="983">
        <v>0</v>
      </c>
      <c r="M13" s="982">
        <v>0</v>
      </c>
      <c r="N13" s="983">
        <v>0</v>
      </c>
      <c r="O13" s="982">
        <v>0</v>
      </c>
      <c r="P13" s="983">
        <f t="shared" si="2"/>
        <v>0</v>
      </c>
      <c r="R13" s="980"/>
    </row>
    <row r="14" spans="1:21" s="965" customFormat="1" ht="16.5" customHeight="1" x14ac:dyDescent="0.2">
      <c r="A14" s="965">
        <v>5</v>
      </c>
      <c r="B14" s="981" t="s">
        <v>6</v>
      </c>
      <c r="C14" s="982">
        <f t="shared" si="0"/>
        <v>5567</v>
      </c>
      <c r="D14" s="983">
        <f t="shared" si="1"/>
        <v>100</v>
      </c>
      <c r="E14" s="982">
        <v>4070</v>
      </c>
      <c r="F14" s="983">
        <v>73.109394647027131</v>
      </c>
      <c r="G14" s="982">
        <v>3</v>
      </c>
      <c r="H14" s="983">
        <v>5.3888988683312371E-2</v>
      </c>
      <c r="I14" s="982">
        <v>493</v>
      </c>
      <c r="J14" s="983">
        <v>8.8557571402910007</v>
      </c>
      <c r="K14" s="982">
        <v>1000</v>
      </c>
      <c r="L14" s="983">
        <v>17.962996227770791</v>
      </c>
      <c r="M14" s="982">
        <v>1</v>
      </c>
      <c r="N14" s="983">
        <v>1.7962996227770794E-2</v>
      </c>
      <c r="O14" s="982">
        <v>0</v>
      </c>
      <c r="P14" s="983">
        <f t="shared" si="2"/>
        <v>0</v>
      </c>
      <c r="R14" s="980"/>
    </row>
    <row r="15" spans="1:21" s="965" customFormat="1" ht="16.5" customHeight="1" x14ac:dyDescent="0.2">
      <c r="A15" s="965">
        <v>6</v>
      </c>
      <c r="B15" s="981" t="s">
        <v>5</v>
      </c>
      <c r="C15" s="982">
        <f t="shared" si="0"/>
        <v>0</v>
      </c>
      <c r="D15" s="983" t="str">
        <f t="shared" si="1"/>
        <v>-</v>
      </c>
      <c r="E15" s="982">
        <v>0</v>
      </c>
      <c r="F15" s="983" t="s">
        <v>364</v>
      </c>
      <c r="G15" s="982">
        <v>0</v>
      </c>
      <c r="H15" s="983" t="s">
        <v>364</v>
      </c>
      <c r="I15" s="982">
        <v>0</v>
      </c>
      <c r="J15" s="983" t="s">
        <v>364</v>
      </c>
      <c r="K15" s="982">
        <v>0</v>
      </c>
      <c r="L15" s="983" t="s">
        <v>364</v>
      </c>
      <c r="M15" s="982">
        <v>0</v>
      </c>
      <c r="N15" s="983" t="s">
        <v>364</v>
      </c>
      <c r="O15" s="982">
        <v>0</v>
      </c>
      <c r="P15" s="983" t="str">
        <f t="shared" si="2"/>
        <v>-</v>
      </c>
      <c r="R15" s="980"/>
    </row>
    <row r="16" spans="1:21" s="966" customFormat="1" ht="16.5" customHeight="1" x14ac:dyDescent="0.2">
      <c r="A16" s="966">
        <v>7</v>
      </c>
      <c r="B16" s="981" t="s">
        <v>4</v>
      </c>
      <c r="C16" s="982">
        <f t="shared" si="0"/>
        <v>20568</v>
      </c>
      <c r="D16" s="983">
        <f t="shared" si="1"/>
        <v>100</v>
      </c>
      <c r="E16" s="982">
        <v>8778</v>
      </c>
      <c r="F16" s="983">
        <v>42.677946324387399</v>
      </c>
      <c r="G16" s="982">
        <v>1</v>
      </c>
      <c r="H16" s="983">
        <v>4.8619214313496695E-3</v>
      </c>
      <c r="I16" s="982">
        <v>10085</v>
      </c>
      <c r="J16" s="983">
        <v>49.032477635161413</v>
      </c>
      <c r="K16" s="982">
        <v>1704</v>
      </c>
      <c r="L16" s="983">
        <v>8.2847141190198368</v>
      </c>
      <c r="M16" s="982">
        <v>0</v>
      </c>
      <c r="N16" s="983">
        <v>0</v>
      </c>
      <c r="O16" s="982">
        <v>0</v>
      </c>
      <c r="P16" s="983">
        <f t="shared" si="2"/>
        <v>0</v>
      </c>
      <c r="R16" s="980"/>
    </row>
    <row r="17" spans="1:18" s="966" customFormat="1" ht="16.5" customHeight="1" x14ac:dyDescent="0.2">
      <c r="A17" s="966">
        <v>8</v>
      </c>
      <c r="B17" s="981" t="s">
        <v>40</v>
      </c>
      <c r="C17" s="982">
        <f t="shared" si="0"/>
        <v>2993</v>
      </c>
      <c r="D17" s="983">
        <f t="shared" si="1"/>
        <v>100</v>
      </c>
      <c r="E17" s="982">
        <v>563</v>
      </c>
      <c r="F17" s="983">
        <v>18.810557968593383</v>
      </c>
      <c r="G17" s="982">
        <v>1675</v>
      </c>
      <c r="H17" s="983">
        <v>55.963915803541596</v>
      </c>
      <c r="I17" s="982">
        <v>126</v>
      </c>
      <c r="J17" s="983">
        <v>4.2098229201470101</v>
      </c>
      <c r="K17" s="982">
        <v>629</v>
      </c>
      <c r="L17" s="983">
        <v>21.01570330771801</v>
      </c>
      <c r="M17" s="982">
        <v>0</v>
      </c>
      <c r="N17" s="983">
        <v>0</v>
      </c>
      <c r="O17" s="982">
        <v>0</v>
      </c>
      <c r="P17" s="983">
        <f t="shared" si="2"/>
        <v>0</v>
      </c>
      <c r="R17" s="980"/>
    </row>
    <row r="18" spans="1:18" s="966" customFormat="1" ht="16.5" customHeight="1" x14ac:dyDescent="0.2">
      <c r="A18" s="966">
        <v>9</v>
      </c>
      <c r="B18" s="981" t="s">
        <v>41</v>
      </c>
      <c r="C18" s="982">
        <f t="shared" si="0"/>
        <v>6465</v>
      </c>
      <c r="D18" s="983">
        <f t="shared" si="1"/>
        <v>100</v>
      </c>
      <c r="E18" s="982">
        <v>5967</v>
      </c>
      <c r="F18" s="983">
        <v>92.296983758700705</v>
      </c>
      <c r="G18" s="982">
        <v>6</v>
      </c>
      <c r="H18" s="983">
        <v>9.2807424593967514E-2</v>
      </c>
      <c r="I18" s="982">
        <v>492</v>
      </c>
      <c r="J18" s="983">
        <v>7.6102088167053372</v>
      </c>
      <c r="K18" s="982">
        <v>0</v>
      </c>
      <c r="L18" s="983">
        <v>0</v>
      </c>
      <c r="M18" s="982">
        <v>0</v>
      </c>
      <c r="N18" s="983">
        <v>0</v>
      </c>
      <c r="O18" s="982">
        <v>0</v>
      </c>
      <c r="P18" s="983">
        <f t="shared" si="2"/>
        <v>0</v>
      </c>
      <c r="R18" s="980"/>
    </row>
    <row r="19" spans="1:18" s="966" customFormat="1" ht="16.5" customHeight="1" x14ac:dyDescent="0.2">
      <c r="A19" s="966">
        <v>10</v>
      </c>
      <c r="B19" s="981" t="s">
        <v>3</v>
      </c>
      <c r="C19" s="982">
        <f t="shared" si="0"/>
        <v>6866</v>
      </c>
      <c r="D19" s="983">
        <f t="shared" si="1"/>
        <v>100</v>
      </c>
      <c r="E19" s="982">
        <v>5071</v>
      </c>
      <c r="F19" s="983">
        <v>73.856685115059719</v>
      </c>
      <c r="G19" s="982">
        <v>1228</v>
      </c>
      <c r="H19" s="983">
        <v>17.885231575881154</v>
      </c>
      <c r="I19" s="982">
        <v>99</v>
      </c>
      <c r="J19" s="983">
        <v>1.4418875618992135</v>
      </c>
      <c r="K19" s="982">
        <v>468</v>
      </c>
      <c r="L19" s="983">
        <v>6.8161957471599184</v>
      </c>
      <c r="M19" s="982">
        <v>0</v>
      </c>
      <c r="N19" s="983">
        <v>0</v>
      </c>
      <c r="O19" s="982">
        <v>0</v>
      </c>
      <c r="P19" s="983">
        <f t="shared" si="2"/>
        <v>0</v>
      </c>
      <c r="R19" s="980"/>
    </row>
    <row r="20" spans="1:18" s="965" customFormat="1" ht="16.5" customHeight="1" x14ac:dyDescent="0.2">
      <c r="A20" s="965">
        <v>11</v>
      </c>
      <c r="B20" s="981" t="s">
        <v>2</v>
      </c>
      <c r="C20" s="982">
        <f t="shared" si="0"/>
        <v>6850</v>
      </c>
      <c r="D20" s="983">
        <f t="shared" si="1"/>
        <v>100</v>
      </c>
      <c r="E20" s="982">
        <v>6009</v>
      </c>
      <c r="F20" s="983">
        <v>87.722627737226276</v>
      </c>
      <c r="G20" s="982">
        <v>1</v>
      </c>
      <c r="H20" s="983">
        <v>1.4598540145985403E-2</v>
      </c>
      <c r="I20" s="982">
        <v>240</v>
      </c>
      <c r="J20" s="983">
        <v>3.5036496350364965</v>
      </c>
      <c r="K20" s="982">
        <v>600</v>
      </c>
      <c r="L20" s="983">
        <v>8.7591240875912408</v>
      </c>
      <c r="M20" s="982">
        <v>0</v>
      </c>
      <c r="N20" s="983">
        <v>0</v>
      </c>
      <c r="O20" s="982">
        <v>0</v>
      </c>
      <c r="P20" s="983">
        <f t="shared" si="2"/>
        <v>0</v>
      </c>
      <c r="R20" s="980"/>
    </row>
    <row r="21" spans="1:18" s="965" customFormat="1" ht="16.5" customHeight="1" x14ac:dyDescent="0.2">
      <c r="A21" s="965">
        <v>12</v>
      </c>
      <c r="B21" s="981" t="s">
        <v>35</v>
      </c>
      <c r="C21" s="982">
        <f t="shared" si="0"/>
        <v>4570</v>
      </c>
      <c r="D21" s="983">
        <f t="shared" si="1"/>
        <v>100</v>
      </c>
      <c r="E21" s="982">
        <v>1531</v>
      </c>
      <c r="F21" s="983">
        <v>33.501094091903724</v>
      </c>
      <c r="G21" s="982">
        <v>39</v>
      </c>
      <c r="H21" s="983">
        <v>0.85339168490153172</v>
      </c>
      <c r="I21" s="982">
        <v>1386</v>
      </c>
      <c r="J21" s="983">
        <v>30.328227571115974</v>
      </c>
      <c r="K21" s="982">
        <v>1614</v>
      </c>
      <c r="L21" s="983">
        <v>35.317286652078771</v>
      </c>
      <c r="M21" s="982">
        <v>0</v>
      </c>
      <c r="N21" s="983">
        <v>0</v>
      </c>
      <c r="O21" s="982">
        <v>0</v>
      </c>
      <c r="P21" s="983">
        <f t="shared" si="2"/>
        <v>0</v>
      </c>
      <c r="R21" s="980"/>
    </row>
    <row r="22" spans="1:18" s="965" customFormat="1" ht="16.5" customHeight="1" x14ac:dyDescent="0.2">
      <c r="A22" s="965">
        <v>13</v>
      </c>
      <c r="B22" s="981" t="s">
        <v>42</v>
      </c>
      <c r="C22" s="982">
        <f t="shared" si="0"/>
        <v>4727</v>
      </c>
      <c r="D22" s="983">
        <f t="shared" si="1"/>
        <v>100</v>
      </c>
      <c r="E22" s="982">
        <v>1066</v>
      </c>
      <c r="F22" s="983">
        <v>22.551301036598264</v>
      </c>
      <c r="G22" s="982">
        <v>4</v>
      </c>
      <c r="H22" s="983">
        <v>8.462026655383964E-2</v>
      </c>
      <c r="I22" s="982">
        <v>411</v>
      </c>
      <c r="J22" s="983">
        <v>8.694732388407024</v>
      </c>
      <c r="K22" s="982">
        <v>3246</v>
      </c>
      <c r="L22" s="983">
        <v>68.669346308440865</v>
      </c>
      <c r="M22" s="982">
        <v>0</v>
      </c>
      <c r="N22" s="983">
        <v>0</v>
      </c>
      <c r="O22" s="982">
        <v>0</v>
      </c>
      <c r="P22" s="983">
        <f t="shared" si="2"/>
        <v>0</v>
      </c>
      <c r="R22" s="980"/>
    </row>
    <row r="23" spans="1:18" s="965" customFormat="1" ht="16.5" customHeight="1" x14ac:dyDescent="0.2">
      <c r="A23" s="965">
        <v>14</v>
      </c>
      <c r="B23" s="981" t="s">
        <v>43</v>
      </c>
      <c r="C23" s="982">
        <f t="shared" si="0"/>
        <v>207</v>
      </c>
      <c r="D23" s="983">
        <f t="shared" si="1"/>
        <v>100</v>
      </c>
      <c r="E23" s="982">
        <v>16</v>
      </c>
      <c r="F23" s="983">
        <v>7.7294685990338161</v>
      </c>
      <c r="G23" s="982">
        <v>0</v>
      </c>
      <c r="H23" s="983">
        <v>0</v>
      </c>
      <c r="I23" s="982">
        <v>74</v>
      </c>
      <c r="J23" s="983">
        <v>35.748792270531396</v>
      </c>
      <c r="K23" s="982">
        <v>117</v>
      </c>
      <c r="L23" s="983">
        <v>56.521739130434781</v>
      </c>
      <c r="M23" s="982">
        <v>0</v>
      </c>
      <c r="N23" s="983">
        <v>0</v>
      </c>
      <c r="O23" s="982">
        <v>0</v>
      </c>
      <c r="P23" s="983">
        <f t="shared" si="2"/>
        <v>0</v>
      </c>
      <c r="R23" s="980"/>
    </row>
    <row r="24" spans="1:18" s="965" customFormat="1" ht="16.5" customHeight="1" x14ac:dyDescent="0.2">
      <c r="A24" s="965">
        <v>15</v>
      </c>
      <c r="B24" s="981" t="s">
        <v>44</v>
      </c>
      <c r="C24" s="982">
        <f t="shared" si="0"/>
        <v>743</v>
      </c>
      <c r="D24" s="983">
        <f t="shared" si="1"/>
        <v>100</v>
      </c>
      <c r="E24" s="982">
        <v>482</v>
      </c>
      <c r="F24" s="983">
        <v>64.872139973082099</v>
      </c>
      <c r="G24" s="982">
        <v>18</v>
      </c>
      <c r="H24" s="983">
        <v>2.4226110363391657</v>
      </c>
      <c r="I24" s="982">
        <v>127</v>
      </c>
      <c r="J24" s="983">
        <v>17.092866756393001</v>
      </c>
      <c r="K24" s="982">
        <v>116</v>
      </c>
      <c r="L24" s="983">
        <v>15.612382234185734</v>
      </c>
      <c r="M24" s="982">
        <v>0</v>
      </c>
      <c r="N24" s="983">
        <v>0</v>
      </c>
      <c r="O24" s="982">
        <v>0</v>
      </c>
      <c r="P24" s="983">
        <f t="shared" si="2"/>
        <v>0</v>
      </c>
      <c r="R24" s="980"/>
    </row>
    <row r="25" spans="1:18" s="965" customFormat="1" ht="16.5" customHeight="1" x14ac:dyDescent="0.2">
      <c r="A25" s="965">
        <v>16</v>
      </c>
      <c r="B25" s="981" t="s">
        <v>45</v>
      </c>
      <c r="C25" s="982">
        <f t="shared" si="0"/>
        <v>33</v>
      </c>
      <c r="D25" s="983">
        <f t="shared" si="1"/>
        <v>100</v>
      </c>
      <c r="E25" s="982">
        <v>0</v>
      </c>
      <c r="F25" s="983">
        <v>0</v>
      </c>
      <c r="G25" s="982">
        <v>32</v>
      </c>
      <c r="H25" s="983">
        <v>96.969696969696969</v>
      </c>
      <c r="I25" s="982">
        <v>1</v>
      </c>
      <c r="J25" s="983">
        <v>3.0303030303030303</v>
      </c>
      <c r="K25" s="982">
        <v>0</v>
      </c>
      <c r="L25" s="983">
        <v>0</v>
      </c>
      <c r="M25" s="982">
        <v>0</v>
      </c>
      <c r="N25" s="983">
        <v>0</v>
      </c>
      <c r="O25" s="982">
        <v>0</v>
      </c>
      <c r="P25" s="983">
        <f t="shared" si="2"/>
        <v>0</v>
      </c>
      <c r="R25" s="980"/>
    </row>
    <row r="26" spans="1:18" s="965" customFormat="1" ht="16.5" customHeight="1" x14ac:dyDescent="0.2">
      <c r="A26" s="965">
        <v>17</v>
      </c>
      <c r="B26" s="981" t="s">
        <v>46</v>
      </c>
      <c r="C26" s="982">
        <f t="shared" si="0"/>
        <v>24</v>
      </c>
      <c r="D26" s="983">
        <f t="shared" si="1"/>
        <v>100</v>
      </c>
      <c r="E26" s="982">
        <v>0</v>
      </c>
      <c r="F26" s="983">
        <v>0</v>
      </c>
      <c r="G26" s="982">
        <v>8</v>
      </c>
      <c r="H26" s="983">
        <v>33.333333333333329</v>
      </c>
      <c r="I26" s="982">
        <v>16</v>
      </c>
      <c r="J26" s="983">
        <v>66.666666666666657</v>
      </c>
      <c r="K26" s="982">
        <v>0</v>
      </c>
      <c r="L26" s="983">
        <v>0</v>
      </c>
      <c r="M26" s="982">
        <v>0</v>
      </c>
      <c r="N26" s="983">
        <v>0</v>
      </c>
      <c r="O26" s="982">
        <v>0</v>
      </c>
      <c r="P26" s="983">
        <f t="shared" si="2"/>
        <v>0</v>
      </c>
      <c r="R26" s="980"/>
    </row>
    <row r="27" spans="1:18" s="965" customFormat="1" ht="16.5" customHeight="1" x14ac:dyDescent="0.2">
      <c r="B27" s="984" t="s">
        <v>1</v>
      </c>
      <c r="C27" s="985">
        <f t="shared" si="0"/>
        <v>1</v>
      </c>
      <c r="D27" s="986">
        <f t="shared" si="1"/>
        <v>100</v>
      </c>
      <c r="E27" s="985">
        <v>1</v>
      </c>
      <c r="F27" s="986">
        <f t="shared" ref="F27" si="3">IFERROR(E27/$C27*100,"-")</f>
        <v>100</v>
      </c>
      <c r="G27" s="985">
        <v>0</v>
      </c>
      <c r="H27" s="986">
        <f t="shared" ref="H27" si="4">IFERROR(G27/$C27*100,"-")</f>
        <v>0</v>
      </c>
      <c r="I27" s="985">
        <v>0</v>
      </c>
      <c r="J27" s="986">
        <f t="shared" ref="J27" si="5">IFERROR(I27/$C27*100,"-")</f>
        <v>0</v>
      </c>
      <c r="K27" s="985">
        <v>0</v>
      </c>
      <c r="L27" s="986">
        <f t="shared" ref="L27" si="6">IFERROR(K27/$C27*100,"-")</f>
        <v>0</v>
      </c>
      <c r="M27" s="985">
        <v>0</v>
      </c>
      <c r="N27" s="986">
        <f t="shared" ref="N27" si="7">IFERROR(M27/$C27*100,"-")</f>
        <v>0</v>
      </c>
      <c r="O27" s="985">
        <f>IFERROR(GETPIVOTDATA("ID PRESTACION
COUNT",#REF!,"CCAA","Ceuta","Grado Resuelto",$B$1,"Subtipo",O$1),0)+IFERROR(GETPIVOTDATA("ID PRESTACION
COUNT",#REF!,"CCAA","Melilla","Grado Resuelto",$B$1,"Subtipo",O$1),0)</f>
        <v>0</v>
      </c>
      <c r="P27" s="986">
        <f t="shared" si="2"/>
        <v>0</v>
      </c>
      <c r="R27" s="980"/>
    </row>
    <row r="28" spans="1:18" s="1296" customFormat="1" x14ac:dyDescent="0.2">
      <c r="B28" s="1297" t="s">
        <v>0</v>
      </c>
      <c r="C28" s="1300">
        <f>SUM(C10:C27)</f>
        <v>62466</v>
      </c>
      <c r="D28" s="1301">
        <f>C28/$C28*100</f>
        <v>100</v>
      </c>
      <c r="E28" s="1300">
        <f>SUM(E10:E27)</f>
        <v>33655</v>
      </c>
      <c r="F28" s="1301">
        <f>E28/$C28*100</f>
        <v>53.877309256235392</v>
      </c>
      <c r="G28" s="1300">
        <f>SUM(G10:G27)</f>
        <v>3097</v>
      </c>
      <c r="H28" s="1301">
        <f>G28/$C28*100</f>
        <v>4.9578970960202344</v>
      </c>
      <c r="I28" s="1300">
        <f>SUM(I10:I27)</f>
        <v>15139</v>
      </c>
      <c r="J28" s="1301">
        <f>I28/$C28*100</f>
        <v>24.235584157781833</v>
      </c>
      <c r="K28" s="1300">
        <f>SUM(K10:K27)</f>
        <v>10423</v>
      </c>
      <c r="L28" s="1301">
        <f>K28/$C28*100</f>
        <v>16.685877117151733</v>
      </c>
      <c r="M28" s="1300">
        <f>SUM(M10:M27)</f>
        <v>152</v>
      </c>
      <c r="N28" s="1301">
        <f>M28/$C28*100</f>
        <v>0.24333237281080911</v>
      </c>
      <c r="O28" s="1300">
        <f>SUM(O10:O27)</f>
        <v>0</v>
      </c>
      <c r="P28" s="1301">
        <f>O28/$C28*100</f>
        <v>0</v>
      </c>
    </row>
    <row r="29" spans="1:18" s="964" customFormat="1" hidden="1" x14ac:dyDescent="0.2">
      <c r="A29" s="967">
        <v>18</v>
      </c>
      <c r="B29" s="967" t="s">
        <v>39</v>
      </c>
      <c r="C29" s="987"/>
      <c r="D29" s="988"/>
      <c r="E29" s="987"/>
      <c r="F29" s="988"/>
      <c r="G29" s="987"/>
      <c r="H29" s="988"/>
      <c r="I29" s="987"/>
      <c r="J29" s="988"/>
      <c r="K29" s="987"/>
      <c r="L29" s="988"/>
      <c r="M29" s="987"/>
      <c r="N29" s="988"/>
      <c r="O29" s="987"/>
      <c r="P29" s="988"/>
    </row>
    <row r="30" spans="1:18" s="990" customFormat="1" hidden="1" x14ac:dyDescent="0.2">
      <c r="A30" s="967">
        <v>19</v>
      </c>
      <c r="B30" s="967" t="s">
        <v>47</v>
      </c>
      <c r="C30" s="989"/>
      <c r="D30" s="989"/>
      <c r="E30" s="989"/>
      <c r="F30" s="989"/>
      <c r="G30" s="989"/>
      <c r="H30" s="989"/>
      <c r="I30" s="989"/>
      <c r="K30" s="989"/>
      <c r="L30" s="989"/>
      <c r="M30" s="989"/>
      <c r="N30" s="989"/>
      <c r="O30" s="989"/>
      <c r="P30" s="989"/>
    </row>
    <row r="31" spans="1:18" hidden="1" x14ac:dyDescent="0.2"/>
    <row r="32" spans="1:18" hidden="1" x14ac:dyDescent="0.2">
      <c r="B32" s="963"/>
      <c r="M32" s="963"/>
      <c r="N32" s="963"/>
    </row>
    <row r="33" spans="2:14" hidden="1" x14ac:dyDescent="0.2">
      <c r="B33" s="963"/>
      <c r="D33" s="963"/>
      <c r="M33" s="963"/>
      <c r="N33" s="963"/>
    </row>
    <row r="34" spans="2:14" hidden="1" x14ac:dyDescent="0.2">
      <c r="B34" s="963"/>
      <c r="D34" s="963"/>
      <c r="M34" s="963"/>
      <c r="N34" s="963"/>
    </row>
    <row r="35" spans="2:14" hidden="1" x14ac:dyDescent="0.2">
      <c r="B35" s="963"/>
      <c r="D35" s="963"/>
      <c r="M35" s="963"/>
      <c r="N35" s="963"/>
    </row>
    <row r="36" spans="2:14" hidden="1" x14ac:dyDescent="0.2">
      <c r="B36" s="963"/>
      <c r="D36" s="963"/>
      <c r="M36" s="963"/>
      <c r="N36" s="963"/>
    </row>
    <row r="37" spans="2:14" hidden="1" x14ac:dyDescent="0.2">
      <c r="B37" s="963"/>
      <c r="D37" s="963"/>
      <c r="M37" s="963"/>
      <c r="N37" s="963"/>
    </row>
    <row r="38" spans="2:14" hidden="1" x14ac:dyDescent="0.2">
      <c r="B38" s="963"/>
      <c r="D38" s="963"/>
      <c r="M38" s="963"/>
      <c r="N38" s="963"/>
    </row>
    <row r="39" spans="2:14" hidden="1" x14ac:dyDescent="0.2">
      <c r="B39" s="963"/>
      <c r="D39" s="963"/>
      <c r="M39" s="963"/>
      <c r="N39" s="963"/>
    </row>
    <row r="40" spans="2:14" hidden="1" x14ac:dyDescent="0.2">
      <c r="B40" s="963"/>
      <c r="D40" s="963"/>
      <c r="M40" s="963"/>
      <c r="N40" s="963"/>
    </row>
    <row r="41" spans="2:14" hidden="1" x14ac:dyDescent="0.2">
      <c r="B41" s="963"/>
      <c r="D41" s="963"/>
      <c r="M41" s="963"/>
      <c r="N41" s="963"/>
    </row>
    <row r="42" spans="2:14" x14ac:dyDescent="0.2">
      <c r="B42" s="963"/>
      <c r="D42" s="963"/>
      <c r="M42" s="963"/>
      <c r="N42" s="963"/>
    </row>
    <row r="43" spans="2:14" s="1228" customFormat="1" x14ac:dyDescent="0.2">
      <c r="B43" s="967"/>
      <c r="D43" s="967"/>
      <c r="M43" s="967"/>
      <c r="N43" s="967"/>
    </row>
    <row r="44" spans="2:14" s="1228" customFormat="1" x14ac:dyDescent="0.2">
      <c r="B44" s="967"/>
      <c r="D44" s="967"/>
      <c r="M44" s="967"/>
      <c r="N44" s="967"/>
    </row>
    <row r="45" spans="2:14" s="1228" customFormat="1" x14ac:dyDescent="0.2">
      <c r="D45" s="967"/>
      <c r="M45" s="967"/>
      <c r="N45" s="967"/>
    </row>
    <row r="46" spans="2:14" s="1228" customFormat="1" x14ac:dyDescent="0.2">
      <c r="B46" s="1228" t="s">
        <v>39</v>
      </c>
      <c r="D46" s="967"/>
      <c r="G46" s="1228">
        <f>IFERROR(GETPIVOTDATA("ID PRESTACION
COUNT",#REF!,"CCAA",$B46,"Grado Resuelto",$B$1,"Subtipo",G$1),0)</f>
        <v>0</v>
      </c>
      <c r="M46" s="967"/>
      <c r="N46" s="967"/>
    </row>
    <row r="47" spans="2:14" s="1228" customFormat="1" x14ac:dyDescent="0.2">
      <c r="B47" s="1228" t="s">
        <v>47</v>
      </c>
      <c r="D47" s="967"/>
      <c r="G47" s="1228">
        <f>IFERROR(GETPIVOTDATA("ID PRESTACION
COUNT",#REF!,"CCAA",$B47,"Grado Resuelto",$B$1,"Subtipo",G$1),0)</f>
        <v>0</v>
      </c>
      <c r="M47" s="967"/>
      <c r="N47" s="967"/>
    </row>
    <row r="48" spans="2:14" s="1228" customFormat="1" x14ac:dyDescent="0.2">
      <c r="D48" s="967"/>
      <c r="M48" s="967"/>
      <c r="N48" s="967"/>
    </row>
    <row r="49" spans="4:4" s="1228" customFormat="1" x14ac:dyDescent="0.2">
      <c r="D49" s="967"/>
    </row>
    <row r="50" spans="4:4" x14ac:dyDescent="0.2">
      <c r="D50" s="963"/>
    </row>
    <row r="51" spans="4:4" x14ac:dyDescent="0.2">
      <c r="D51" s="963"/>
    </row>
    <row r="52" spans="4:4" x14ac:dyDescent="0.2">
      <c r="D52" s="963"/>
    </row>
    <row r="53" spans="4:4" x14ac:dyDescent="0.2">
      <c r="D53" s="963"/>
    </row>
    <row r="54" spans="4:4" x14ac:dyDescent="0.2">
      <c r="D54" s="963"/>
    </row>
    <row r="55" spans="4:4" x14ac:dyDescent="0.2">
      <c r="D55" s="963"/>
    </row>
    <row r="56" spans="4:4" x14ac:dyDescent="0.2">
      <c r="D56" s="963"/>
    </row>
    <row r="57" spans="4:4" x14ac:dyDescent="0.2">
      <c r="D57" s="963"/>
    </row>
    <row r="58" spans="4:4" x14ac:dyDescent="0.2">
      <c r="D58" s="963"/>
    </row>
    <row r="59" spans="4:4" x14ac:dyDescent="0.2">
      <c r="D59" s="963"/>
    </row>
    <row r="60" spans="4:4" x14ac:dyDescent="0.2">
      <c r="D60" s="96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7" customWidth="1"/>
    <col min="2" max="2" width="25.28515625" style="1017" customWidth="1"/>
    <col min="3" max="3" width="11.28515625" style="1017" customWidth="1"/>
    <col min="4" max="16384" width="11.42578125" style="1017"/>
  </cols>
  <sheetData>
    <row r="1" spans="1:39" s="996" customFormat="1" x14ac:dyDescent="0.2">
      <c r="D1" s="999"/>
      <c r="E1" s="999"/>
      <c r="N1" s="999"/>
    </row>
    <row r="2" spans="1:39" s="1000" customFormat="1" ht="47.25" customHeight="1" x14ac:dyDescent="0.25">
      <c r="B2" s="1627"/>
      <c r="C2" s="1627"/>
      <c r="D2" s="1627"/>
      <c r="E2" s="1627"/>
      <c r="F2" s="1627"/>
      <c r="G2" s="1627"/>
      <c r="H2" s="1627"/>
      <c r="I2" s="1001"/>
      <c r="L2" s="1002"/>
      <c r="N2" s="1003"/>
      <c r="O2" s="1003"/>
      <c r="P2" s="1003"/>
      <c r="Q2" s="1003"/>
      <c r="R2" s="1003"/>
      <c r="S2" s="1003"/>
      <c r="T2" s="1003"/>
      <c r="U2" s="1003"/>
      <c r="V2" s="1003"/>
      <c r="W2" s="1003"/>
      <c r="X2" s="1003"/>
      <c r="Y2" s="1003"/>
      <c r="Z2" s="1003"/>
      <c r="AA2" s="1003"/>
      <c r="AB2" s="1003"/>
      <c r="AC2" s="1003"/>
      <c r="AD2" s="1003"/>
      <c r="AE2" s="1003"/>
      <c r="AF2" s="1003"/>
      <c r="AG2" s="1003"/>
    </row>
    <row r="3" spans="1:39" s="1004" customFormat="1" ht="1.5" customHeight="1" x14ac:dyDescent="0.2">
      <c r="B3" s="1005"/>
      <c r="C3" s="1005"/>
      <c r="D3" s="1005"/>
      <c r="E3" s="1005"/>
      <c r="F3" s="1005"/>
      <c r="G3" s="1005"/>
      <c r="H3" s="1005"/>
      <c r="I3" s="1005"/>
      <c r="J3" s="1005"/>
      <c r="K3" s="1005"/>
      <c r="L3" s="1005"/>
      <c r="M3" s="1005"/>
      <c r="N3" s="1006"/>
      <c r="O3" s="1003"/>
      <c r="P3" s="1003"/>
      <c r="Q3" s="1003"/>
      <c r="R3" s="1003"/>
      <c r="S3" s="1003"/>
      <c r="T3" s="1003"/>
      <c r="U3" s="1003"/>
      <c r="V3" s="1003"/>
      <c r="W3" s="1003"/>
      <c r="X3" s="1003"/>
      <c r="Y3" s="1003"/>
      <c r="Z3" s="1003"/>
      <c r="AA3" s="1003"/>
      <c r="AB3" s="1003"/>
      <c r="AC3" s="1003"/>
      <c r="AD3" s="1003"/>
      <c r="AE3" s="1003"/>
      <c r="AF3" s="1003"/>
      <c r="AG3" s="1003"/>
    </row>
    <row r="4" spans="1:39" s="1004" customFormat="1" ht="24.75" customHeight="1" x14ac:dyDescent="0.2">
      <c r="A4" s="1007"/>
      <c r="B4" s="1628" t="s">
        <v>444</v>
      </c>
      <c r="C4" s="1628"/>
      <c r="D4" s="1628"/>
      <c r="E4" s="1628"/>
      <c r="F4" s="1628"/>
      <c r="G4" s="1628"/>
      <c r="H4" s="1628"/>
      <c r="I4" s="1628"/>
      <c r="J4" s="1628"/>
      <c r="K4" s="1628"/>
      <c r="L4" s="1628"/>
      <c r="M4" s="1008"/>
      <c r="N4" s="1006"/>
      <c r="O4" s="1003"/>
      <c r="P4" s="1003"/>
      <c r="Q4" s="1003"/>
      <c r="R4" s="1003"/>
      <c r="S4" s="1003"/>
      <c r="T4" s="1003"/>
      <c r="U4" s="1003"/>
      <c r="V4" s="1003"/>
      <c r="W4" s="1003"/>
      <c r="X4" s="1003"/>
      <c r="Y4" s="1003"/>
      <c r="Z4" s="1003"/>
      <c r="AA4" s="1003"/>
      <c r="AB4" s="1003"/>
      <c r="AC4" s="1003"/>
      <c r="AD4" s="1003"/>
      <c r="AE4" s="1003"/>
      <c r="AF4" s="1003"/>
      <c r="AG4" s="1003"/>
    </row>
    <row r="5" spans="1:39" s="1004" customFormat="1" ht="14.25" customHeight="1" x14ac:dyDescent="0.2">
      <c r="A5" s="1007"/>
      <c r="B5" s="1629" t="s">
        <v>491</v>
      </c>
      <c r="C5" s="1629"/>
      <c r="D5" s="1629"/>
      <c r="E5" s="1629"/>
      <c r="F5" s="1629"/>
      <c r="G5" s="1629"/>
      <c r="H5" s="1629"/>
      <c r="I5" s="1629"/>
      <c r="J5" s="1629"/>
      <c r="K5" s="1629"/>
      <c r="L5" s="1629"/>
      <c r="M5" s="1009"/>
      <c r="N5" s="1009"/>
      <c r="O5" s="972"/>
      <c r="P5" s="972"/>
      <c r="Q5" s="972"/>
      <c r="R5" s="972"/>
      <c r="S5" s="972"/>
      <c r="T5" s="972"/>
      <c r="U5" s="972"/>
      <c r="V5" s="972"/>
      <c r="W5" s="972"/>
      <c r="X5" s="972"/>
      <c r="Y5" s="972"/>
      <c r="Z5" s="972"/>
      <c r="AA5" s="972"/>
      <c r="AB5" s="972"/>
      <c r="AC5" s="1003"/>
      <c r="AD5" s="1003"/>
      <c r="AE5" s="1003"/>
      <c r="AF5" s="1003"/>
      <c r="AG5" s="1003"/>
    </row>
    <row r="6" spans="1:39" s="126" customFormat="1" x14ac:dyDescent="0.25">
      <c r="B6" s="997"/>
      <c r="C6" s="997"/>
      <c r="D6" s="997"/>
      <c r="E6" s="997"/>
      <c r="F6" s="997"/>
      <c r="G6" s="127"/>
      <c r="H6" s="127"/>
      <c r="I6" s="127"/>
      <c r="J6" s="127"/>
      <c r="K6" s="127"/>
      <c r="L6" s="127"/>
      <c r="M6" s="127"/>
      <c r="N6" s="128"/>
      <c r="O6" s="128"/>
      <c r="P6" s="128"/>
      <c r="Q6" s="128"/>
      <c r="R6" s="128"/>
      <c r="S6" s="128"/>
      <c r="T6" s="128"/>
      <c r="U6" s="128"/>
      <c r="V6" s="128"/>
      <c r="W6" s="128"/>
      <c r="X6" s="128"/>
      <c r="Y6" s="128"/>
      <c r="Z6" s="128"/>
      <c r="AA6" s="128"/>
      <c r="AB6" s="128"/>
      <c r="AC6" s="998"/>
      <c r="AD6" s="998"/>
      <c r="AE6" s="998"/>
      <c r="AF6" s="998"/>
      <c r="AG6" s="998"/>
    </row>
    <row r="7" spans="1:39" s="201" customFormat="1" x14ac:dyDescent="0.25">
      <c r="B7" s="127"/>
      <c r="C7" s="1630"/>
      <c r="D7" s="1630"/>
      <c r="E7" s="1630"/>
      <c r="F7" s="1630"/>
      <c r="G7" s="1630"/>
      <c r="H7" s="1630"/>
      <c r="I7" s="127"/>
      <c r="J7" s="1630"/>
      <c r="K7" s="1630"/>
      <c r="L7" s="1630"/>
      <c r="M7" s="1630"/>
      <c r="N7" s="127"/>
      <c r="O7" s="127"/>
      <c r="P7" s="127"/>
      <c r="Q7" s="1630"/>
      <c r="R7" s="1630"/>
      <c r="S7" s="1630"/>
      <c r="T7" s="1630"/>
      <c r="U7" s="1630"/>
      <c r="V7" s="1630"/>
      <c r="W7" s="127"/>
      <c r="X7" s="127"/>
      <c r="AF7" s="1631"/>
      <c r="AG7" s="1631"/>
      <c r="AH7" s="1631"/>
      <c r="AI7" s="1631"/>
      <c r="AJ7" s="1631"/>
      <c r="AK7" s="1631"/>
      <c r="AL7" s="1631"/>
      <c r="AM7" s="1631"/>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32"/>
      <c r="B9" s="207" t="s">
        <v>139</v>
      </c>
      <c r="C9" s="1010">
        <v>208014</v>
      </c>
      <c r="D9" s="1011">
        <v>0.34556116685494054</v>
      </c>
      <c r="E9" s="1012"/>
      <c r="F9" s="1012"/>
      <c r="G9" s="1012"/>
      <c r="H9" s="1012" t="s">
        <v>140</v>
      </c>
      <c r="I9" s="207">
        <v>170301</v>
      </c>
      <c r="J9" s="1011">
        <v>0.28294889836661524</v>
      </c>
      <c r="K9" s="1012"/>
      <c r="L9" s="1012"/>
      <c r="M9" s="1012"/>
      <c r="N9" s="127"/>
      <c r="O9" s="1633"/>
      <c r="P9" s="1013"/>
      <c r="Q9" s="1012"/>
      <c r="R9" s="1012"/>
      <c r="S9" s="1012"/>
      <c r="T9" s="1012"/>
      <c r="U9" s="1012"/>
      <c r="V9" s="1012"/>
      <c r="W9" s="127"/>
      <c r="X9" s="127"/>
      <c r="AD9" s="1632"/>
      <c r="AE9" s="1014"/>
      <c r="AF9" s="1015"/>
      <c r="AG9" s="1015"/>
      <c r="AH9" s="1015"/>
      <c r="AI9" s="1015"/>
      <c r="AJ9" s="1015"/>
      <c r="AK9" s="1015"/>
      <c r="AL9" s="1015"/>
      <c r="AM9" s="1015"/>
    </row>
    <row r="10" spans="1:39" s="201" customFormat="1" x14ac:dyDescent="0.25">
      <c r="A10" s="1632"/>
      <c r="B10" s="207" t="s">
        <v>143</v>
      </c>
      <c r="C10" s="1010">
        <v>146384</v>
      </c>
      <c r="D10" s="1011">
        <v>0.24317894876735996</v>
      </c>
      <c r="E10" s="1012"/>
      <c r="F10" s="1012"/>
      <c r="G10" s="1012"/>
      <c r="H10" s="1012" t="s">
        <v>142</v>
      </c>
      <c r="I10" s="207">
        <v>283135</v>
      </c>
      <c r="J10" s="1011">
        <v>0.47041847281596466</v>
      </c>
      <c r="K10" s="1012"/>
      <c r="L10" s="1012"/>
      <c r="M10" s="1012"/>
      <c r="N10" s="127"/>
      <c r="O10" s="1633"/>
      <c r="P10" s="1013"/>
      <c r="Q10" s="1012"/>
      <c r="R10" s="1012"/>
      <c r="S10" s="1012"/>
      <c r="T10" s="1012"/>
      <c r="U10" s="1012"/>
      <c r="V10" s="1012"/>
      <c r="W10" s="127"/>
      <c r="X10" s="127"/>
      <c r="AD10" s="1632"/>
      <c r="AE10" s="1014"/>
      <c r="AF10" s="1015"/>
      <c r="AG10" s="1015"/>
      <c r="AH10" s="1015"/>
      <c r="AI10" s="1015"/>
      <c r="AJ10" s="1015"/>
      <c r="AK10" s="1015"/>
      <c r="AL10" s="1015"/>
      <c r="AM10" s="1015"/>
    </row>
    <row r="11" spans="1:39" s="201" customFormat="1" x14ac:dyDescent="0.25">
      <c r="A11" s="1632"/>
      <c r="B11" s="207" t="s">
        <v>141</v>
      </c>
      <c r="C11" s="1010">
        <v>120701</v>
      </c>
      <c r="D11" s="1011">
        <v>0.20051332314439499</v>
      </c>
      <c r="E11" s="1012"/>
      <c r="F11" s="1012"/>
      <c r="G11" s="1012"/>
      <c r="H11" s="1012" t="s">
        <v>144</v>
      </c>
      <c r="I11" s="207">
        <v>105680</v>
      </c>
      <c r="J11" s="1011">
        <v>0.17558346445049586</v>
      </c>
      <c r="K11" s="1012"/>
      <c r="L11" s="1012"/>
      <c r="M11" s="1012"/>
      <c r="N11" s="127"/>
      <c r="O11" s="1633"/>
      <c r="P11" s="1013"/>
      <c r="Q11" s="1012"/>
      <c r="R11" s="1012"/>
      <c r="S11" s="1012"/>
      <c r="T11" s="1012"/>
      <c r="U11" s="1012"/>
      <c r="V11" s="1012"/>
      <c r="W11" s="127"/>
      <c r="X11" s="127"/>
      <c r="AD11" s="1632"/>
      <c r="AE11" s="1014"/>
      <c r="AF11" s="1015"/>
      <c r="AG11" s="1015"/>
      <c r="AH11" s="1015"/>
      <c r="AI11" s="1015"/>
      <c r="AJ11" s="1015"/>
      <c r="AK11" s="1015"/>
      <c r="AL11" s="1015"/>
      <c r="AM11" s="1015"/>
    </row>
    <row r="12" spans="1:39" s="201" customFormat="1" x14ac:dyDescent="0.25">
      <c r="A12" s="1632"/>
      <c r="B12" s="207" t="s">
        <v>147</v>
      </c>
      <c r="C12" s="1010">
        <v>26597</v>
      </c>
      <c r="D12" s="1011">
        <v>4.4183998936806433E-2</v>
      </c>
      <c r="E12" s="1012"/>
      <c r="F12" s="1012"/>
      <c r="G12" s="1012"/>
      <c r="H12" s="1012" t="s">
        <v>146</v>
      </c>
      <c r="I12" s="207">
        <v>37513</v>
      </c>
      <c r="J12" s="1011">
        <v>6.232648090396907E-2</v>
      </c>
      <c r="K12" s="1012"/>
      <c r="L12" s="1012"/>
      <c r="M12" s="1012"/>
      <c r="N12" s="127"/>
      <c r="O12" s="1633"/>
      <c r="P12" s="1013"/>
      <c r="Q12" s="1012"/>
      <c r="R12" s="1012"/>
      <c r="S12" s="1012"/>
      <c r="T12" s="1012"/>
      <c r="U12" s="1012"/>
      <c r="V12" s="1012"/>
      <c r="W12" s="127"/>
      <c r="X12" s="127"/>
      <c r="AD12" s="1632"/>
      <c r="AE12" s="1014"/>
      <c r="AF12" s="1015"/>
      <c r="AG12" s="1015"/>
      <c r="AH12" s="1015"/>
      <c r="AI12" s="1015"/>
      <c r="AJ12" s="1015"/>
      <c r="AK12" s="1015"/>
      <c r="AL12" s="1015"/>
      <c r="AM12" s="1015"/>
    </row>
    <row r="13" spans="1:39" s="201" customFormat="1" x14ac:dyDescent="0.25">
      <c r="A13" s="1632"/>
      <c r="B13" s="207" t="s">
        <v>145</v>
      </c>
      <c r="C13" s="1010">
        <v>19994</v>
      </c>
      <c r="D13" s="1011">
        <v>3.3214831550269122E-2</v>
      </c>
      <c r="E13" s="1012"/>
      <c r="F13" s="1012"/>
      <c r="G13" s="1012"/>
      <c r="H13" s="1012" t="s">
        <v>148</v>
      </c>
      <c r="I13" s="207">
        <v>5250</v>
      </c>
      <c r="J13" s="1011">
        <v>8.7226834629551778E-3</v>
      </c>
      <c r="K13" s="1012"/>
      <c r="L13" s="1012"/>
      <c r="M13" s="1012"/>
      <c r="N13" s="127"/>
      <c r="O13" s="1633"/>
      <c r="P13" s="1013"/>
      <c r="Q13" s="1012"/>
      <c r="R13" s="1012"/>
      <c r="S13" s="1012"/>
      <c r="T13" s="1012"/>
      <c r="U13" s="1012"/>
      <c r="V13" s="1012"/>
      <c r="W13" s="127"/>
      <c r="X13" s="127"/>
      <c r="AD13" s="1632"/>
      <c r="AE13" s="1014"/>
      <c r="AF13" s="1015"/>
      <c r="AG13" s="1015"/>
      <c r="AH13" s="1015"/>
      <c r="AI13" s="1015"/>
      <c r="AJ13" s="1015"/>
      <c r="AK13" s="1015"/>
      <c r="AL13" s="1015"/>
      <c r="AM13" s="1015"/>
    </row>
    <row r="14" spans="1:39" s="201" customFormat="1" x14ac:dyDescent="0.25">
      <c r="A14" s="1632"/>
      <c r="B14" s="207" t="s">
        <v>151</v>
      </c>
      <c r="C14" s="1010">
        <v>10243</v>
      </c>
      <c r="D14" s="1011">
        <v>1.7016080802711143E-2</v>
      </c>
      <c r="E14" s="1012"/>
      <c r="F14" s="1012"/>
      <c r="G14" s="1012"/>
      <c r="H14" s="1012" t="s">
        <v>150</v>
      </c>
      <c r="I14" s="207">
        <v>866</v>
      </c>
      <c r="J14" s="1012"/>
      <c r="K14" s="1012"/>
      <c r="L14" s="1012"/>
      <c r="M14" s="1012"/>
      <c r="N14" s="127"/>
      <c r="O14" s="1633"/>
      <c r="P14" s="1013"/>
      <c r="Q14" s="1012"/>
      <c r="R14" s="1012"/>
      <c r="S14" s="1012"/>
      <c r="T14" s="1012"/>
      <c r="U14" s="1012"/>
      <c r="V14" s="1012"/>
      <c r="W14" s="127"/>
      <c r="X14" s="127"/>
      <c r="AD14" s="1632"/>
      <c r="AE14" s="1014"/>
      <c r="AF14" s="1015"/>
      <c r="AG14" s="1015"/>
      <c r="AH14" s="1015"/>
      <c r="AI14" s="1015"/>
      <c r="AJ14" s="1015"/>
      <c r="AK14" s="1015"/>
      <c r="AL14" s="1015"/>
      <c r="AM14" s="1015"/>
    </row>
    <row r="15" spans="1:39" s="201" customFormat="1" x14ac:dyDescent="0.25">
      <c r="A15" s="1632"/>
      <c r="B15" s="207" t="s">
        <v>149</v>
      </c>
      <c r="C15" s="1010">
        <v>10468</v>
      </c>
      <c r="D15" s="1011">
        <v>1.7389859791348262E-2</v>
      </c>
      <c r="E15" s="1012"/>
      <c r="F15" s="1012"/>
      <c r="G15" s="1012"/>
      <c r="H15" s="1012"/>
      <c r="I15" s="127"/>
      <c r="J15" s="1012"/>
      <c r="K15" s="1012"/>
      <c r="L15" s="1012"/>
      <c r="M15" s="1012"/>
      <c r="N15" s="127"/>
      <c r="O15" s="1633"/>
      <c r="P15" s="1013"/>
      <c r="Q15" s="1012"/>
      <c r="R15" s="1012"/>
      <c r="S15" s="1012"/>
      <c r="T15" s="1012"/>
      <c r="U15" s="1012"/>
      <c r="V15" s="1012"/>
      <c r="W15" s="127"/>
      <c r="X15" s="127"/>
      <c r="AD15" s="1632"/>
      <c r="AE15" s="1014"/>
      <c r="AF15" s="1015"/>
      <c r="AG15" s="1015"/>
      <c r="AH15" s="1015"/>
      <c r="AI15" s="1015"/>
      <c r="AJ15" s="1015"/>
      <c r="AK15" s="1015"/>
      <c r="AL15" s="1015"/>
      <c r="AM15" s="1015"/>
    </row>
    <row r="16" spans="1:39" s="201" customFormat="1" x14ac:dyDescent="0.25">
      <c r="A16" s="1632"/>
      <c r="B16" s="207" t="s">
        <v>191</v>
      </c>
      <c r="C16" s="1010">
        <v>8509</v>
      </c>
      <c r="D16" s="1011">
        <v>1.4135490730281081E-2</v>
      </c>
      <c r="E16" s="1012"/>
      <c r="F16" s="1012"/>
      <c r="G16" s="1012"/>
      <c r="H16" s="1012"/>
      <c r="I16" s="127"/>
      <c r="J16" s="1012"/>
      <c r="K16" s="1012"/>
      <c r="L16" s="1012"/>
      <c r="M16" s="1012"/>
      <c r="N16" s="127"/>
      <c r="O16" s="1633"/>
      <c r="P16" s="1013"/>
      <c r="Q16" s="1012"/>
      <c r="R16" s="1012"/>
      <c r="S16" s="1012"/>
      <c r="T16" s="1012"/>
      <c r="U16" s="1012"/>
      <c r="V16" s="1012"/>
      <c r="W16" s="127"/>
      <c r="X16" s="127"/>
      <c r="AD16" s="1632"/>
      <c r="AE16" s="1014"/>
      <c r="AF16" s="1015"/>
      <c r="AG16" s="1015"/>
      <c r="AH16" s="1015"/>
      <c r="AI16" s="1015"/>
      <c r="AJ16" s="1015"/>
      <c r="AK16" s="1015"/>
      <c r="AL16" s="1015"/>
      <c r="AM16" s="1015"/>
    </row>
    <row r="17" spans="1:28" s="201" customFormat="1" x14ac:dyDescent="0.25">
      <c r="A17" s="1016"/>
      <c r="B17" s="207" t="s">
        <v>150</v>
      </c>
      <c r="C17" s="205">
        <v>51050</v>
      </c>
      <c r="D17" s="1011">
        <v>8.4806299421888498E-2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162291</v>
      </c>
      <c r="D19" s="206">
        <v>0.26925316676206357</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440454</v>
      </c>
      <c r="D20" s="206">
        <v>0.73074683323793643</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8" customFormat="1" x14ac:dyDescent="0.25">
      <c r="B23" s="128"/>
      <c r="C23" s="128"/>
      <c r="D23" s="128"/>
      <c r="E23" s="127"/>
      <c r="F23" s="127"/>
      <c r="G23" s="127"/>
      <c r="H23" s="127"/>
      <c r="I23" s="127"/>
      <c r="J23" s="127"/>
      <c r="K23" s="127"/>
      <c r="L23" s="127"/>
      <c r="M23" s="127"/>
      <c r="N23" s="997"/>
      <c r="O23" s="997"/>
      <c r="P23" s="997"/>
      <c r="Q23" s="997"/>
      <c r="R23" s="997"/>
      <c r="S23" s="997"/>
      <c r="T23" s="997"/>
      <c r="U23" s="997"/>
      <c r="V23" s="997"/>
      <c r="W23" s="997"/>
      <c r="X23" s="997"/>
      <c r="Y23" s="997"/>
      <c r="Z23" s="997"/>
      <c r="AA23" s="997"/>
      <c r="AB23" s="997"/>
    </row>
    <row r="24" spans="1:28" s="998" customFormat="1" x14ac:dyDescent="0.25">
      <c r="B24" s="127"/>
      <c r="C24" s="127"/>
      <c r="D24" s="127"/>
      <c r="E24" s="127"/>
      <c r="F24" s="127"/>
      <c r="G24" s="127"/>
      <c r="H24" s="127"/>
      <c r="I24" s="127"/>
      <c r="J24" s="127"/>
      <c r="K24" s="127"/>
      <c r="L24" s="127"/>
      <c r="M24" s="127"/>
      <c r="N24" s="997"/>
      <c r="O24" s="997"/>
      <c r="P24" s="997"/>
      <c r="Q24" s="997"/>
      <c r="R24" s="997"/>
      <c r="S24" s="997"/>
      <c r="T24" s="997"/>
      <c r="U24" s="997"/>
      <c r="V24" s="997"/>
      <c r="W24" s="997"/>
      <c r="X24" s="997"/>
      <c r="Y24" s="997"/>
      <c r="Z24" s="997"/>
      <c r="AA24" s="997"/>
      <c r="AB24" s="997"/>
    </row>
    <row r="25" spans="1:28" s="998" customFormat="1" x14ac:dyDescent="0.25">
      <c r="B25" s="127"/>
      <c r="C25" s="127"/>
      <c r="D25" s="127"/>
      <c r="E25" s="127"/>
      <c r="F25" s="127"/>
      <c r="G25" s="127"/>
      <c r="H25" s="127"/>
      <c r="I25" s="127"/>
      <c r="J25" s="127"/>
      <c r="K25" s="127"/>
      <c r="L25" s="127"/>
      <c r="M25" s="127"/>
      <c r="N25" s="997"/>
      <c r="O25" s="997"/>
      <c r="P25" s="997"/>
      <c r="Q25" s="997"/>
      <c r="R25" s="997"/>
      <c r="S25" s="997"/>
      <c r="T25" s="997"/>
      <c r="U25" s="997"/>
      <c r="V25" s="997"/>
      <c r="W25" s="997"/>
      <c r="X25" s="997"/>
      <c r="Y25" s="997"/>
      <c r="Z25" s="997"/>
      <c r="AA25" s="997"/>
      <c r="AB25" s="997"/>
    </row>
    <row r="26" spans="1:28" s="998" customFormat="1" x14ac:dyDescent="0.25">
      <c r="B26" s="127"/>
      <c r="C26" s="127"/>
      <c r="D26" s="127"/>
      <c r="E26" s="127"/>
      <c r="F26" s="127"/>
      <c r="G26" s="127"/>
      <c r="H26" s="127"/>
      <c r="I26" s="127"/>
      <c r="J26" s="127"/>
      <c r="K26" s="127"/>
      <c r="L26" s="127"/>
      <c r="M26" s="127"/>
      <c r="N26" s="997"/>
      <c r="O26" s="997"/>
      <c r="P26" s="997"/>
      <c r="Q26" s="997"/>
      <c r="R26" s="997"/>
      <c r="S26" s="997"/>
      <c r="T26" s="997"/>
      <c r="U26" s="997"/>
      <c r="V26" s="997"/>
      <c r="W26" s="997"/>
      <c r="X26" s="997"/>
      <c r="Y26" s="997"/>
      <c r="Z26" s="997"/>
      <c r="AA26" s="997"/>
      <c r="AB26" s="997"/>
    </row>
    <row r="27" spans="1:28" s="998" customFormat="1" x14ac:dyDescent="0.25">
      <c r="B27" s="127"/>
      <c r="C27" s="127"/>
      <c r="D27" s="127"/>
      <c r="E27" s="127"/>
      <c r="F27" s="127"/>
      <c r="G27" s="127"/>
      <c r="H27" s="127"/>
      <c r="I27" s="127"/>
      <c r="J27" s="127"/>
      <c r="K27" s="127"/>
      <c r="L27" s="127"/>
      <c r="M27" s="127"/>
      <c r="N27" s="997"/>
      <c r="O27" s="997"/>
      <c r="P27" s="997"/>
      <c r="Q27" s="997"/>
      <c r="R27" s="997"/>
      <c r="S27" s="997"/>
      <c r="T27" s="997"/>
      <c r="U27" s="997"/>
      <c r="V27" s="997"/>
      <c r="W27" s="997"/>
      <c r="X27" s="997"/>
      <c r="Y27" s="997"/>
      <c r="Z27" s="997"/>
      <c r="AA27" s="997"/>
      <c r="AB27" s="997"/>
    </row>
    <row r="28" spans="1:28" s="998" customFormat="1" x14ac:dyDescent="0.25">
      <c r="B28" s="127"/>
      <c r="C28" s="127"/>
      <c r="D28" s="127"/>
      <c r="E28" s="127"/>
      <c r="F28" s="127"/>
      <c r="G28" s="127"/>
      <c r="H28" s="127"/>
      <c r="I28" s="127"/>
      <c r="J28" s="127"/>
      <c r="K28" s="127"/>
      <c r="L28" s="127"/>
      <c r="M28" s="127"/>
      <c r="N28" s="997"/>
      <c r="O28" s="997"/>
      <c r="P28" s="997"/>
      <c r="Q28" s="997"/>
      <c r="R28" s="997"/>
      <c r="S28" s="997"/>
      <c r="T28" s="997"/>
      <c r="U28" s="997"/>
      <c r="V28" s="997"/>
      <c r="W28" s="997"/>
      <c r="X28" s="997"/>
      <c r="Y28" s="997"/>
      <c r="Z28" s="997"/>
      <c r="AA28" s="997"/>
      <c r="AB28" s="997"/>
    </row>
    <row r="29" spans="1:28" s="998" customFormat="1" x14ac:dyDescent="0.25">
      <c r="B29" s="127"/>
      <c r="C29" s="127"/>
      <c r="D29" s="127"/>
      <c r="E29" s="127"/>
      <c r="F29" s="127"/>
      <c r="G29" s="127"/>
      <c r="H29" s="127"/>
      <c r="I29" s="127"/>
      <c r="J29" s="127"/>
      <c r="K29" s="127"/>
      <c r="L29" s="127"/>
      <c r="M29" s="127"/>
      <c r="N29" s="997"/>
      <c r="O29" s="997"/>
      <c r="P29" s="997"/>
      <c r="Q29" s="997"/>
      <c r="R29" s="997"/>
      <c r="S29" s="997"/>
      <c r="T29" s="997"/>
      <c r="U29" s="997"/>
      <c r="V29" s="997"/>
      <c r="W29" s="997"/>
      <c r="X29" s="997"/>
      <c r="Y29" s="997"/>
      <c r="Z29" s="997"/>
      <c r="AA29" s="997"/>
      <c r="AB29" s="997"/>
    </row>
    <row r="30" spans="1:28" s="997" customFormat="1" x14ac:dyDescent="0.25">
      <c r="B30" s="127"/>
      <c r="C30" s="127"/>
      <c r="D30" s="127"/>
      <c r="E30" s="127"/>
      <c r="F30" s="127"/>
      <c r="G30" s="127"/>
      <c r="H30" s="127"/>
      <c r="I30" s="127"/>
      <c r="J30" s="127"/>
      <c r="K30" s="127"/>
      <c r="L30" s="127"/>
      <c r="M30" s="127"/>
    </row>
    <row r="31" spans="1:28" s="997" customFormat="1" x14ac:dyDescent="0.25">
      <c r="B31" s="127"/>
      <c r="C31" s="127"/>
      <c r="D31" s="127"/>
      <c r="E31" s="127"/>
      <c r="F31" s="127"/>
      <c r="G31" s="127"/>
      <c r="H31" s="127"/>
      <c r="I31" s="127"/>
      <c r="J31" s="127"/>
      <c r="K31" s="127"/>
      <c r="L31" s="127"/>
      <c r="M31" s="127"/>
    </row>
    <row r="32" spans="1:28" s="997" customFormat="1" x14ac:dyDescent="0.25">
      <c r="B32" s="127"/>
      <c r="C32" s="127"/>
      <c r="D32" s="127"/>
      <c r="E32" s="127"/>
      <c r="F32" s="127"/>
      <c r="G32" s="127"/>
      <c r="H32" s="127"/>
      <c r="I32" s="127"/>
      <c r="J32" s="127"/>
      <c r="K32" s="127"/>
      <c r="L32" s="127"/>
      <c r="M32" s="127"/>
    </row>
    <row r="33" spans="2:13" s="997" customFormat="1" x14ac:dyDescent="0.25">
      <c r="B33" s="127"/>
      <c r="C33" s="127"/>
      <c r="D33" s="127"/>
      <c r="E33" s="127"/>
      <c r="F33" s="127"/>
      <c r="G33" s="127"/>
      <c r="H33" s="127"/>
      <c r="I33" s="127"/>
      <c r="J33" s="127"/>
      <c r="K33" s="127"/>
      <c r="L33" s="127"/>
      <c r="M33" s="127"/>
    </row>
    <row r="34" spans="2:13" s="997" customFormat="1" x14ac:dyDescent="0.25">
      <c r="B34" s="127"/>
      <c r="C34" s="127"/>
      <c r="D34" s="127"/>
      <c r="E34" s="127"/>
      <c r="F34" s="127"/>
      <c r="G34" s="127"/>
      <c r="H34" s="127"/>
    </row>
    <row r="35" spans="2:13" s="997" customFormat="1" x14ac:dyDescent="0.25">
      <c r="B35" s="127"/>
      <c r="C35" s="127"/>
      <c r="D35" s="127"/>
      <c r="E35" s="127"/>
      <c r="F35" s="127"/>
      <c r="G35" s="127"/>
      <c r="H35" s="127"/>
    </row>
    <row r="36" spans="2:13" s="997" customFormat="1" x14ac:dyDescent="0.25">
      <c r="B36" s="127"/>
      <c r="C36" s="127"/>
      <c r="D36" s="127"/>
      <c r="E36" s="127"/>
      <c r="F36" s="127"/>
      <c r="G36" s="127"/>
      <c r="H36" s="127"/>
    </row>
    <row r="37" spans="2:13" s="997" customFormat="1" x14ac:dyDescent="0.25">
      <c r="B37" s="127"/>
      <c r="C37" s="127"/>
      <c r="D37" s="127"/>
      <c r="E37" s="127"/>
      <c r="F37" s="127"/>
      <c r="G37" s="127"/>
      <c r="H37" s="127"/>
    </row>
    <row r="38" spans="2:13" s="997" customFormat="1" x14ac:dyDescent="0.25">
      <c r="B38" s="127"/>
      <c r="C38" s="127"/>
      <c r="D38" s="127"/>
      <c r="E38" s="127"/>
      <c r="F38" s="127"/>
      <c r="G38" s="127"/>
      <c r="H38" s="127"/>
    </row>
    <row r="39" spans="2:13" s="997" customFormat="1" x14ac:dyDescent="0.25">
      <c r="B39" s="127"/>
      <c r="C39" s="127"/>
      <c r="D39" s="127"/>
      <c r="E39" s="127"/>
      <c r="F39" s="127"/>
      <c r="G39" s="127"/>
      <c r="H39" s="127"/>
    </row>
    <row r="40" spans="2:13" s="997" customFormat="1" x14ac:dyDescent="0.25">
      <c r="B40" s="127"/>
      <c r="C40" s="127"/>
      <c r="D40" s="127"/>
      <c r="E40" s="127"/>
      <c r="F40" s="127"/>
      <c r="G40" s="127"/>
      <c r="H40" s="127"/>
    </row>
    <row r="41" spans="2:13" s="997" customFormat="1" x14ac:dyDescent="0.25">
      <c r="B41" s="127"/>
      <c r="C41" s="127"/>
      <c r="D41" s="127"/>
      <c r="E41" s="127"/>
      <c r="F41" s="127"/>
      <c r="G41" s="127"/>
      <c r="H41" s="127"/>
    </row>
    <row r="42" spans="2:13" s="997" customFormat="1" x14ac:dyDescent="0.25">
      <c r="B42" s="127"/>
      <c r="C42" s="127"/>
      <c r="D42" s="127"/>
    </row>
    <row r="43" spans="2:13" s="997" customFormat="1" x14ac:dyDescent="0.25"/>
    <row r="44" spans="2:13" s="997" customFormat="1" x14ac:dyDescent="0.25"/>
    <row r="45" spans="2:13" s="997" customFormat="1" x14ac:dyDescent="0.25"/>
    <row r="46" spans="2:13" s="997" customFormat="1" x14ac:dyDescent="0.25"/>
    <row r="47" spans="2:13" s="997" customFormat="1" x14ac:dyDescent="0.25"/>
    <row r="48" spans="2:13" s="997" customFormat="1" x14ac:dyDescent="0.25"/>
    <row r="49" s="997" customFormat="1" x14ac:dyDescent="0.25"/>
    <row r="50" s="997" customFormat="1" x14ac:dyDescent="0.25"/>
    <row r="51" s="997" customFormat="1" x14ac:dyDescent="0.25"/>
    <row r="52" s="997" customFormat="1" x14ac:dyDescent="0.25"/>
    <row r="53" s="997" customFormat="1" x14ac:dyDescent="0.25"/>
    <row r="54" s="997" customFormat="1" x14ac:dyDescent="0.25"/>
    <row r="55" s="997" customFormat="1" x14ac:dyDescent="0.25"/>
    <row r="56" s="997" customFormat="1" x14ac:dyDescent="0.25"/>
    <row r="57" s="997" customFormat="1" x14ac:dyDescent="0.25"/>
    <row r="58" s="997" customFormat="1" x14ac:dyDescent="0.25"/>
    <row r="59" s="997" customFormat="1" x14ac:dyDescent="0.25"/>
    <row r="60" s="997" customFormat="1" x14ac:dyDescent="0.25"/>
    <row r="61" s="997" customFormat="1" x14ac:dyDescent="0.25"/>
    <row r="62" s="997" customFormat="1" x14ac:dyDescent="0.25"/>
    <row r="63" s="997" customFormat="1" x14ac:dyDescent="0.25"/>
    <row r="64" s="997" customFormat="1" x14ac:dyDescent="0.25"/>
    <row r="65" spans="2:4" s="997" customFormat="1" x14ac:dyDescent="0.25"/>
    <row r="66" spans="2:4" s="997" customFormat="1" x14ac:dyDescent="0.25"/>
    <row r="67" spans="2:4" s="128" customFormat="1" x14ac:dyDescent="0.25">
      <c r="B67" s="997"/>
      <c r="C67" s="997"/>
      <c r="D67" s="997"/>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7" customWidth="1"/>
    <col min="2" max="2" width="12.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9.28515625" style="667" bestFit="1" customWidth="1"/>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8"/>
      <c r="B6" s="1495" t="s">
        <v>447</v>
      </c>
      <c r="C6" s="1495"/>
      <c r="D6" s="1495"/>
      <c r="E6" s="1495"/>
      <c r="F6" s="1495"/>
      <c r="G6" s="1495"/>
      <c r="H6" s="1495"/>
      <c r="I6" s="1495"/>
      <c r="J6" s="1495"/>
      <c r="K6" s="1495"/>
      <c r="L6" s="1495"/>
      <c r="M6" s="1495"/>
      <c r="N6" s="1495"/>
      <c r="O6" s="1019"/>
    </row>
    <row r="7" spans="1:17" s="622" customFormat="1" ht="11.25" customHeight="1" x14ac:dyDescent="0.2">
      <c r="A7" s="1018"/>
      <c r="B7" s="1495"/>
      <c r="C7" s="1495"/>
      <c r="D7" s="1495"/>
      <c r="E7" s="1495"/>
      <c r="F7" s="1495"/>
      <c r="G7" s="1495"/>
      <c r="H7" s="1495"/>
      <c r="I7" s="1495"/>
      <c r="J7" s="1495"/>
      <c r="K7" s="1495"/>
      <c r="L7" s="1495"/>
      <c r="M7" s="1495"/>
      <c r="N7" s="1495"/>
      <c r="O7" s="1019"/>
    </row>
    <row r="8" spans="1:17" s="622" customFormat="1" ht="15.75" customHeight="1" x14ac:dyDescent="0.2">
      <c r="A8" s="1018"/>
      <c r="B8" s="1634" t="str">
        <f>porsaad!$B$6</f>
        <v>Situación a 30 de abril de 2024</v>
      </c>
      <c r="C8" s="1634"/>
      <c r="D8" s="1634"/>
      <c r="E8" s="1634"/>
      <c r="F8" s="1634"/>
      <c r="G8" s="1634"/>
      <c r="H8" s="1634"/>
      <c r="I8" s="1634"/>
      <c r="J8" s="1634"/>
      <c r="K8" s="1634"/>
      <c r="L8" s="1634"/>
      <c r="M8" s="1634"/>
      <c r="N8" s="1634"/>
      <c r="O8" s="1020"/>
      <c r="P8" s="1020"/>
      <c r="Q8" s="1020"/>
    </row>
    <row r="9" spans="1:17" s="701" customFormat="1" ht="6" customHeight="1" x14ac:dyDescent="0.25">
      <c r="A9" s="1021"/>
      <c r="B9" s="667"/>
      <c r="C9" s="667"/>
      <c r="D9" s="667"/>
      <c r="E9" s="667"/>
      <c r="F9" s="667"/>
      <c r="G9" s="667"/>
      <c r="H9" s="667"/>
      <c r="I9" s="667"/>
      <c r="J9" s="667"/>
      <c r="K9" s="667"/>
      <c r="L9" s="667"/>
      <c r="M9" s="667"/>
      <c r="N9" s="667"/>
      <c r="O9" s="667"/>
      <c r="P9" s="667"/>
      <c r="Q9" s="667"/>
    </row>
    <row r="10" spans="1:17" s="101" customFormat="1" x14ac:dyDescent="0.25"/>
    <row r="11" spans="1:17" s="101" customFormat="1" x14ac:dyDescent="0.25">
      <c r="C11" s="1635" t="s">
        <v>0</v>
      </c>
      <c r="D11" s="1635"/>
      <c r="E11" s="1635"/>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22">
        <v>15271</v>
      </c>
      <c r="D13" s="1022">
        <v>69305</v>
      </c>
      <c r="E13" s="1022" t="e">
        <v>#REF!</v>
      </c>
      <c r="F13" s="1022">
        <v>84576</v>
      </c>
      <c r="G13" s="129">
        <v>0.18055949678395763</v>
      </c>
      <c r="H13" s="129">
        <v>0.81944050321604234</v>
      </c>
      <c r="I13" s="129">
        <v>0.26925316676206357</v>
      </c>
      <c r="M13" s="1022"/>
      <c r="N13" s="1022"/>
      <c r="O13" s="1023"/>
      <c r="P13" s="1023"/>
      <c r="Q13" s="1023"/>
    </row>
    <row r="14" spans="1:17" s="101" customFormat="1" x14ac:dyDescent="0.25">
      <c r="B14" s="101" t="s">
        <v>7</v>
      </c>
      <c r="C14" s="1022">
        <v>6294</v>
      </c>
      <c r="D14" s="1022">
        <v>14666</v>
      </c>
      <c r="E14" s="1022" t="e">
        <v>#REF!</v>
      </c>
      <c r="F14" s="1022">
        <v>20960</v>
      </c>
      <c r="G14" s="129">
        <v>0.30028625954198473</v>
      </c>
      <c r="H14" s="129">
        <v>0.69971374045801527</v>
      </c>
      <c r="I14" s="129">
        <v>0.26925316676206357</v>
      </c>
      <c r="M14" s="1022"/>
      <c r="N14" s="1022"/>
      <c r="O14" s="1023"/>
      <c r="P14" s="1023"/>
      <c r="Q14" s="1023"/>
    </row>
    <row r="15" spans="1:17" s="101" customFormat="1" x14ac:dyDescent="0.25">
      <c r="B15" s="101" t="s">
        <v>37</v>
      </c>
      <c r="C15" s="1022">
        <v>3025</v>
      </c>
      <c r="D15" s="1022">
        <v>8670</v>
      </c>
      <c r="E15" s="1022" t="e">
        <v>#REF!</v>
      </c>
      <c r="F15" s="1022">
        <v>11695</v>
      </c>
      <c r="G15" s="129">
        <v>0.25865754595981189</v>
      </c>
      <c r="H15" s="129">
        <v>0.74134245404018806</v>
      </c>
      <c r="I15" s="129">
        <v>0.26925316676206357</v>
      </c>
      <c r="M15" s="1022"/>
      <c r="N15" s="1022"/>
      <c r="O15" s="1023"/>
      <c r="P15" s="1023"/>
      <c r="Q15" s="1023"/>
    </row>
    <row r="16" spans="1:17" s="101" customFormat="1" x14ac:dyDescent="0.25">
      <c r="B16" s="101" t="s">
        <v>38</v>
      </c>
      <c r="C16" s="1022">
        <v>6851</v>
      </c>
      <c r="D16" s="1022">
        <v>16505</v>
      </c>
      <c r="E16" s="1022" t="e">
        <v>#REF!</v>
      </c>
      <c r="F16" s="1022">
        <v>23356</v>
      </c>
      <c r="G16" s="129">
        <v>0.2933293372152766</v>
      </c>
      <c r="H16" s="129">
        <v>0.70667066278472346</v>
      </c>
      <c r="I16" s="129">
        <v>0.26925316676206357</v>
      </c>
      <c r="M16" s="1022"/>
      <c r="N16" s="1022"/>
      <c r="O16" s="1023"/>
      <c r="P16" s="1023"/>
      <c r="Q16" s="1023"/>
    </row>
    <row r="17" spans="2:17" s="101" customFormat="1" x14ac:dyDescent="0.25">
      <c r="B17" s="101" t="s">
        <v>6</v>
      </c>
      <c r="C17" s="1022">
        <v>4226</v>
      </c>
      <c r="D17" s="1022">
        <v>13672</v>
      </c>
      <c r="E17" s="1022" t="e">
        <v>#REF!</v>
      </c>
      <c r="F17" s="1022">
        <v>17898</v>
      </c>
      <c r="G17" s="129">
        <v>0.23611576712481841</v>
      </c>
      <c r="H17" s="129">
        <v>0.76388423287518159</v>
      </c>
      <c r="I17" s="129">
        <v>0.26925316676206357</v>
      </c>
      <c r="M17" s="1022"/>
      <c r="N17" s="1022"/>
      <c r="O17" s="1023"/>
      <c r="P17" s="1023"/>
      <c r="Q17" s="1023"/>
    </row>
    <row r="18" spans="2:17" s="101" customFormat="1" x14ac:dyDescent="0.25">
      <c r="B18" s="101" t="s">
        <v>5</v>
      </c>
      <c r="C18" s="1022">
        <v>2581</v>
      </c>
      <c r="D18" s="1022">
        <v>6650</v>
      </c>
      <c r="E18" s="1022" t="e">
        <v>#REF!</v>
      </c>
      <c r="F18" s="1022">
        <v>9231</v>
      </c>
      <c r="G18" s="129">
        <v>0.27960134329975084</v>
      </c>
      <c r="H18" s="129">
        <v>0.72039865670024916</v>
      </c>
      <c r="I18" s="129">
        <v>0.26925316676206357</v>
      </c>
      <c r="M18" s="1022"/>
      <c r="N18" s="1022"/>
      <c r="O18" s="1023"/>
      <c r="P18" s="1023"/>
      <c r="Q18" s="1023"/>
    </row>
    <row r="19" spans="2:17" s="101" customFormat="1" x14ac:dyDescent="0.25">
      <c r="B19" s="101" t="s">
        <v>4</v>
      </c>
      <c r="C19" s="1022">
        <v>8314</v>
      </c>
      <c r="D19" s="1022">
        <v>25669</v>
      </c>
      <c r="E19" s="1022" t="e">
        <v>#REF!</v>
      </c>
      <c r="F19" s="1022">
        <v>33983</v>
      </c>
      <c r="G19" s="129">
        <v>0.24465173763352263</v>
      </c>
      <c r="H19" s="129">
        <v>0.75534826236647734</v>
      </c>
      <c r="I19" s="129">
        <v>0.26925316676206357</v>
      </c>
      <c r="M19" s="1022"/>
      <c r="N19" s="1022"/>
      <c r="O19" s="1023"/>
      <c r="P19" s="1023"/>
      <c r="Q19" s="1023"/>
    </row>
    <row r="20" spans="2:17" s="101" customFormat="1" x14ac:dyDescent="0.25">
      <c r="B20" s="101" t="s">
        <v>40</v>
      </c>
      <c r="C20" s="1022">
        <v>4371</v>
      </c>
      <c r="D20" s="1022">
        <v>14965</v>
      </c>
      <c r="E20" s="1022" t="e">
        <v>#REF!</v>
      </c>
      <c r="F20" s="1022">
        <v>19336</v>
      </c>
      <c r="G20" s="129">
        <v>0.22605502689284238</v>
      </c>
      <c r="H20" s="129">
        <v>0.7739449731071576</v>
      </c>
      <c r="I20" s="129">
        <v>0.26925316676206357</v>
      </c>
      <c r="M20" s="1022"/>
      <c r="N20" s="1022"/>
      <c r="O20" s="1023"/>
      <c r="P20" s="1023"/>
      <c r="Q20" s="1023"/>
    </row>
    <row r="21" spans="2:17" s="101" customFormat="1" x14ac:dyDescent="0.25">
      <c r="B21" s="101" t="s">
        <v>41</v>
      </c>
      <c r="C21" s="1022">
        <v>43976</v>
      </c>
      <c r="D21" s="1022">
        <v>81536</v>
      </c>
      <c r="E21" s="1022" t="e">
        <v>#REF!</v>
      </c>
      <c r="F21" s="1022">
        <v>125512</v>
      </c>
      <c r="G21" s="129">
        <v>0.35037287271336603</v>
      </c>
      <c r="H21" s="129">
        <v>0.64962712728663397</v>
      </c>
      <c r="I21" s="129">
        <v>0.26925316676206357</v>
      </c>
      <c r="M21" s="1022"/>
      <c r="N21" s="1022"/>
      <c r="O21" s="1023"/>
      <c r="P21" s="1023"/>
      <c r="Q21" s="1023"/>
    </row>
    <row r="22" spans="2:17" s="101" customFormat="1" x14ac:dyDescent="0.25">
      <c r="B22" s="101" t="s">
        <v>3</v>
      </c>
      <c r="C22" s="1022">
        <v>27662</v>
      </c>
      <c r="D22" s="1022">
        <v>78083</v>
      </c>
      <c r="E22" s="1022" t="e">
        <v>#REF!</v>
      </c>
      <c r="F22" s="1022">
        <v>105745</v>
      </c>
      <c r="G22" s="129">
        <v>0.26159156461298405</v>
      </c>
      <c r="H22" s="129">
        <v>0.73840843538701595</v>
      </c>
      <c r="I22" s="129">
        <v>0.26925316676206357</v>
      </c>
      <c r="M22" s="1022"/>
      <c r="N22" s="1022"/>
      <c r="O22" s="1023"/>
      <c r="P22" s="1023"/>
      <c r="Q22" s="1023"/>
    </row>
    <row r="23" spans="2:17" s="101" customFormat="1" x14ac:dyDescent="0.25">
      <c r="B23" s="101" t="s">
        <v>2</v>
      </c>
      <c r="C23" s="1022">
        <v>1227</v>
      </c>
      <c r="D23" s="1022">
        <v>5408</v>
      </c>
      <c r="E23" s="1022" t="e">
        <v>#REF!</v>
      </c>
      <c r="F23" s="1022">
        <v>6635</v>
      </c>
      <c r="G23" s="129">
        <v>0.18492840994724943</v>
      </c>
      <c r="H23" s="129">
        <v>0.81507159005275054</v>
      </c>
      <c r="I23" s="129">
        <v>0.26925316676206357</v>
      </c>
      <c r="M23" s="1022"/>
      <c r="N23" s="1022"/>
      <c r="O23" s="1023"/>
      <c r="P23" s="1023"/>
      <c r="Q23" s="1023"/>
    </row>
    <row r="24" spans="2:17" s="101" customFormat="1" x14ac:dyDescent="0.25">
      <c r="B24" s="101" t="s">
        <v>35</v>
      </c>
      <c r="C24" s="1022">
        <v>2773</v>
      </c>
      <c r="D24" s="1022">
        <v>15371</v>
      </c>
      <c r="E24" s="1022" t="e">
        <v>#REF!</v>
      </c>
      <c r="F24" s="1022">
        <v>18144</v>
      </c>
      <c r="G24" s="129">
        <v>0.15283289241622575</v>
      </c>
      <c r="H24" s="129">
        <v>0.84716710758377423</v>
      </c>
      <c r="I24" s="129">
        <v>0.26925316676206357</v>
      </c>
      <c r="M24" s="1022"/>
      <c r="N24" s="1022"/>
      <c r="O24" s="1023"/>
      <c r="P24" s="1023"/>
      <c r="Q24" s="1023"/>
    </row>
    <row r="25" spans="2:17" s="101" customFormat="1" x14ac:dyDescent="0.25">
      <c r="B25" s="101" t="s">
        <v>42</v>
      </c>
      <c r="C25" s="1022">
        <v>12352</v>
      </c>
      <c r="D25" s="1022">
        <v>36897</v>
      </c>
      <c r="E25" s="1022" t="e">
        <v>#REF!</v>
      </c>
      <c r="F25" s="1022">
        <v>49249</v>
      </c>
      <c r="G25" s="129">
        <v>0.25080712298726876</v>
      </c>
      <c r="H25" s="129">
        <v>0.74919287701273118</v>
      </c>
      <c r="I25" s="129">
        <v>0.26925316676206357</v>
      </c>
      <c r="M25" s="1022"/>
      <c r="N25" s="1022"/>
      <c r="O25" s="1023"/>
      <c r="P25" s="1023"/>
      <c r="Q25" s="1023"/>
    </row>
    <row r="26" spans="2:17" s="101" customFormat="1" x14ac:dyDescent="0.25">
      <c r="B26" s="101" t="s">
        <v>43</v>
      </c>
      <c r="C26" s="1022">
        <v>7519</v>
      </c>
      <c r="D26" s="1022">
        <v>18666</v>
      </c>
      <c r="E26" s="1022" t="e">
        <v>#REF!</v>
      </c>
      <c r="F26" s="1022">
        <v>26185</v>
      </c>
      <c r="G26" s="129">
        <v>0.28714913118197444</v>
      </c>
      <c r="H26" s="129">
        <v>0.71285086881802562</v>
      </c>
      <c r="I26" s="129">
        <v>0.26925316676206357</v>
      </c>
      <c r="M26" s="1022"/>
      <c r="N26" s="1022"/>
      <c r="O26" s="1023"/>
      <c r="P26" s="1023"/>
      <c r="Q26" s="1023"/>
    </row>
    <row r="27" spans="2:17" s="101" customFormat="1" x14ac:dyDescent="0.25">
      <c r="B27" s="101" t="s">
        <v>44</v>
      </c>
      <c r="C27" s="1022">
        <v>2876</v>
      </c>
      <c r="D27" s="1022">
        <v>7403</v>
      </c>
      <c r="E27" s="1022" t="e">
        <v>#REF!</v>
      </c>
      <c r="F27" s="1022">
        <v>10279</v>
      </c>
      <c r="G27" s="129">
        <v>0.27979375425625058</v>
      </c>
      <c r="H27" s="129">
        <v>0.72020624574374936</v>
      </c>
      <c r="I27" s="129">
        <v>0.26925316676206357</v>
      </c>
      <c r="M27" s="1022"/>
      <c r="N27" s="1022"/>
      <c r="O27" s="1023"/>
      <c r="P27" s="1023"/>
      <c r="Q27" s="1023"/>
    </row>
    <row r="28" spans="2:17" s="101" customFormat="1" x14ac:dyDescent="0.25">
      <c r="B28" s="101" t="s">
        <v>45</v>
      </c>
      <c r="C28" s="1022">
        <v>12365</v>
      </c>
      <c r="D28" s="1022">
        <v>24545</v>
      </c>
      <c r="E28" s="1022" t="e">
        <v>#REF!</v>
      </c>
      <c r="F28" s="1022">
        <v>36910</v>
      </c>
      <c r="G28" s="129">
        <v>0.33500406393931181</v>
      </c>
      <c r="H28" s="129">
        <v>0.66499593606068819</v>
      </c>
      <c r="I28" s="129">
        <v>0.26925316676206357</v>
      </c>
      <c r="M28" s="1022"/>
      <c r="N28" s="1022"/>
      <c r="O28" s="1023"/>
      <c r="P28" s="1023"/>
      <c r="Q28" s="1023"/>
    </row>
    <row r="29" spans="2:17" s="101" customFormat="1" x14ac:dyDescent="0.25">
      <c r="B29" s="101" t="s">
        <v>46</v>
      </c>
      <c r="C29" s="1022">
        <v>358</v>
      </c>
      <c r="D29" s="1022">
        <v>860</v>
      </c>
      <c r="E29" s="1022" t="e">
        <v>#REF!</v>
      </c>
      <c r="F29" s="1022">
        <v>1218</v>
      </c>
      <c r="G29" s="129">
        <v>0.29392446633825942</v>
      </c>
      <c r="H29" s="129">
        <v>0.70607553366174058</v>
      </c>
      <c r="I29" s="129">
        <v>0.26925316676206357</v>
      </c>
      <c r="M29" s="1022"/>
      <c r="N29" s="1022"/>
      <c r="O29" s="1023"/>
      <c r="P29" s="1023"/>
      <c r="Q29" s="1023"/>
    </row>
    <row r="30" spans="2:17" s="101" customFormat="1" x14ac:dyDescent="0.25">
      <c r="B30" s="101" t="s">
        <v>39</v>
      </c>
      <c r="C30" s="1022">
        <v>143</v>
      </c>
      <c r="D30" s="1022">
        <v>705</v>
      </c>
      <c r="E30" s="1022" t="e">
        <v>#REF!</v>
      </c>
      <c r="F30" s="1022">
        <v>848</v>
      </c>
      <c r="G30" s="129">
        <v>0.16863207547169812</v>
      </c>
      <c r="H30" s="129">
        <v>0.83136792452830188</v>
      </c>
      <c r="I30" s="129">
        <v>0.26925316676206357</v>
      </c>
      <c r="M30" s="1022"/>
      <c r="N30" s="1022"/>
      <c r="O30" s="1023"/>
      <c r="P30" s="1023"/>
      <c r="Q30" s="1023"/>
    </row>
    <row r="31" spans="2:17" s="101" customFormat="1" x14ac:dyDescent="0.25">
      <c r="B31" s="101" t="s">
        <v>47</v>
      </c>
      <c r="C31" s="1022">
        <v>107</v>
      </c>
      <c r="D31" s="1022">
        <v>878</v>
      </c>
      <c r="E31" s="1022" t="e">
        <v>#REF!</v>
      </c>
      <c r="F31" s="1022">
        <v>985</v>
      </c>
      <c r="G31" s="129">
        <v>0.10862944162436548</v>
      </c>
      <c r="H31" s="129">
        <v>0.8913705583756345</v>
      </c>
      <c r="I31" s="129">
        <v>0.26925316676206357</v>
      </c>
      <c r="M31" s="1022"/>
      <c r="N31" s="1022"/>
      <c r="O31" s="1023"/>
      <c r="P31" s="1023"/>
      <c r="Q31" s="1023"/>
    </row>
    <row r="32" spans="2:17" s="101" customFormat="1" x14ac:dyDescent="0.25">
      <c r="B32" s="104" t="s">
        <v>0</v>
      </c>
      <c r="C32" s="105">
        <v>162291</v>
      </c>
      <c r="D32" s="105">
        <v>440454</v>
      </c>
      <c r="E32" s="105" t="e">
        <v>#REF!</v>
      </c>
      <c r="F32" s="105">
        <v>602745</v>
      </c>
      <c r="G32" s="1024">
        <v>0.26925316676206357</v>
      </c>
      <c r="H32" s="1024">
        <v>0.73074683323793643</v>
      </c>
      <c r="I32" s="129">
        <v>0.26925316676206357</v>
      </c>
      <c r="M32" s="1022"/>
      <c r="N32" s="1022"/>
      <c r="O32" s="1023"/>
      <c r="P32" s="1023"/>
      <c r="Q32" s="1023"/>
    </row>
    <row r="33" spans="13:16" s="101" customFormat="1" x14ac:dyDescent="0.25">
      <c r="M33" s="1022"/>
      <c r="N33" s="1022"/>
      <c r="O33" s="1023"/>
      <c r="P33" s="1023"/>
    </row>
    <row r="34" spans="13:16" s="101" customFormat="1" x14ac:dyDescent="0.25"/>
    <row r="35" spans="13:16" s="701" customFormat="1" x14ac:dyDescent="0.25"/>
    <row r="36" spans="13:16" s="701" customFormat="1" x14ac:dyDescent="0.25"/>
    <row r="37" spans="13:16" s="701" customFormat="1" x14ac:dyDescent="0.25"/>
    <row r="38" spans="13:16" s="701" customFormat="1" x14ac:dyDescent="0.25"/>
    <row r="39" spans="13:16" s="701" customFormat="1" x14ac:dyDescent="0.25"/>
    <row r="40" spans="13:16" s="701" customFormat="1" x14ac:dyDescent="0.25"/>
    <row r="41" spans="13:16" s="701" customFormat="1" x14ac:dyDescent="0.25"/>
    <row r="42" spans="13:16" s="701" customFormat="1" x14ac:dyDescent="0.25"/>
  </sheetData>
  <mergeCells count="3">
    <mergeCell ref="B6:N7"/>
    <mergeCell ref="B8:N8"/>
    <mergeCell ref="C11:E11"/>
  </mergeCells>
  <printOptions horizontalCentered="1"/>
  <pageMargins left="0" right="0" top="0.43307086614173229" bottom="0.43307086614173229" header="0" footer="0"/>
  <pageSetup paperSize="9" scale="87"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368</v>
      </c>
      <c r="C3" s="1363"/>
      <c r="D3" s="1363"/>
      <c r="E3" s="1363"/>
      <c r="F3" s="1363"/>
      <c r="G3" s="1363"/>
      <c r="H3" s="1363"/>
      <c r="I3" s="1363"/>
      <c r="J3" s="1363"/>
      <c r="K3" s="1363"/>
      <c r="L3" s="1363"/>
      <c r="M3" s="1363"/>
      <c r="N3" s="1363"/>
      <c r="O3" s="1363"/>
      <c r="P3" s="1363"/>
      <c r="Q3" s="1363"/>
      <c r="R3" s="1363"/>
      <c r="S3" s="1363"/>
      <c r="T3" s="1363"/>
      <c r="U3" s="1363"/>
      <c r="V3" s="1363"/>
      <c r="W3" s="1363"/>
      <c r="X3" s="1363"/>
    </row>
    <row r="5" spans="1:26" x14ac:dyDescent="0.25">
      <c r="B5" s="219"/>
      <c r="C5" s="219"/>
      <c r="D5" s="1364" t="s">
        <v>366</v>
      </c>
      <c r="E5" s="1364"/>
      <c r="F5" s="1364"/>
      <c r="G5" s="1364"/>
      <c r="H5" s="1364"/>
      <c r="I5" s="1364"/>
      <c r="J5" s="1364"/>
      <c r="K5" s="1364"/>
      <c r="L5" s="219"/>
      <c r="M5" s="1365" t="s">
        <v>340</v>
      </c>
      <c r="N5" s="1365"/>
      <c r="O5" s="1365"/>
      <c r="P5" s="1365"/>
      <c r="Q5" s="1365"/>
      <c r="R5" s="1365"/>
      <c r="S5" s="1365"/>
      <c r="T5" s="1365"/>
      <c r="U5" s="1365"/>
      <c r="V5" s="1365"/>
      <c r="W5" s="1365"/>
      <c r="X5" s="1365"/>
    </row>
    <row r="6" spans="1:26" ht="21" customHeight="1" x14ac:dyDescent="0.25">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f>EVO_sol!W6</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287340</v>
      </c>
      <c r="E9" s="300">
        <v>294246</v>
      </c>
      <c r="F9" s="300">
        <v>285089</v>
      </c>
      <c r="G9" s="254">
        <v>295552</v>
      </c>
      <c r="H9" s="254">
        <v>307238</v>
      </c>
      <c r="I9" s="254">
        <v>322158</v>
      </c>
      <c r="J9" s="301">
        <v>311473</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3.7478650381876921E-3</v>
      </c>
      <c r="X9" s="279">
        <v>1163</v>
      </c>
    </row>
    <row r="10" spans="1:26" x14ac:dyDescent="0.25">
      <c r="B10" s="303" t="s">
        <v>7</v>
      </c>
      <c r="C10" s="219"/>
      <c r="D10" s="253">
        <v>35146</v>
      </c>
      <c r="E10" s="254">
        <v>39188</v>
      </c>
      <c r="F10" s="254">
        <v>36344</v>
      </c>
      <c r="G10" s="254">
        <v>37924</v>
      </c>
      <c r="H10" s="254">
        <v>39112</v>
      </c>
      <c r="I10" s="254">
        <v>40520</v>
      </c>
      <c r="J10" s="257">
        <v>40807</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2.4477806788511858E-2</v>
      </c>
      <c r="X10" s="257">
        <v>975</v>
      </c>
    </row>
    <row r="11" spans="1:26" x14ac:dyDescent="0.25">
      <c r="B11" s="303" t="s">
        <v>37</v>
      </c>
      <c r="C11" s="219"/>
      <c r="D11" s="253">
        <v>25573</v>
      </c>
      <c r="E11" s="254">
        <v>26877</v>
      </c>
      <c r="F11" s="254">
        <v>27263</v>
      </c>
      <c r="G11" s="254">
        <v>29763</v>
      </c>
      <c r="H11" s="254">
        <v>31755</v>
      </c>
      <c r="I11" s="254">
        <v>32560</v>
      </c>
      <c r="J11" s="257">
        <v>32225</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4.0191924227317433E-3</v>
      </c>
      <c r="X11" s="257">
        <v>129</v>
      </c>
    </row>
    <row r="12" spans="1:26" x14ac:dyDescent="0.25">
      <c r="B12" s="303" t="s">
        <v>38</v>
      </c>
      <c r="C12" s="219"/>
      <c r="D12" s="253">
        <v>20139</v>
      </c>
      <c r="E12" s="254">
        <v>24991</v>
      </c>
      <c r="F12" s="254">
        <v>25528</v>
      </c>
      <c r="G12" s="254">
        <v>26990</v>
      </c>
      <c r="H12" s="254">
        <v>29491</v>
      </c>
      <c r="I12" s="254">
        <v>33350</v>
      </c>
      <c r="J12" s="257">
        <v>34211</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0.10486371269861783</v>
      </c>
      <c r="X12" s="257">
        <v>3247</v>
      </c>
    </row>
    <row r="13" spans="1:26" x14ac:dyDescent="0.25">
      <c r="B13" s="303" t="s">
        <v>6</v>
      </c>
      <c r="C13" s="219"/>
      <c r="D13" s="253">
        <v>30594</v>
      </c>
      <c r="E13" s="254">
        <v>32430</v>
      </c>
      <c r="F13" s="254">
        <v>33152</v>
      </c>
      <c r="G13" s="254">
        <v>36737</v>
      </c>
      <c r="H13" s="254">
        <v>41768</v>
      </c>
      <c r="I13" s="254">
        <v>46523</v>
      </c>
      <c r="J13" s="257">
        <v>47591</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9.91246911014112E-2</v>
      </c>
      <c r="X13" s="257">
        <v>4292</v>
      </c>
      <c r="Z13" s="224"/>
    </row>
    <row r="14" spans="1:26" x14ac:dyDescent="0.25">
      <c r="B14" s="303" t="s">
        <v>5</v>
      </c>
      <c r="C14" s="219"/>
      <c r="D14" s="253">
        <v>20401</v>
      </c>
      <c r="E14" s="254">
        <v>21169</v>
      </c>
      <c r="F14" s="254">
        <v>21022</v>
      </c>
      <c r="G14" s="254">
        <v>18734</v>
      </c>
      <c r="H14" s="254">
        <v>18426</v>
      </c>
      <c r="I14" s="254">
        <v>18749</v>
      </c>
      <c r="J14" s="257">
        <v>18656</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-4.8010242184999274E-3</v>
      </c>
      <c r="X14" s="257">
        <v>-90</v>
      </c>
      <c r="Z14" s="224"/>
    </row>
    <row r="15" spans="1:26" x14ac:dyDescent="0.25">
      <c r="B15" s="303" t="s">
        <v>4</v>
      </c>
      <c r="C15" s="219"/>
      <c r="D15" s="253">
        <v>94845</v>
      </c>
      <c r="E15" s="254">
        <v>106369</v>
      </c>
      <c r="F15" s="254">
        <v>105708</v>
      </c>
      <c r="G15" s="254">
        <v>108898</v>
      </c>
      <c r="H15" s="254">
        <v>114380</v>
      </c>
      <c r="I15" s="254">
        <v>122746</v>
      </c>
      <c r="J15" s="257">
        <v>124380</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6.3631465977988633E-2</v>
      </c>
      <c r="X15" s="257">
        <v>7441</v>
      </c>
      <c r="Z15" s="224"/>
    </row>
    <row r="16" spans="1:26" x14ac:dyDescent="0.25">
      <c r="B16" s="303" t="s">
        <v>40</v>
      </c>
      <c r="C16" s="219"/>
      <c r="D16" s="253">
        <v>64964</v>
      </c>
      <c r="E16" s="254">
        <v>68077</v>
      </c>
      <c r="F16" s="254">
        <v>64772</v>
      </c>
      <c r="G16" s="254">
        <v>66829</v>
      </c>
      <c r="H16" s="254">
        <v>69929</v>
      </c>
      <c r="I16" s="254">
        <v>74835</v>
      </c>
      <c r="J16" s="257">
        <v>76383</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5.9609355492051153E-2</v>
      </c>
      <c r="X16" s="257">
        <v>4297</v>
      </c>
      <c r="Z16" s="224"/>
    </row>
    <row r="17" spans="2:28" x14ac:dyDescent="0.25">
      <c r="B17" s="303" t="s">
        <v>41</v>
      </c>
      <c r="C17" s="219"/>
      <c r="D17" s="253">
        <v>230178</v>
      </c>
      <c r="E17" s="254">
        <v>239983</v>
      </c>
      <c r="F17" s="254">
        <v>230320</v>
      </c>
      <c r="G17" s="254">
        <v>245417</v>
      </c>
      <c r="H17" s="254">
        <v>257644</v>
      </c>
      <c r="I17" s="254">
        <v>250190</v>
      </c>
      <c r="J17" s="257">
        <v>254857</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-2.6311968946757136E-2</v>
      </c>
      <c r="X17" s="257">
        <v>-6887</v>
      </c>
      <c r="Z17" s="224"/>
    </row>
    <row r="18" spans="2:28" x14ac:dyDescent="0.25">
      <c r="B18" s="303" t="s">
        <v>3</v>
      </c>
      <c r="C18" s="219"/>
      <c r="D18" s="253">
        <v>85031</v>
      </c>
      <c r="E18" s="254">
        <v>103107</v>
      </c>
      <c r="F18" s="254">
        <v>115485</v>
      </c>
      <c r="G18" s="254">
        <v>129091</v>
      </c>
      <c r="H18" s="254">
        <v>144410</v>
      </c>
      <c r="I18" s="254">
        <v>161791</v>
      </c>
      <c r="J18" s="257">
        <v>165013</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0.1037658862876254</v>
      </c>
      <c r="X18" s="257">
        <v>15513</v>
      </c>
      <c r="Z18" s="224"/>
    </row>
    <row r="19" spans="2:28" x14ac:dyDescent="0.25">
      <c r="B19" s="303" t="s">
        <v>2</v>
      </c>
      <c r="C19" s="219"/>
      <c r="D19" s="253">
        <v>33341</v>
      </c>
      <c r="E19" s="254">
        <v>35443</v>
      </c>
      <c r="F19" s="254">
        <v>34750</v>
      </c>
      <c r="G19" s="254">
        <v>36342</v>
      </c>
      <c r="H19" s="254">
        <v>38917</v>
      </c>
      <c r="I19" s="254">
        <v>41046</v>
      </c>
      <c r="J19" s="257">
        <v>40932</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4.0996948118006138E-2</v>
      </c>
      <c r="X19" s="257">
        <v>1612</v>
      </c>
      <c r="Z19" s="224"/>
    </row>
    <row r="20" spans="2:28" x14ac:dyDescent="0.25">
      <c r="B20" s="303" t="s">
        <v>35</v>
      </c>
      <c r="C20" s="219"/>
      <c r="D20" s="253">
        <v>67903</v>
      </c>
      <c r="E20" s="254">
        <v>70092</v>
      </c>
      <c r="F20" s="254">
        <v>67467</v>
      </c>
      <c r="G20" s="254">
        <v>69079</v>
      </c>
      <c r="H20" s="254">
        <v>71374</v>
      </c>
      <c r="I20" s="254">
        <v>75584</v>
      </c>
      <c r="J20" s="257">
        <v>75858</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4.4573883587392116E-2</v>
      </c>
      <c r="X20" s="257">
        <v>3237</v>
      </c>
      <c r="Z20" s="224"/>
    </row>
    <row r="21" spans="2:28" x14ac:dyDescent="0.25">
      <c r="B21" s="303" t="s">
        <v>42</v>
      </c>
      <c r="C21" s="219"/>
      <c r="D21" s="253">
        <v>161368</v>
      </c>
      <c r="E21" s="254">
        <v>171922</v>
      </c>
      <c r="F21" s="254">
        <v>161936</v>
      </c>
      <c r="G21" s="254">
        <v>163249</v>
      </c>
      <c r="H21" s="254">
        <v>173065</v>
      </c>
      <c r="I21" s="254">
        <v>185857</v>
      </c>
      <c r="J21" s="257">
        <v>194735</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9.1833187557469387E-2</v>
      </c>
      <c r="X21" s="257">
        <v>16379</v>
      </c>
      <c r="Z21" s="224"/>
    </row>
    <row r="22" spans="2:28" x14ac:dyDescent="0.25">
      <c r="B22" s="303" t="s">
        <v>43</v>
      </c>
      <c r="C22" s="219"/>
      <c r="D22" s="253">
        <v>39429</v>
      </c>
      <c r="E22" s="254">
        <v>41312</v>
      </c>
      <c r="F22" s="254">
        <v>40012</v>
      </c>
      <c r="G22" s="254">
        <v>42082</v>
      </c>
      <c r="H22" s="254">
        <v>44287</v>
      </c>
      <c r="I22" s="254">
        <v>47580</v>
      </c>
      <c r="J22" s="257">
        <v>48343</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6.6091827283553117E-2</v>
      </c>
      <c r="X22" s="257">
        <v>2997</v>
      </c>
      <c r="Z22" s="224"/>
    </row>
    <row r="23" spans="2:28" x14ac:dyDescent="0.25">
      <c r="B23" s="303" t="s">
        <v>44</v>
      </c>
      <c r="C23" s="219"/>
      <c r="D23" s="253">
        <v>15133</v>
      </c>
      <c r="E23" s="254">
        <v>14637</v>
      </c>
      <c r="F23" s="254">
        <v>14462</v>
      </c>
      <c r="G23" s="254">
        <v>15183</v>
      </c>
      <c r="H23" s="254">
        <v>16013</v>
      </c>
      <c r="I23" s="254">
        <v>16801</v>
      </c>
      <c r="J23" s="257">
        <v>16898</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4.8198002605297496E-2</v>
      </c>
      <c r="X23" s="257">
        <v>777</v>
      </c>
      <c r="Z23" s="224"/>
    </row>
    <row r="24" spans="2:28" x14ac:dyDescent="0.25">
      <c r="B24" s="303" t="s">
        <v>45</v>
      </c>
      <c r="C24" s="219"/>
      <c r="D24" s="253">
        <v>78811</v>
      </c>
      <c r="E24" s="254">
        <v>80742</v>
      </c>
      <c r="F24" s="254">
        <v>79315</v>
      </c>
      <c r="G24" s="254">
        <v>78831</v>
      </c>
      <c r="H24" s="254">
        <v>79067</v>
      </c>
      <c r="I24" s="254">
        <v>82443</v>
      </c>
      <c r="J24" s="257">
        <v>82968</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3.8281044688333044E-2</v>
      </c>
      <c r="X24" s="257">
        <v>3059</v>
      </c>
      <c r="Z24" s="224"/>
    </row>
    <row r="25" spans="2:28" x14ac:dyDescent="0.25">
      <c r="B25" s="303" t="s">
        <v>46</v>
      </c>
      <c r="C25" s="219"/>
      <c r="D25" s="253">
        <v>11167</v>
      </c>
      <c r="E25" s="254">
        <v>11398</v>
      </c>
      <c r="F25" s="254">
        <v>10806</v>
      </c>
      <c r="G25" s="254">
        <v>11690</v>
      </c>
      <c r="H25" s="254">
        <v>10545</v>
      </c>
      <c r="I25" s="254">
        <v>10646</v>
      </c>
      <c r="J25" s="257">
        <v>10579</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1.0410697230181398E-2</v>
      </c>
      <c r="X25" s="257">
        <v>109</v>
      </c>
      <c r="Z25" s="224"/>
    </row>
    <row r="26" spans="2:28" x14ac:dyDescent="0.25">
      <c r="B26" s="305" t="s">
        <v>1</v>
      </c>
      <c r="C26" s="219"/>
      <c r="D26" s="260">
        <v>2949</v>
      </c>
      <c r="E26" s="261">
        <v>3054</v>
      </c>
      <c r="F26" s="261">
        <v>3042</v>
      </c>
      <c r="G26" s="261">
        <v>3187</v>
      </c>
      <c r="H26" s="261">
        <v>3439</v>
      </c>
      <c r="I26" s="261">
        <v>3728</v>
      </c>
      <c r="J26" s="265">
        <v>3846</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8.1856540084388252E-2</v>
      </c>
      <c r="X26" s="265">
        <v>291</v>
      </c>
      <c r="Z26" s="224"/>
      <c r="AA26" s="224"/>
      <c r="AB26" s="286"/>
    </row>
    <row r="27" spans="2:28" x14ac:dyDescent="0.25">
      <c r="B27" s="235" t="s">
        <v>0</v>
      </c>
      <c r="C27" s="219"/>
      <c r="D27" s="1230">
        <f>SUM(D9:D26)</f>
        <v>1304312</v>
      </c>
      <c r="E27" s="306">
        <f>SUM(E9:E26)</f>
        <v>1385037</v>
      </c>
      <c r="F27" s="307">
        <f>SUM(F9:F26)</f>
        <v>1356473</v>
      </c>
      <c r="G27" s="306">
        <f>SUM(G9:G26)</f>
        <v>1415578</v>
      </c>
      <c r="H27" s="307">
        <v>1490860</v>
      </c>
      <c r="I27" s="306">
        <v>1567107</v>
      </c>
      <c r="J27" s="306">
        <f>SUM(J9:J26)</f>
        <v>1579755</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3.8483079961136202E-2</v>
      </c>
      <c r="X27" s="243">
        <f>SUM(X9:X26)</f>
        <v>58541</v>
      </c>
    </row>
    <row r="28" spans="2:28" x14ac:dyDescent="0.2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6" customWidth="1"/>
    <col min="2" max="2" width="30.28515625" style="1026" customWidth="1"/>
    <col min="3" max="3" width="11.28515625" style="1026" customWidth="1"/>
    <col min="4" max="4" width="0.85546875" style="1026" customWidth="1"/>
    <col min="5" max="5" width="17.7109375" style="1026" customWidth="1"/>
    <col min="6" max="6" width="0.7109375" style="1026" customWidth="1"/>
    <col min="7" max="7" width="17.7109375" style="1026" customWidth="1"/>
    <col min="8" max="8" width="0.7109375" style="1026" customWidth="1"/>
    <col min="9" max="9" width="17.7109375" style="1026" customWidth="1"/>
    <col min="10" max="10" width="0.7109375" style="1026" customWidth="1"/>
    <col min="11" max="11" width="17.7109375" style="1026" customWidth="1"/>
    <col min="12" max="12" width="0.7109375" style="1026" customWidth="1"/>
    <col min="13" max="13" width="17.7109375" style="1026" customWidth="1"/>
    <col min="14" max="16384" width="11.42578125" style="1026"/>
  </cols>
  <sheetData>
    <row r="1" spans="1:13" ht="9.75" customHeight="1" x14ac:dyDescent="0.25"/>
    <row r="2" spans="1:13" s="314" customFormat="1" ht="49.5" customHeight="1" x14ac:dyDescent="0.25">
      <c r="B2" s="1637"/>
      <c r="C2" s="1637"/>
      <c r="D2" s="1027"/>
      <c r="E2" s="1638"/>
      <c r="F2" s="1638"/>
      <c r="G2" s="1638"/>
      <c r="H2" s="1638"/>
      <c r="I2" s="1638"/>
    </row>
    <row r="3" spans="1:13" s="314" customFormat="1" ht="14.25" customHeight="1" x14ac:dyDescent="0.25">
      <c r="B3" s="1027"/>
      <c r="C3" s="1027"/>
      <c r="D3" s="1027"/>
      <c r="G3" s="1027"/>
      <c r="I3" s="1027"/>
      <c r="K3" s="1027"/>
      <c r="M3" s="1027"/>
    </row>
    <row r="4" spans="1:13" s="315" customFormat="1" ht="21.75" customHeight="1" x14ac:dyDescent="0.2">
      <c r="B4" s="1415" t="s">
        <v>446</v>
      </c>
      <c r="C4" s="1415"/>
      <c r="D4" s="1415"/>
      <c r="E4" s="1415"/>
      <c r="F4" s="1415"/>
      <c r="G4" s="1415"/>
      <c r="H4" s="1415"/>
      <c r="I4" s="1415"/>
      <c r="J4" s="1415"/>
      <c r="K4" s="1415"/>
      <c r="L4" s="1415"/>
      <c r="M4" s="1415"/>
    </row>
    <row r="5" spans="1:13" s="315" customFormat="1" ht="18.75" customHeight="1" x14ac:dyDescent="0.2">
      <c r="B5" s="1416" t="str">
        <f>porsaad!$B$6</f>
        <v>Situación a 30 de abril de 2024</v>
      </c>
      <c r="C5" s="1416"/>
      <c r="D5" s="1416"/>
      <c r="E5" s="1416"/>
      <c r="F5" s="1416"/>
      <c r="G5" s="1416"/>
      <c r="H5" s="1416"/>
      <c r="I5" s="1416"/>
      <c r="J5" s="1416"/>
      <c r="K5" s="1416"/>
      <c r="L5" s="1416"/>
      <c r="M5" s="1416"/>
    </row>
    <row r="6" spans="1:13" s="315" customFormat="1" ht="4.5" customHeight="1" x14ac:dyDescent="0.2"/>
    <row r="7" spans="1:13" s="1031" customFormat="1" ht="15" customHeight="1" x14ac:dyDescent="0.2">
      <c r="A7" s="1028"/>
      <c r="B7" s="1639" t="s">
        <v>12</v>
      </c>
      <c r="C7" s="1330" t="s">
        <v>68</v>
      </c>
      <c r="D7" s="1029"/>
      <c r="E7" s="1332" t="s">
        <v>140</v>
      </c>
      <c r="F7" s="1030"/>
      <c r="G7" s="1332" t="s">
        <v>142</v>
      </c>
      <c r="H7" s="1030"/>
      <c r="I7" s="1332" t="s">
        <v>144</v>
      </c>
      <c r="J7" s="1030"/>
      <c r="K7" s="1332" t="s">
        <v>146</v>
      </c>
      <c r="L7" s="1030"/>
      <c r="M7" s="1332" t="s">
        <v>148</v>
      </c>
    </row>
    <row r="8" spans="1:13" s="1031" customFormat="1" ht="19.5" customHeight="1" x14ac:dyDescent="0.2">
      <c r="A8" s="1028"/>
      <c r="B8" s="1640"/>
      <c r="C8" s="1331" t="s">
        <v>28</v>
      </c>
      <c r="D8" s="1029"/>
      <c r="E8" s="1331" t="s">
        <v>28</v>
      </c>
      <c r="F8" s="1029"/>
      <c r="G8" s="1331" t="s">
        <v>28</v>
      </c>
      <c r="H8" s="1029"/>
      <c r="I8" s="1331" t="s">
        <v>28</v>
      </c>
      <c r="J8" s="1029"/>
      <c r="K8" s="1331" t="s">
        <v>28</v>
      </c>
      <c r="L8" s="1029"/>
      <c r="M8" s="1331" t="s">
        <v>28</v>
      </c>
    </row>
    <row r="9" spans="1:13" s="1031" customFormat="1" ht="6" customHeight="1" x14ac:dyDescent="0.2">
      <c r="A9" s="1028"/>
      <c r="B9" s="1032"/>
      <c r="C9" s="1032"/>
      <c r="D9" s="1032"/>
      <c r="E9" s="1032"/>
      <c r="F9" s="1032"/>
      <c r="G9" s="1032"/>
      <c r="H9" s="1032"/>
      <c r="I9" s="1032"/>
      <c r="J9" s="1032"/>
      <c r="K9" s="1032"/>
      <c r="L9" s="1032"/>
      <c r="M9" s="1032"/>
    </row>
    <row r="10" spans="1:13" s="1038" customFormat="1" ht="18" customHeight="1" x14ac:dyDescent="0.2">
      <c r="A10" s="1033"/>
      <c r="B10" s="1034" t="s">
        <v>8</v>
      </c>
      <c r="C10" s="1035">
        <f>M10+K10+I10+G10+E10</f>
        <v>100</v>
      </c>
      <c r="D10" s="1036"/>
      <c r="E10" s="1037">
        <v>38.312867058195408</v>
      </c>
      <c r="F10" s="1036"/>
      <c r="G10" s="1037">
        <v>45.318858634395212</v>
      </c>
      <c r="H10" s="1036"/>
      <c r="I10" s="1037">
        <v>13.659607284807498</v>
      </c>
      <c r="J10" s="1036"/>
      <c r="K10" s="1037">
        <v>2.5034110458563208</v>
      </c>
      <c r="L10" s="1036"/>
      <c r="M10" s="1037">
        <v>0.20525597674556564</v>
      </c>
    </row>
    <row r="11" spans="1:13" s="1038" customFormat="1" ht="18" customHeight="1" x14ac:dyDescent="0.2">
      <c r="A11" s="1033"/>
      <c r="B11" s="1039" t="s">
        <v>7</v>
      </c>
      <c r="C11" s="1040">
        <f t="shared" ref="C11:C28" si="0">M11+K11+I11+G11+E11</f>
        <v>100</v>
      </c>
      <c r="D11" s="1036"/>
      <c r="E11" s="1041">
        <v>21.18010324697255</v>
      </c>
      <c r="F11" s="1036"/>
      <c r="G11" s="1041">
        <v>56.250301539055336</v>
      </c>
      <c r="H11" s="1036"/>
      <c r="I11" s="1041">
        <v>16.181791865682442</v>
      </c>
      <c r="J11" s="1036"/>
      <c r="K11" s="1041">
        <v>5.5434939933420173</v>
      </c>
      <c r="L11" s="1036"/>
      <c r="M11" s="1041">
        <v>0.84430935494765291</v>
      </c>
    </row>
    <row r="12" spans="1:13" s="1038" customFormat="1" ht="18" customHeight="1" x14ac:dyDescent="0.2">
      <c r="A12" s="1033"/>
      <c r="B12" s="1039" t="s">
        <v>37</v>
      </c>
      <c r="C12" s="1040">
        <f t="shared" si="0"/>
        <v>100</v>
      </c>
      <c r="D12" s="1036"/>
      <c r="E12" s="1041">
        <v>24.644874208454564</v>
      </c>
      <c r="F12" s="1036"/>
      <c r="G12" s="1041">
        <v>45.481773061783329</v>
      </c>
      <c r="H12" s="1036"/>
      <c r="I12" s="1041">
        <v>21.915112099948654</v>
      </c>
      <c r="J12" s="1036"/>
      <c r="K12" s="1041">
        <v>6.8885846311826118</v>
      </c>
      <c r="L12" s="1036"/>
      <c r="M12" s="1041">
        <v>1.0696559986308403</v>
      </c>
    </row>
    <row r="13" spans="1:13" s="1038" customFormat="1" ht="18" customHeight="1" x14ac:dyDescent="0.2">
      <c r="A13" s="1033"/>
      <c r="B13" s="1039" t="s">
        <v>38</v>
      </c>
      <c r="C13" s="1040">
        <f t="shared" si="0"/>
        <v>100</v>
      </c>
      <c r="D13" s="1036"/>
      <c r="E13" s="1041">
        <v>25.062226418333189</v>
      </c>
      <c r="F13" s="1036"/>
      <c r="G13" s="1041">
        <v>52.008411295167804</v>
      </c>
      <c r="H13" s="1036"/>
      <c r="I13" s="1041">
        <v>17.410522701914001</v>
      </c>
      <c r="J13" s="1036"/>
      <c r="K13" s="1041">
        <v>5.0424856235516264</v>
      </c>
      <c r="L13" s="1036"/>
      <c r="M13" s="1041">
        <v>0.47635396103338767</v>
      </c>
    </row>
    <row r="14" spans="1:13" s="1038" customFormat="1" ht="18" customHeight="1" x14ac:dyDescent="0.2">
      <c r="A14" s="1033"/>
      <c r="B14" s="1039" t="s">
        <v>6</v>
      </c>
      <c r="C14" s="1040">
        <f t="shared" si="0"/>
        <v>100</v>
      </c>
      <c r="D14" s="1036"/>
      <c r="E14" s="1041">
        <v>35.013989927252375</v>
      </c>
      <c r="F14" s="1036"/>
      <c r="G14" s="1041">
        <v>46.329043088975936</v>
      </c>
      <c r="H14" s="1036"/>
      <c r="I14" s="1041">
        <v>14.051482932288753</v>
      </c>
      <c r="J14" s="1036"/>
      <c r="K14" s="1041">
        <v>3.995523223279239</v>
      </c>
      <c r="L14" s="1036"/>
      <c r="M14" s="1041">
        <v>0.60996082820369335</v>
      </c>
    </row>
    <row r="15" spans="1:13" s="1038" customFormat="1" ht="18" customHeight="1" x14ac:dyDescent="0.2">
      <c r="A15" s="1033"/>
      <c r="B15" s="1039" t="s">
        <v>5</v>
      </c>
      <c r="C15" s="1040">
        <f t="shared" si="0"/>
        <v>100</v>
      </c>
      <c r="D15" s="1036"/>
      <c r="E15" s="1041">
        <v>22.34860795146788</v>
      </c>
      <c r="F15" s="1036"/>
      <c r="G15" s="1041">
        <v>47.697974217311234</v>
      </c>
      <c r="H15" s="1036"/>
      <c r="I15" s="1041">
        <v>20.972809013108005</v>
      </c>
      <c r="J15" s="1036"/>
      <c r="K15" s="1041">
        <v>7.6481421297800889</v>
      </c>
      <c r="L15" s="1036"/>
      <c r="M15" s="1041">
        <v>1.3324666883327916</v>
      </c>
    </row>
    <row r="16" spans="1:13" s="1038" customFormat="1" ht="18" customHeight="1" x14ac:dyDescent="0.2">
      <c r="A16" s="1033"/>
      <c r="B16" s="1039" t="s">
        <v>4</v>
      </c>
      <c r="C16" s="1040">
        <f t="shared" si="0"/>
        <v>100</v>
      </c>
      <c r="D16" s="1036"/>
      <c r="E16" s="1041">
        <v>24.735866270343447</v>
      </c>
      <c r="F16" s="1036"/>
      <c r="G16" s="1041">
        <v>52.435327702404422</v>
      </c>
      <c r="H16" s="1036"/>
      <c r="I16" s="1041">
        <v>18.255393036875716</v>
      </c>
      <c r="J16" s="1036"/>
      <c r="K16" s="1041">
        <v>4.2437976397186494</v>
      </c>
      <c r="L16" s="1036"/>
      <c r="M16" s="1041">
        <v>0.32961535065775921</v>
      </c>
    </row>
    <row r="17" spans="1:13" s="1038" customFormat="1" ht="18" customHeight="1" x14ac:dyDescent="0.2">
      <c r="A17" s="1033"/>
      <c r="B17" s="1039" t="s">
        <v>40</v>
      </c>
      <c r="C17" s="1040">
        <f t="shared" si="0"/>
        <v>100</v>
      </c>
      <c r="D17" s="1036"/>
      <c r="E17" s="1041">
        <v>31.996263816096725</v>
      </c>
      <c r="F17" s="1036"/>
      <c r="G17" s="1041">
        <v>47.558507602096419</v>
      </c>
      <c r="H17" s="1036"/>
      <c r="I17" s="1041">
        <v>14.861709304135747</v>
      </c>
      <c r="J17" s="1036"/>
      <c r="K17" s="1041">
        <v>4.592392714441389</v>
      </c>
      <c r="L17" s="1036"/>
      <c r="M17" s="1041">
        <v>0.99112656322972348</v>
      </c>
    </row>
    <row r="18" spans="1:13" s="1038" customFormat="1" ht="18" customHeight="1" x14ac:dyDescent="0.2">
      <c r="A18" s="1033"/>
      <c r="B18" s="1039" t="s">
        <v>41</v>
      </c>
      <c r="C18" s="1040">
        <f t="shared" si="0"/>
        <v>100</v>
      </c>
      <c r="D18" s="1036"/>
      <c r="E18" s="1041">
        <v>22.507336055116099</v>
      </c>
      <c r="F18" s="1036"/>
      <c r="G18" s="1041">
        <v>42.415156927787699</v>
      </c>
      <c r="H18" s="1036"/>
      <c r="I18" s="1041">
        <v>22.304797142128095</v>
      </c>
      <c r="J18" s="1036"/>
      <c r="K18" s="1041">
        <v>11.051129114570044</v>
      </c>
      <c r="L18" s="1036"/>
      <c r="M18" s="1041">
        <v>1.7215807603980608</v>
      </c>
    </row>
    <row r="19" spans="1:13" s="1038" customFormat="1" ht="18" customHeight="1" x14ac:dyDescent="0.2">
      <c r="A19" s="1033"/>
      <c r="B19" s="1039" t="s">
        <v>3</v>
      </c>
      <c r="C19" s="1040">
        <f t="shared" si="0"/>
        <v>100</v>
      </c>
      <c r="D19" s="1036"/>
      <c r="E19" s="1041">
        <v>24.385445534253314</v>
      </c>
      <c r="F19" s="1036"/>
      <c r="G19" s="1041">
        <v>54.676667265693723</v>
      </c>
      <c r="H19" s="1036"/>
      <c r="I19" s="1041">
        <v>16.123601350648368</v>
      </c>
      <c r="J19" s="1036"/>
      <c r="K19" s="1041">
        <v>4.3347489288450438</v>
      </c>
      <c r="L19" s="1036"/>
      <c r="M19" s="1041">
        <v>0.47953692055955432</v>
      </c>
    </row>
    <row r="20" spans="1:13" s="1038" customFormat="1" ht="18" customHeight="1" x14ac:dyDescent="0.2">
      <c r="A20" s="1033"/>
      <c r="B20" s="1039" t="s">
        <v>2</v>
      </c>
      <c r="C20" s="1040">
        <f t="shared" si="0"/>
        <v>100</v>
      </c>
      <c r="D20" s="1036"/>
      <c r="E20" s="1041">
        <v>37.066626469701532</v>
      </c>
      <c r="F20" s="1036"/>
      <c r="G20" s="1041">
        <v>45.100994874886943</v>
      </c>
      <c r="H20" s="1036"/>
      <c r="I20" s="1041">
        <v>15.360265299969852</v>
      </c>
      <c r="J20" s="1036"/>
      <c r="K20" s="1041">
        <v>2.2912270123605669</v>
      </c>
      <c r="L20" s="1036"/>
      <c r="M20" s="1041">
        <v>0.18088634308109736</v>
      </c>
    </row>
    <row r="21" spans="1:13" s="1038" customFormat="1" ht="18" customHeight="1" x14ac:dyDescent="0.2">
      <c r="A21" s="1033"/>
      <c r="B21" s="1039" t="s">
        <v>35</v>
      </c>
      <c r="C21" s="1040">
        <f t="shared" si="0"/>
        <v>100</v>
      </c>
      <c r="D21" s="1036"/>
      <c r="E21" s="1041">
        <v>39.491534770859758</v>
      </c>
      <c r="F21" s="1036"/>
      <c r="G21" s="1041">
        <v>45.408922958142611</v>
      </c>
      <c r="H21" s="1036"/>
      <c r="I21" s="1041">
        <v>12.502068052721556</v>
      </c>
      <c r="J21" s="1036"/>
      <c r="K21" s="1041">
        <v>2.2996746263718082</v>
      </c>
      <c r="L21" s="1036"/>
      <c r="M21" s="1041">
        <v>0.29779959190426297</v>
      </c>
    </row>
    <row r="22" spans="1:13" s="1038" customFormat="1" ht="18" customHeight="1" x14ac:dyDescent="0.2">
      <c r="A22" s="1033"/>
      <c r="B22" s="1039" t="s">
        <v>42</v>
      </c>
      <c r="C22" s="1040">
        <f t="shared" si="0"/>
        <v>100</v>
      </c>
      <c r="D22" s="1036"/>
      <c r="E22" s="1041">
        <v>37.157537724161742</v>
      </c>
      <c r="F22" s="1036"/>
      <c r="G22" s="1041">
        <v>41.213265907106155</v>
      </c>
      <c r="H22" s="1036"/>
      <c r="I22" s="1041">
        <v>16.633156644123563</v>
      </c>
      <c r="J22" s="1036"/>
      <c r="K22" s="1041">
        <v>4.5045593939763195</v>
      </c>
      <c r="L22" s="1036"/>
      <c r="M22" s="1041">
        <v>0.49148033063222241</v>
      </c>
    </row>
    <row r="23" spans="1:13" s="1038" customFormat="1" ht="18" customHeight="1" x14ac:dyDescent="0.2">
      <c r="A23" s="1033">
        <v>47094</v>
      </c>
      <c r="B23" s="1039" t="s">
        <v>43</v>
      </c>
      <c r="C23" s="1040">
        <f t="shared" si="0"/>
        <v>100</v>
      </c>
      <c r="D23" s="1036"/>
      <c r="E23" s="1041">
        <v>34.945189259386581</v>
      </c>
      <c r="F23" s="1036"/>
      <c r="G23" s="1041">
        <v>43.833314235514301</v>
      </c>
      <c r="H23" s="1036"/>
      <c r="I23" s="1041">
        <v>14.766433673274513</v>
      </c>
      <c r="J23" s="1036"/>
      <c r="K23" s="1041">
        <v>5.7178870173026235</v>
      </c>
      <c r="L23" s="1036"/>
      <c r="M23" s="1041">
        <v>0.73717581452198166</v>
      </c>
    </row>
    <row r="24" spans="1:13" s="1038" customFormat="1" ht="18" customHeight="1" x14ac:dyDescent="0.2">
      <c r="B24" s="1039" t="s">
        <v>44</v>
      </c>
      <c r="C24" s="1040">
        <f t="shared" si="0"/>
        <v>100</v>
      </c>
      <c r="D24" s="1036"/>
      <c r="E24" s="1041">
        <v>20.040879890986957</v>
      </c>
      <c r="F24" s="1036"/>
      <c r="G24" s="1041">
        <v>54.535721238076697</v>
      </c>
      <c r="H24" s="1036"/>
      <c r="I24" s="1041">
        <v>17.120887677632858</v>
      </c>
      <c r="J24" s="1036"/>
      <c r="K24" s="1041">
        <v>7.3778469924080197</v>
      </c>
      <c r="L24" s="1036"/>
      <c r="M24" s="1041">
        <v>0.92466420089546419</v>
      </c>
    </row>
    <row r="25" spans="1:13" s="1038" customFormat="1" ht="18" customHeight="1" x14ac:dyDescent="0.2">
      <c r="B25" s="1039" t="s">
        <v>45</v>
      </c>
      <c r="C25" s="1040">
        <f t="shared" si="0"/>
        <v>100.00000000000001</v>
      </c>
      <c r="D25" s="1036"/>
      <c r="E25" s="1041">
        <v>20.14316314633551</v>
      </c>
      <c r="F25" s="1036"/>
      <c r="G25" s="1041">
        <v>42.357853637374262</v>
      </c>
      <c r="H25" s="1036"/>
      <c r="I25" s="1041">
        <v>22.144193487161413</v>
      </c>
      <c r="J25" s="1036"/>
      <c r="K25" s="1041">
        <v>13.088039912149888</v>
      </c>
      <c r="L25" s="1036"/>
      <c r="M25" s="1041">
        <v>2.2667498169789324</v>
      </c>
    </row>
    <row r="26" spans="1:13" s="1038" customFormat="1" ht="18" customHeight="1" x14ac:dyDescent="0.2">
      <c r="B26" s="1039" t="s">
        <v>46</v>
      </c>
      <c r="C26" s="1040">
        <f t="shared" si="0"/>
        <v>100</v>
      </c>
      <c r="D26" s="1036"/>
      <c r="E26" s="1041">
        <v>21.921182266009854</v>
      </c>
      <c r="F26" s="1036"/>
      <c r="G26" s="1041">
        <v>35.467980295566505</v>
      </c>
      <c r="H26" s="1036"/>
      <c r="I26" s="1041">
        <v>23.891625615763548</v>
      </c>
      <c r="J26" s="1036"/>
      <c r="K26" s="1041">
        <v>16.420361247947454</v>
      </c>
      <c r="L26" s="1036"/>
      <c r="M26" s="1041">
        <v>2.2988505747126435</v>
      </c>
    </row>
    <row r="27" spans="1:13" s="1038" customFormat="1" ht="18" customHeight="1" x14ac:dyDescent="0.2">
      <c r="B27" s="1042" t="s">
        <v>1</v>
      </c>
      <c r="C27" s="1043">
        <f t="shared" si="0"/>
        <v>100</v>
      </c>
      <c r="D27" s="1036"/>
      <c r="E27" s="1044">
        <v>64.375340971085649</v>
      </c>
      <c r="F27" s="1036"/>
      <c r="G27" s="1044">
        <v>28.859792689579923</v>
      </c>
      <c r="H27" s="1036"/>
      <c r="I27" s="1044">
        <v>5.6192034915439173</v>
      </c>
      <c r="J27" s="1036"/>
      <c r="K27" s="1044">
        <v>0.87288597926895795</v>
      </c>
      <c r="L27" s="1036"/>
      <c r="M27" s="1044">
        <v>0.27277686852154936</v>
      </c>
    </row>
    <row r="28" spans="1:13" s="1302" customFormat="1" ht="18" customHeight="1" x14ac:dyDescent="0.2">
      <c r="B28" s="1303" t="s">
        <v>0</v>
      </c>
      <c r="C28" s="1304">
        <f t="shared" si="0"/>
        <v>100</v>
      </c>
      <c r="D28" s="1305"/>
      <c r="E28" s="1304">
        <v>28.294889836661525</v>
      </c>
      <c r="F28" s="1305"/>
      <c r="G28" s="1306">
        <v>47.041847281596468</v>
      </c>
      <c r="H28" s="1307"/>
      <c r="I28" s="1304">
        <v>17.558346445049587</v>
      </c>
      <c r="J28" s="1305"/>
      <c r="K28" s="1304">
        <v>6.232648090396907</v>
      </c>
      <c r="L28" s="1305"/>
      <c r="M28" s="1304">
        <v>0.87226834629551775</v>
      </c>
    </row>
    <row r="29" spans="1:13" s="1025" customFormat="1" ht="6.75" customHeight="1" x14ac:dyDescent="0.2">
      <c r="B29" s="1636"/>
      <c r="C29" s="1636"/>
      <c r="D29" s="1045"/>
    </row>
    <row r="30" spans="1:13" x14ac:dyDescent="0.25">
      <c r="E30" s="1046"/>
    </row>
    <row r="31" spans="1:13" x14ac:dyDescent="0.25">
      <c r="E31" s="1046"/>
      <c r="G31" s="1046"/>
    </row>
    <row r="32" spans="1:13" x14ac:dyDescent="0.25">
      <c r="B32" s="1046"/>
      <c r="G32" s="1046"/>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51" customWidth="1"/>
    <col min="2" max="2" width="30.28515625" style="751" customWidth="1"/>
    <col min="3" max="3" width="11.28515625" style="751" customWidth="1"/>
    <col min="4" max="4" width="0.85546875" style="751" customWidth="1"/>
    <col min="5" max="5" width="10" style="751" customWidth="1"/>
    <col min="6" max="6" width="0.7109375" style="751" customWidth="1"/>
    <col min="7" max="7" width="10" style="751" customWidth="1"/>
    <col min="8" max="8" width="0.7109375" style="751" customWidth="1"/>
    <col min="9" max="9" width="10" style="751" customWidth="1"/>
    <col min="10" max="10" width="0.7109375" style="751" customWidth="1"/>
    <col min="11" max="11" width="11.85546875" style="751" customWidth="1"/>
    <col min="12" max="12" width="0.7109375" style="751" customWidth="1"/>
    <col min="13" max="13" width="10" style="751" customWidth="1"/>
    <col min="14" max="14" width="0.7109375" style="751" customWidth="1"/>
    <col min="15" max="15" width="13.85546875" style="751" bestFit="1" customWidth="1"/>
    <col min="16" max="16" width="0.7109375" style="751" customWidth="1"/>
    <col min="17" max="17" width="8.140625" style="751" bestFit="1" customWidth="1"/>
    <col min="18" max="18" width="0.7109375" style="751" customWidth="1"/>
    <col min="19" max="19" width="14.42578125" style="751" bestFit="1" customWidth="1"/>
    <col min="20" max="20" width="0.7109375" style="751" customWidth="1"/>
    <col min="21" max="21" width="11.140625" style="751" customWidth="1"/>
    <col min="22" max="16384" width="11.42578125" style="751"/>
  </cols>
  <sheetData>
    <row r="1" spans="1:21" ht="9.75" customHeight="1" x14ac:dyDescent="0.25"/>
    <row r="2" spans="1:21" s="343" customFormat="1" ht="49.5" customHeight="1" x14ac:dyDescent="0.25">
      <c r="B2" s="1388"/>
      <c r="C2" s="1388"/>
      <c r="D2" s="344"/>
      <c r="E2" s="1586"/>
      <c r="F2" s="1586"/>
      <c r="G2" s="1586"/>
      <c r="H2" s="1586"/>
      <c r="I2" s="1586"/>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15" t="s">
        <v>445</v>
      </c>
      <c r="C4" s="1415"/>
      <c r="D4" s="1415"/>
      <c r="E4" s="1415"/>
      <c r="F4" s="1415"/>
      <c r="G4" s="1415"/>
      <c r="H4" s="1415"/>
      <c r="I4" s="1415"/>
      <c r="J4" s="1415"/>
      <c r="K4" s="1415"/>
      <c r="L4" s="1415"/>
      <c r="M4" s="1415"/>
      <c r="N4" s="1415"/>
      <c r="O4" s="1415"/>
      <c r="P4" s="1415"/>
      <c r="Q4" s="1415"/>
      <c r="R4" s="1415"/>
      <c r="S4" s="1415"/>
      <c r="T4" s="1415"/>
      <c r="U4" s="1415"/>
    </row>
    <row r="5" spans="1:21" s="345" customFormat="1" ht="18.75" customHeight="1" x14ac:dyDescent="0.2">
      <c r="B5" s="1416" t="str">
        <f>porsaad!$B$6</f>
        <v>Situación a 30 de abril de 2024</v>
      </c>
      <c r="C5" s="1416"/>
      <c r="D5" s="1416"/>
      <c r="E5" s="1416"/>
      <c r="F5" s="1416"/>
      <c r="G5" s="1416"/>
      <c r="H5" s="1416"/>
      <c r="I5" s="1416"/>
      <c r="J5" s="1416"/>
      <c r="K5" s="1416"/>
      <c r="L5" s="1416"/>
      <c r="M5" s="1416"/>
      <c r="N5" s="1416"/>
      <c r="O5" s="1416"/>
      <c r="P5" s="1416"/>
      <c r="Q5" s="1416"/>
      <c r="R5" s="1416"/>
      <c r="S5" s="1416"/>
      <c r="T5" s="1416"/>
      <c r="U5" s="1416"/>
    </row>
    <row r="6" spans="1:21" s="345" customFormat="1" ht="4.5" customHeight="1" x14ac:dyDescent="0.2"/>
    <row r="7" spans="1:21" s="322" customFormat="1" ht="15" customHeight="1" x14ac:dyDescent="0.2">
      <c r="A7" s="316"/>
      <c r="B7" s="1641" t="s">
        <v>12</v>
      </c>
      <c r="C7" s="1333" t="s">
        <v>68</v>
      </c>
      <c r="D7" s="923"/>
      <c r="E7" s="1328" t="s">
        <v>139</v>
      </c>
      <c r="F7" s="924"/>
      <c r="G7" s="1328" t="s">
        <v>143</v>
      </c>
      <c r="H7" s="924"/>
      <c r="I7" s="1328" t="s">
        <v>141</v>
      </c>
      <c r="J7" s="924"/>
      <c r="K7" s="1328" t="s">
        <v>147</v>
      </c>
      <c r="L7" s="924"/>
      <c r="M7" s="1328" t="s">
        <v>145</v>
      </c>
      <c r="N7" s="924"/>
      <c r="O7" s="1328" t="s">
        <v>151</v>
      </c>
      <c r="P7" s="924"/>
      <c r="Q7" s="1328" t="s">
        <v>149</v>
      </c>
      <c r="R7" s="924"/>
      <c r="S7" s="1328" t="s">
        <v>191</v>
      </c>
      <c r="T7" s="924"/>
      <c r="U7" s="1328" t="s">
        <v>150</v>
      </c>
    </row>
    <row r="8" spans="1:21" s="322" customFormat="1" ht="19.5" customHeight="1" x14ac:dyDescent="0.2">
      <c r="A8" s="316"/>
      <c r="B8" s="1642"/>
      <c r="C8" s="1334" t="s">
        <v>28</v>
      </c>
      <c r="D8" s="923"/>
      <c r="E8" s="1334" t="s">
        <v>28</v>
      </c>
      <c r="F8" s="923"/>
      <c r="G8" s="1334" t="s">
        <v>28</v>
      </c>
      <c r="H8" s="923"/>
      <c r="I8" s="1334" t="s">
        <v>28</v>
      </c>
      <c r="J8" s="923"/>
      <c r="K8" s="1334" t="s">
        <v>28</v>
      </c>
      <c r="L8" s="923"/>
      <c r="M8" s="1334" t="s">
        <v>28</v>
      </c>
      <c r="N8" s="923"/>
      <c r="O8" s="1334" t="s">
        <v>28</v>
      </c>
      <c r="P8" s="923"/>
      <c r="Q8" s="1334" t="s">
        <v>28</v>
      </c>
      <c r="R8" s="923"/>
      <c r="S8" s="1334" t="s">
        <v>28</v>
      </c>
      <c r="T8" s="923"/>
      <c r="U8" s="1334" t="s">
        <v>28</v>
      </c>
    </row>
    <row r="9" spans="1:21" s="322" customFormat="1" ht="6" customHeight="1" x14ac:dyDescent="0.2">
      <c r="A9" s="316"/>
      <c r="B9" s="926"/>
      <c r="C9" s="926"/>
      <c r="D9" s="926"/>
      <c r="E9" s="926"/>
      <c r="F9" s="926"/>
      <c r="G9" s="926"/>
      <c r="H9" s="926"/>
      <c r="I9" s="926"/>
      <c r="J9" s="926"/>
      <c r="K9" s="926"/>
      <c r="L9" s="926"/>
      <c r="M9" s="926"/>
      <c r="N9" s="926"/>
      <c r="O9" s="926"/>
      <c r="P9" s="926"/>
      <c r="Q9" s="926"/>
      <c r="R9" s="926"/>
      <c r="S9" s="926"/>
      <c r="T9" s="926"/>
      <c r="U9" s="926"/>
    </row>
    <row r="10" spans="1:21" s="331" customFormat="1" ht="18" customHeight="1" x14ac:dyDescent="0.2">
      <c r="A10" s="330"/>
      <c r="B10" s="929" t="s">
        <v>8</v>
      </c>
      <c r="C10" s="1047">
        <f>K10+M10+G10+I10+E10+S10+O10+U10+Q10</f>
        <v>100</v>
      </c>
      <c r="D10" s="933"/>
      <c r="E10" s="1047">
        <v>23.082477155437715</v>
      </c>
      <c r="F10" s="933"/>
      <c r="G10" s="1047">
        <v>42.408029922825627</v>
      </c>
      <c r="H10" s="933"/>
      <c r="I10" s="1047">
        <v>18.119407225036692</v>
      </c>
      <c r="J10" s="933"/>
      <c r="K10" s="1047">
        <v>5.2708205103925003</v>
      </c>
      <c r="L10" s="933"/>
      <c r="M10" s="1047">
        <v>4.0196960371194548</v>
      </c>
      <c r="N10" s="933"/>
      <c r="O10" s="1047">
        <v>0.8640689361299182</v>
      </c>
      <c r="P10" s="933"/>
      <c r="Q10" s="1047">
        <v>0.7859476350551583</v>
      </c>
      <c r="R10" s="933"/>
      <c r="S10" s="1047">
        <v>0.29828133137635526</v>
      </c>
      <c r="T10" s="933"/>
      <c r="U10" s="1047">
        <v>5.15127124662658</v>
      </c>
    </row>
    <row r="11" spans="1:21" s="331" customFormat="1" ht="18" customHeight="1" x14ac:dyDescent="0.2">
      <c r="A11" s="330"/>
      <c r="B11" s="934" t="s">
        <v>7</v>
      </c>
      <c r="C11" s="1048">
        <f t="shared" ref="C11:C27" si="0">K11+M11+G11+I11+E11+S11+O11+U11+Q11</f>
        <v>100</v>
      </c>
      <c r="D11" s="933"/>
      <c r="E11" s="1048">
        <v>9.8863853351155253</v>
      </c>
      <c r="F11" s="933"/>
      <c r="G11" s="1048">
        <v>6.3776971548596535</v>
      </c>
      <c r="H11" s="933"/>
      <c r="I11" s="1048">
        <v>15.505060148940233</v>
      </c>
      <c r="J11" s="933"/>
      <c r="K11" s="1048">
        <v>1.9906434981859844</v>
      </c>
      <c r="L11" s="933"/>
      <c r="M11" s="1048">
        <v>0.87836547641779639</v>
      </c>
      <c r="N11" s="933"/>
      <c r="O11" s="1048">
        <v>0.42486156196295594</v>
      </c>
      <c r="P11" s="933"/>
      <c r="Q11" s="1048">
        <v>0.12411686079816689</v>
      </c>
      <c r="R11" s="933"/>
      <c r="S11" s="1048">
        <v>0.12889058621348101</v>
      </c>
      <c r="T11" s="933"/>
      <c r="U11" s="1048">
        <v>64.683979377506205</v>
      </c>
    </row>
    <row r="12" spans="1:21" s="331" customFormat="1" ht="18" customHeight="1" x14ac:dyDescent="0.2">
      <c r="A12" s="330"/>
      <c r="B12" s="934" t="s">
        <v>37</v>
      </c>
      <c r="C12" s="1048">
        <f t="shared" si="0"/>
        <v>100.00000000000001</v>
      </c>
      <c r="D12" s="933"/>
      <c r="E12" s="1048">
        <v>37.053571428571431</v>
      </c>
      <c r="F12" s="933"/>
      <c r="G12" s="1048">
        <v>21.943681318681318</v>
      </c>
      <c r="H12" s="933"/>
      <c r="I12" s="1048">
        <v>24.029876373626376</v>
      </c>
      <c r="J12" s="933"/>
      <c r="K12" s="1048">
        <v>4.8076923076923084</v>
      </c>
      <c r="L12" s="933"/>
      <c r="M12" s="1048">
        <v>2.6871565934065935</v>
      </c>
      <c r="N12" s="933"/>
      <c r="O12" s="1048">
        <v>2.7300824175824174</v>
      </c>
      <c r="P12" s="933"/>
      <c r="Q12" s="1048">
        <v>1.5968406593406592</v>
      </c>
      <c r="R12" s="933"/>
      <c r="S12" s="1048">
        <v>0.20604395604395606</v>
      </c>
      <c r="T12" s="933"/>
      <c r="U12" s="1048">
        <v>4.9450549450549453</v>
      </c>
    </row>
    <row r="13" spans="1:21" s="331" customFormat="1" ht="18" customHeight="1" x14ac:dyDescent="0.2">
      <c r="A13" s="330"/>
      <c r="B13" s="934" t="s">
        <v>38</v>
      </c>
      <c r="C13" s="1048">
        <f t="shared" si="0"/>
        <v>99.999999999999986</v>
      </c>
      <c r="D13" s="933"/>
      <c r="E13" s="1048">
        <v>48.650848038375877</v>
      </c>
      <c r="F13" s="933"/>
      <c r="G13" s="1048">
        <v>15.564502312831936</v>
      </c>
      <c r="H13" s="933"/>
      <c r="I13" s="1048">
        <v>16.228370738393011</v>
      </c>
      <c r="J13" s="933"/>
      <c r="K13" s="1048">
        <v>5.4094569127976699</v>
      </c>
      <c r="L13" s="933"/>
      <c r="M13" s="1048">
        <v>2.6254925475415454</v>
      </c>
      <c r="N13" s="933"/>
      <c r="O13" s="1048">
        <v>1.8716806578721947</v>
      </c>
      <c r="P13" s="933"/>
      <c r="Q13" s="1048">
        <v>1.3106047627205757</v>
      </c>
      <c r="R13" s="933"/>
      <c r="S13" s="1048">
        <v>0.85660442007880755</v>
      </c>
      <c r="T13" s="933"/>
      <c r="U13" s="1048">
        <v>7.4824396093883845</v>
      </c>
    </row>
    <row r="14" spans="1:21" s="331" customFormat="1" ht="18" customHeight="1" x14ac:dyDescent="0.2">
      <c r="A14" s="330"/>
      <c r="B14" s="934" t="s">
        <v>6</v>
      </c>
      <c r="C14" s="1048">
        <f t="shared" si="0"/>
        <v>99.999999999999986</v>
      </c>
      <c r="D14" s="933"/>
      <c r="E14" s="1048">
        <v>31.648191691859811</v>
      </c>
      <c r="F14" s="933"/>
      <c r="G14" s="1048">
        <v>36.983540476990257</v>
      </c>
      <c r="H14" s="933"/>
      <c r="I14" s="1048">
        <v>13.643488970999886</v>
      </c>
      <c r="J14" s="933"/>
      <c r="K14" s="1048">
        <v>6.4270518418990035</v>
      </c>
      <c r="L14" s="933"/>
      <c r="M14" s="1048">
        <v>4.1988579106483037</v>
      </c>
      <c r="N14" s="933"/>
      <c r="O14" s="1048">
        <v>1.0301198074123838</v>
      </c>
      <c r="P14" s="933"/>
      <c r="Q14" s="1048">
        <v>1.1644832605531297</v>
      </c>
      <c r="R14" s="933"/>
      <c r="S14" s="1048">
        <v>0.28552233792408466</v>
      </c>
      <c r="T14" s="933"/>
      <c r="U14" s="1048">
        <v>4.6187437017131341</v>
      </c>
    </row>
    <row r="15" spans="1:21" s="331" customFormat="1" ht="18" customHeight="1" x14ac:dyDescent="0.2">
      <c r="A15" s="330"/>
      <c r="B15" s="934" t="s">
        <v>5</v>
      </c>
      <c r="C15" s="1048">
        <f t="shared" si="0"/>
        <v>100.00000000000003</v>
      </c>
      <c r="D15" s="933"/>
      <c r="E15" s="1048">
        <v>41.393131838370707</v>
      </c>
      <c r="F15" s="933"/>
      <c r="G15" s="1048">
        <v>16.693749322933591</v>
      </c>
      <c r="H15" s="933"/>
      <c r="I15" s="1048">
        <v>24.94854295309284</v>
      </c>
      <c r="J15" s="933"/>
      <c r="K15" s="1048">
        <v>4.9507095655941935</v>
      </c>
      <c r="L15" s="933"/>
      <c r="M15" s="1048">
        <v>1.6032932510020586</v>
      </c>
      <c r="N15" s="933"/>
      <c r="O15" s="1048">
        <v>2.2966092514353806</v>
      </c>
      <c r="P15" s="933"/>
      <c r="Q15" s="1048">
        <v>2.2749431264218396</v>
      </c>
      <c r="R15" s="933"/>
      <c r="S15" s="1048">
        <v>0.56331925035207453</v>
      </c>
      <c r="T15" s="933"/>
      <c r="U15" s="1048">
        <v>5.2757014407973131</v>
      </c>
    </row>
    <row r="16" spans="1:21" s="331" customFormat="1" ht="18" customHeight="1" x14ac:dyDescent="0.2">
      <c r="A16" s="330"/>
      <c r="B16" s="934" t="s">
        <v>4</v>
      </c>
      <c r="C16" s="1048">
        <f t="shared" si="0"/>
        <v>99.999999999999986</v>
      </c>
      <c r="D16" s="933"/>
      <c r="E16" s="1048">
        <v>45.347536931316576</v>
      </c>
      <c r="F16" s="933"/>
      <c r="G16" s="1048">
        <v>18.550997586957802</v>
      </c>
      <c r="H16" s="933"/>
      <c r="I16" s="1048">
        <v>19.536813607203815</v>
      </c>
      <c r="J16" s="933"/>
      <c r="K16" s="1048">
        <v>5.2704372903301744</v>
      </c>
      <c r="L16" s="933"/>
      <c r="M16" s="1048">
        <v>2.1511388382084635</v>
      </c>
      <c r="N16" s="933"/>
      <c r="O16" s="1048">
        <v>1.9127773527161436</v>
      </c>
      <c r="P16" s="933"/>
      <c r="Q16" s="1048">
        <v>0.92107586369254302</v>
      </c>
      <c r="R16" s="933"/>
      <c r="S16" s="1048">
        <v>0.94461773880289557</v>
      </c>
      <c r="T16" s="933"/>
      <c r="U16" s="1048">
        <v>5.364604790771585</v>
      </c>
    </row>
    <row r="17" spans="1:21" s="331" customFormat="1" ht="18" customHeight="1" x14ac:dyDescent="0.2">
      <c r="A17" s="330"/>
      <c r="B17" s="934" t="s">
        <v>40</v>
      </c>
      <c r="C17" s="1048">
        <f t="shared" si="0"/>
        <v>99.999999999999986</v>
      </c>
      <c r="D17" s="933"/>
      <c r="E17" s="1048">
        <v>33.557567917205695</v>
      </c>
      <c r="F17" s="933"/>
      <c r="G17" s="1048">
        <v>35.347994825355755</v>
      </c>
      <c r="H17" s="933"/>
      <c r="I17" s="1048">
        <v>13.350582147477361</v>
      </c>
      <c r="J17" s="933"/>
      <c r="K17" s="1048">
        <v>5.6972833117723161</v>
      </c>
      <c r="L17" s="933"/>
      <c r="M17" s="1048">
        <v>5.1901681759379041</v>
      </c>
      <c r="N17" s="933"/>
      <c r="O17" s="1048">
        <v>1.500646830530401</v>
      </c>
      <c r="P17" s="933"/>
      <c r="Q17" s="1048">
        <v>0.62095730918499348</v>
      </c>
      <c r="R17" s="933"/>
      <c r="S17" s="1048">
        <v>0.21733505821474774</v>
      </c>
      <c r="T17" s="933"/>
      <c r="U17" s="1048">
        <v>4.5174644243208277</v>
      </c>
    </row>
    <row r="18" spans="1:21" s="331" customFormat="1" ht="18" customHeight="1" x14ac:dyDescent="0.2">
      <c r="A18" s="330"/>
      <c r="B18" s="934" t="s">
        <v>41</v>
      </c>
      <c r="C18" s="1048">
        <f t="shared" si="0"/>
        <v>100.00000000000001</v>
      </c>
      <c r="D18" s="933"/>
      <c r="E18" s="1048">
        <v>35.318042618348862</v>
      </c>
      <c r="F18" s="933"/>
      <c r="G18" s="1048">
        <v>19.343339287992855</v>
      </c>
      <c r="H18" s="933"/>
      <c r="I18" s="1048">
        <v>31.45096975883629</v>
      </c>
      <c r="J18" s="933"/>
      <c r="K18" s="1048">
        <v>3.9221002934796481</v>
      </c>
      <c r="L18" s="933"/>
      <c r="M18" s="1048">
        <v>3.2322636212836544</v>
      </c>
      <c r="N18" s="933"/>
      <c r="O18" s="1048">
        <v>1.4323082812300625</v>
      </c>
      <c r="P18" s="933"/>
      <c r="Q18" s="1048">
        <v>2.5185019777976265</v>
      </c>
      <c r="R18" s="933"/>
      <c r="S18" s="1048">
        <v>0</v>
      </c>
      <c r="T18" s="933"/>
      <c r="U18" s="1048">
        <v>2.7824741610310069</v>
      </c>
    </row>
    <row r="19" spans="1:21" s="331" customFormat="1" ht="18" customHeight="1" x14ac:dyDescent="0.2">
      <c r="A19" s="330"/>
      <c r="B19" s="934" t="s">
        <v>3</v>
      </c>
      <c r="C19" s="1048">
        <f t="shared" si="0"/>
        <v>100</v>
      </c>
      <c r="D19" s="933"/>
      <c r="E19" s="1048">
        <v>46.449440333902487</v>
      </c>
      <c r="F19" s="933"/>
      <c r="G19" s="1048">
        <v>11.613545816733067</v>
      </c>
      <c r="H19" s="933"/>
      <c r="I19" s="1048">
        <v>13.339973439575035</v>
      </c>
      <c r="J19" s="933"/>
      <c r="K19" s="1048">
        <v>4.5209637639916522</v>
      </c>
      <c r="L19" s="933"/>
      <c r="M19" s="1048">
        <v>2.0015177385695315</v>
      </c>
      <c r="N19" s="933"/>
      <c r="O19" s="1048">
        <v>3.1369759059002087</v>
      </c>
      <c r="P19" s="933"/>
      <c r="Q19" s="1048">
        <v>2.6655283627395181</v>
      </c>
      <c r="R19" s="933"/>
      <c r="S19" s="1048">
        <v>0</v>
      </c>
      <c r="T19" s="933"/>
      <c r="U19" s="1048">
        <v>16.272054638588504</v>
      </c>
    </row>
    <row r="20" spans="1:21" s="331" customFormat="1" ht="18" customHeight="1" x14ac:dyDescent="0.2">
      <c r="A20" s="330"/>
      <c r="B20" s="934" t="s">
        <v>2</v>
      </c>
      <c r="C20" s="1048">
        <f t="shared" si="0"/>
        <v>100</v>
      </c>
      <c r="D20" s="933"/>
      <c r="E20" s="1048">
        <v>25.407117008443908</v>
      </c>
      <c r="F20" s="933"/>
      <c r="G20" s="1048">
        <v>37.077804583835949</v>
      </c>
      <c r="H20" s="933"/>
      <c r="I20" s="1048">
        <v>21.426417370325694</v>
      </c>
      <c r="J20" s="933"/>
      <c r="K20" s="1048">
        <v>5.5036188178528347</v>
      </c>
      <c r="L20" s="933"/>
      <c r="M20" s="1048">
        <v>4.5235223160434259</v>
      </c>
      <c r="N20" s="933"/>
      <c r="O20" s="1048">
        <v>1.5078407720144753</v>
      </c>
      <c r="P20" s="933"/>
      <c r="Q20" s="1048">
        <v>0.90470446320868525</v>
      </c>
      <c r="R20" s="933"/>
      <c r="S20" s="1048">
        <v>0.21109770808202655</v>
      </c>
      <c r="T20" s="933"/>
      <c r="U20" s="1048">
        <v>3.4378769601930035</v>
      </c>
    </row>
    <row r="21" spans="1:21" s="331" customFormat="1" ht="18" customHeight="1" x14ac:dyDescent="0.2">
      <c r="A21" s="330"/>
      <c r="B21" s="934" t="s">
        <v>35</v>
      </c>
      <c r="C21" s="1048">
        <f t="shared" si="0"/>
        <v>100</v>
      </c>
      <c r="D21" s="933"/>
      <c r="E21" s="1048">
        <v>28.563523683045595</v>
      </c>
      <c r="F21" s="933"/>
      <c r="G21" s="1048">
        <v>38.235945108455063</v>
      </c>
      <c r="H21" s="933"/>
      <c r="I21" s="1048">
        <v>10.834440017706951</v>
      </c>
      <c r="J21" s="933"/>
      <c r="K21" s="1048">
        <v>5.3618857901726429</v>
      </c>
      <c r="L21" s="933"/>
      <c r="M21" s="1048">
        <v>4.7255422753430718</v>
      </c>
      <c r="N21" s="933"/>
      <c r="O21" s="1048">
        <v>3.4251881363435146</v>
      </c>
      <c r="P21" s="933"/>
      <c r="Q21" s="1048">
        <v>1.3612217795484727</v>
      </c>
      <c r="R21" s="933"/>
      <c r="S21" s="1048">
        <v>0</v>
      </c>
      <c r="T21" s="933"/>
      <c r="U21" s="1048">
        <v>7.4922532093846836</v>
      </c>
    </row>
    <row r="22" spans="1:21" s="331" customFormat="1" ht="18" customHeight="1" x14ac:dyDescent="0.2">
      <c r="A22" s="330"/>
      <c r="B22" s="934" t="s">
        <v>42</v>
      </c>
      <c r="C22" s="1048">
        <f t="shared" si="0"/>
        <v>99.999999999999986</v>
      </c>
      <c r="D22" s="933"/>
      <c r="E22" s="1048">
        <v>24.647186630657707</v>
      </c>
      <c r="F22" s="933"/>
      <c r="G22" s="1048">
        <v>37.833776676751881</v>
      </c>
      <c r="H22" s="933"/>
      <c r="I22" s="1048">
        <v>25.611712388571895</v>
      </c>
      <c r="J22" s="933"/>
      <c r="K22" s="1048">
        <v>1.6752289479562206</v>
      </c>
      <c r="L22" s="933"/>
      <c r="M22" s="1048">
        <v>5.8094909334578757</v>
      </c>
      <c r="N22" s="933"/>
      <c r="O22" s="1048">
        <v>0.58277661583446705</v>
      </c>
      <c r="P22" s="933"/>
      <c r="Q22" s="1048">
        <v>0.82644628099173556</v>
      </c>
      <c r="R22" s="933"/>
      <c r="S22" s="1048">
        <v>0</v>
      </c>
      <c r="T22" s="933"/>
      <c r="U22" s="1048">
        <v>3.0133815257782199</v>
      </c>
    </row>
    <row r="23" spans="1:21" s="331" customFormat="1" ht="18" customHeight="1" x14ac:dyDescent="0.2">
      <c r="A23" s="330">
        <v>47094</v>
      </c>
      <c r="B23" s="934" t="s">
        <v>43</v>
      </c>
      <c r="C23" s="1048">
        <f t="shared" si="0"/>
        <v>100.00000000000001</v>
      </c>
      <c r="D23" s="933"/>
      <c r="E23" s="1048">
        <v>37.307618865762841</v>
      </c>
      <c r="F23" s="933"/>
      <c r="G23" s="1048">
        <v>24.796639297307618</v>
      </c>
      <c r="H23" s="933"/>
      <c r="I23" s="1048">
        <v>20.886003437082298</v>
      </c>
      <c r="J23" s="933"/>
      <c r="K23" s="1048">
        <v>4.4452931067405004</v>
      </c>
      <c r="L23" s="933"/>
      <c r="M23" s="1048">
        <v>2.9749856788237539</v>
      </c>
      <c r="N23" s="933"/>
      <c r="O23" s="1048">
        <v>2.1691808287187322</v>
      </c>
      <c r="P23" s="933"/>
      <c r="Q23" s="1048">
        <v>3.8113423715867865</v>
      </c>
      <c r="R23" s="933"/>
      <c r="S23" s="1048">
        <v>3.818980332251289E-3</v>
      </c>
      <c r="T23" s="933"/>
      <c r="U23" s="1048">
        <v>3.605117433645217</v>
      </c>
    </row>
    <row r="24" spans="1:21" s="331" customFormat="1" ht="18" customHeight="1" x14ac:dyDescent="0.2">
      <c r="B24" s="934" t="s">
        <v>44</v>
      </c>
      <c r="C24" s="1048">
        <f t="shared" si="0"/>
        <v>100</v>
      </c>
      <c r="D24" s="933"/>
      <c r="E24" s="1048">
        <v>47.130706813960309</v>
      </c>
      <c r="F24" s="933"/>
      <c r="G24" s="1048">
        <v>13.54971160426239</v>
      </c>
      <c r="H24" s="933"/>
      <c r="I24" s="1048">
        <v>15.661354971160426</v>
      </c>
      <c r="J24" s="933"/>
      <c r="K24" s="1048">
        <v>5.9634372861472285</v>
      </c>
      <c r="L24" s="933"/>
      <c r="M24" s="1048">
        <v>2.3462704076644836</v>
      </c>
      <c r="N24" s="933"/>
      <c r="O24" s="1048">
        <v>2.2582852673770653</v>
      </c>
      <c r="P24" s="933"/>
      <c r="Q24" s="1048">
        <v>1.0460455567504154</v>
      </c>
      <c r="R24" s="933"/>
      <c r="S24" s="1048">
        <v>0.13686577378042819</v>
      </c>
      <c r="T24" s="933"/>
      <c r="U24" s="1048">
        <v>11.907322318897252</v>
      </c>
    </row>
    <row r="25" spans="1:21" s="331" customFormat="1" ht="18" customHeight="1" x14ac:dyDescent="0.2">
      <c r="B25" s="934" t="s">
        <v>45</v>
      </c>
      <c r="C25" s="1048">
        <f t="shared" si="0"/>
        <v>100.00000000000001</v>
      </c>
      <c r="D25" s="933"/>
      <c r="E25" s="1048">
        <v>32.965722801788374</v>
      </c>
      <c r="F25" s="933"/>
      <c r="G25" s="1048">
        <v>20.918574718872783</v>
      </c>
      <c r="H25" s="933"/>
      <c r="I25" s="1048">
        <v>12.293727137244275</v>
      </c>
      <c r="J25" s="933"/>
      <c r="K25" s="1048">
        <v>4.4140360384771711</v>
      </c>
      <c r="L25" s="933"/>
      <c r="M25" s="1048">
        <v>3.8910716705053514</v>
      </c>
      <c r="N25" s="933"/>
      <c r="O25" s="1048">
        <v>1.1001219346971953</v>
      </c>
      <c r="P25" s="933"/>
      <c r="Q25" s="1048">
        <v>1.7070857607370273</v>
      </c>
      <c r="R25" s="933"/>
      <c r="S25" s="1048">
        <v>20.349546131960437</v>
      </c>
      <c r="T25" s="933"/>
      <c r="U25" s="1048">
        <v>2.3601138057173827</v>
      </c>
    </row>
    <row r="26" spans="1:21" s="331" customFormat="1" ht="18" customHeight="1" x14ac:dyDescent="0.2">
      <c r="B26" s="934" t="s">
        <v>46</v>
      </c>
      <c r="C26" s="1048">
        <f t="shared" si="0"/>
        <v>100</v>
      </c>
      <c r="D26" s="933"/>
      <c r="E26" s="1048">
        <v>23.481116584564859</v>
      </c>
      <c r="F26" s="933"/>
      <c r="G26" s="1048">
        <v>28.078817733990146</v>
      </c>
      <c r="H26" s="933"/>
      <c r="I26" s="1048">
        <v>34.072249589490966</v>
      </c>
      <c r="J26" s="933"/>
      <c r="K26" s="1048">
        <v>6.8965517241379306</v>
      </c>
      <c r="L26" s="933"/>
      <c r="M26" s="1048">
        <v>3.1198686371100166</v>
      </c>
      <c r="N26" s="933"/>
      <c r="O26" s="1048">
        <v>0.98522167487684731</v>
      </c>
      <c r="P26" s="933"/>
      <c r="Q26" s="1048">
        <v>0.73891625615763545</v>
      </c>
      <c r="R26" s="933"/>
      <c r="S26" s="1048">
        <v>0</v>
      </c>
      <c r="T26" s="933"/>
      <c r="U26" s="1048">
        <v>2.6272577996715927</v>
      </c>
    </row>
    <row r="27" spans="1:21" s="331" customFormat="1" ht="18" customHeight="1" x14ac:dyDescent="0.2">
      <c r="B27" s="956" t="s">
        <v>1</v>
      </c>
      <c r="C27" s="1049">
        <f t="shared" si="0"/>
        <v>100</v>
      </c>
      <c r="D27" s="933"/>
      <c r="E27" s="1049">
        <v>6.4410480349344974</v>
      </c>
      <c r="F27" s="933"/>
      <c r="G27" s="1049">
        <v>71.397379912663766</v>
      </c>
      <c r="H27" s="933"/>
      <c r="I27" s="1049">
        <v>4.5305676855895198</v>
      </c>
      <c r="J27" s="933"/>
      <c r="K27" s="1049">
        <v>4.2030567685589517</v>
      </c>
      <c r="L27" s="933"/>
      <c r="M27" s="1049">
        <v>10.098253275109171</v>
      </c>
      <c r="N27" s="933"/>
      <c r="O27" s="1049">
        <v>0.38209606986899564</v>
      </c>
      <c r="P27" s="933"/>
      <c r="Q27" s="1049">
        <v>0.54585152838427942</v>
      </c>
      <c r="R27" s="933"/>
      <c r="S27" s="1049">
        <v>5.4585152838427943E-2</v>
      </c>
      <c r="T27" s="933"/>
      <c r="U27" s="1049">
        <v>2.3471615720524017</v>
      </c>
    </row>
    <row r="28" spans="1:21" s="319" customFormat="1" ht="18" customHeight="1" x14ac:dyDescent="0.2">
      <c r="B28" s="1293" t="s">
        <v>0</v>
      </c>
      <c r="C28" s="1308">
        <f>K28+M28+G28+I28+E28+S28+O28+U28+Q28</f>
        <v>100.00000000000001</v>
      </c>
      <c r="D28" s="1286"/>
      <c r="E28" s="1308">
        <v>34.556116685494054</v>
      </c>
      <c r="F28" s="1286"/>
      <c r="G28" s="1308">
        <v>24.317894876735995</v>
      </c>
      <c r="H28" s="1286"/>
      <c r="I28" s="1308">
        <v>20.051332314439499</v>
      </c>
      <c r="J28" s="1286"/>
      <c r="K28" s="1308">
        <v>4.4183998936806432</v>
      </c>
      <c r="L28" s="1286"/>
      <c r="M28" s="1308">
        <v>3.3214831550269124</v>
      </c>
      <c r="N28" s="1286"/>
      <c r="O28" s="1308">
        <v>1.7016080802711144</v>
      </c>
      <c r="P28" s="1286"/>
      <c r="Q28" s="1308">
        <v>1.7389859791348261</v>
      </c>
      <c r="R28" s="1286"/>
      <c r="S28" s="1308">
        <v>1.4135490730281082</v>
      </c>
      <c r="T28" s="1286"/>
      <c r="U28" s="1308">
        <v>8.48062994218885</v>
      </c>
    </row>
    <row r="29" spans="1:21" s="328" customFormat="1" ht="6.75" customHeight="1" x14ac:dyDescent="0.2">
      <c r="B29" s="1602"/>
      <c r="C29" s="1602"/>
      <c r="D29" s="782"/>
    </row>
    <row r="30" spans="1:21" x14ac:dyDescent="0.25">
      <c r="E30" s="938"/>
    </row>
    <row r="31" spans="1:21" x14ac:dyDescent="0.25">
      <c r="E31" s="938"/>
      <c r="G31" s="938"/>
    </row>
    <row r="32" spans="1:21" x14ac:dyDescent="0.25">
      <c r="B32" s="938"/>
      <c r="G32" s="938"/>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20"/>
  <sheetViews>
    <sheetView topLeftCell="A11" zoomScaleNormal="100" workbookViewId="0">
      <selection activeCell="C19" sqref="C19:R20"/>
    </sheetView>
  </sheetViews>
  <sheetFormatPr baseColWidth="10" defaultColWidth="11.42578125" defaultRowHeight="15" x14ac:dyDescent="0.25"/>
  <cols>
    <col min="1" max="1" width="2" style="667" customWidth="1"/>
    <col min="2" max="2" width="12" style="667" customWidth="1"/>
    <col min="3" max="3" width="9.28515625" style="667" customWidth="1"/>
    <col min="4" max="4" width="9.42578125" style="667" bestFit="1" customWidth="1"/>
    <col min="5" max="5" width="10" style="667" bestFit="1" customWidth="1"/>
    <col min="6" max="6" width="7.140625" style="667" bestFit="1" customWidth="1"/>
    <col min="7" max="7" width="5.5703125" style="667" customWidth="1"/>
    <col min="8" max="8" width="11.42578125" style="667"/>
    <col min="9" max="12" width="10.42578125" style="667" customWidth="1"/>
    <col min="13" max="13" width="4.85546875" style="667" customWidth="1"/>
    <col min="14" max="14" width="11.42578125" style="667"/>
    <col min="15" max="15" width="8.85546875" style="667" bestFit="1" customWidth="1"/>
    <col min="16" max="16" width="9.42578125" style="667" bestFit="1" customWidth="1"/>
    <col min="17" max="17" width="10" style="667" bestFit="1" customWidth="1"/>
    <col min="18" max="18" width="8.7109375" style="667" customWidth="1"/>
    <col min="19" max="19" width="5.28515625" style="667" customWidth="1"/>
    <col min="20" max="16384" width="11.42578125" style="667"/>
  </cols>
  <sheetData>
    <row r="1" spans="2:18" s="1050" customFormat="1" x14ac:dyDescent="0.25">
      <c r="B1" s="1050" t="s">
        <v>79</v>
      </c>
      <c r="C1" s="1050" t="s">
        <v>80</v>
      </c>
      <c r="J1" s="1050" t="s">
        <v>79</v>
      </c>
      <c r="K1" s="1050" t="s">
        <v>67</v>
      </c>
      <c r="R1" s="1050" t="s">
        <v>81</v>
      </c>
    </row>
    <row r="2" spans="2:18" s="614" customFormat="1" ht="15" customHeight="1" x14ac:dyDescent="0.2"/>
    <row r="3" spans="2:18" s="620" customFormat="1" ht="38.25" customHeight="1" x14ac:dyDescent="0.25">
      <c r="B3" s="1477"/>
      <c r="C3" s="1477"/>
      <c r="D3" s="1477"/>
    </row>
    <row r="4" spans="2:18" s="622" customFormat="1" ht="23.25" customHeight="1" x14ac:dyDescent="0.2">
      <c r="B4" s="1479" t="s">
        <v>329</v>
      </c>
      <c r="C4" s="1479"/>
      <c r="D4" s="1479"/>
      <c r="E4" s="1479"/>
      <c r="F4" s="1479"/>
      <c r="G4" s="1479"/>
      <c r="H4" s="1479"/>
      <c r="I4" s="1479"/>
      <c r="J4" s="1479"/>
      <c r="K4" s="1479"/>
      <c r="L4" s="1479"/>
      <c r="M4" s="1479"/>
      <c r="N4" s="1479"/>
      <c r="O4" s="1479"/>
      <c r="P4" s="1479"/>
      <c r="Q4" s="1479"/>
      <c r="R4" s="1479"/>
    </row>
    <row r="5" spans="2:18" s="622" customFormat="1" ht="15.75" customHeight="1" x14ac:dyDescent="0.2">
      <c r="B5" s="1634" t="str">
        <f>porsaad!$B$6</f>
        <v>Situación a 30 de abril de 2024</v>
      </c>
      <c r="C5" s="1634"/>
      <c r="D5" s="1634"/>
      <c r="E5" s="1634"/>
      <c r="F5" s="1634"/>
      <c r="G5" s="1634"/>
      <c r="H5" s="1634"/>
      <c r="I5" s="1634"/>
      <c r="J5" s="1634"/>
      <c r="K5" s="1634"/>
      <c r="L5" s="1634"/>
      <c r="M5" s="1634"/>
      <c r="N5" s="1634"/>
      <c r="O5" s="1634"/>
      <c r="P5" s="1634"/>
      <c r="Q5" s="1634"/>
      <c r="R5" s="1634"/>
    </row>
    <row r="7" spans="2:18" ht="16.5" customHeight="1" x14ac:dyDescent="0.25">
      <c r="B7" s="1643" t="s">
        <v>82</v>
      </c>
      <c r="C7" s="1644"/>
      <c r="D7" s="1644"/>
      <c r="E7" s="1644"/>
      <c r="F7" s="1645"/>
      <c r="G7" s="1051"/>
      <c r="H7" s="1643" t="s">
        <v>83</v>
      </c>
      <c r="I7" s="1644"/>
      <c r="J7" s="1644"/>
      <c r="K7" s="1644"/>
      <c r="L7" s="1645"/>
      <c r="M7" s="1051"/>
      <c r="N7" s="1643" t="s">
        <v>84</v>
      </c>
      <c r="O7" s="1644"/>
      <c r="P7" s="1644"/>
      <c r="Q7" s="1644"/>
      <c r="R7" s="1645"/>
    </row>
    <row r="8" spans="2:18" ht="16.5" customHeight="1" x14ac:dyDescent="0.25">
      <c r="B8" s="1066" t="s">
        <v>85</v>
      </c>
      <c r="C8" s="1067" t="s">
        <v>48</v>
      </c>
      <c r="D8" s="1067" t="s">
        <v>33</v>
      </c>
      <c r="E8" s="1065" t="s">
        <v>32</v>
      </c>
      <c r="F8" s="1068" t="s">
        <v>0</v>
      </c>
      <c r="G8" s="1051"/>
      <c r="H8" s="1066" t="s">
        <v>85</v>
      </c>
      <c r="I8" s="1067" t="s">
        <v>48</v>
      </c>
      <c r="J8" s="1067" t="s">
        <v>33</v>
      </c>
      <c r="K8" s="1065" t="s">
        <v>32</v>
      </c>
      <c r="L8" s="1068" t="s">
        <v>0</v>
      </c>
      <c r="M8" s="1051"/>
      <c r="N8" s="1066" t="s">
        <v>85</v>
      </c>
      <c r="O8" s="1067" t="s">
        <v>48</v>
      </c>
      <c r="P8" s="1067" t="s">
        <v>33</v>
      </c>
      <c r="Q8" s="1065" t="s">
        <v>32</v>
      </c>
      <c r="R8" s="1068" t="s">
        <v>0</v>
      </c>
    </row>
    <row r="9" spans="2:18" ht="6.75" customHeight="1" x14ac:dyDescent="0.25"/>
    <row r="10" spans="2:18" ht="16.5" customHeight="1" x14ac:dyDescent="0.25">
      <c r="B10" s="1052" t="s">
        <v>86</v>
      </c>
      <c r="C10" s="1053">
        <v>2.8269803032450048E-3</v>
      </c>
      <c r="D10" s="1053">
        <v>1.7710052527262177E-3</v>
      </c>
      <c r="E10" s="1053">
        <v>1.2138175275250975E-3</v>
      </c>
      <c r="F10" s="1054">
        <v>2.0909672541150467E-3</v>
      </c>
      <c r="G10" s="1055"/>
      <c r="H10" s="1052" t="s">
        <v>86</v>
      </c>
      <c r="I10" s="1053">
        <v>5.1445900574027944E-4</v>
      </c>
      <c r="J10" s="1053">
        <v>0</v>
      </c>
      <c r="K10" s="1053">
        <v>0</v>
      </c>
      <c r="L10" s="1054">
        <v>2.7808676307007786E-4</v>
      </c>
      <c r="M10" s="113"/>
      <c r="N10" s="1052" t="s">
        <v>86</v>
      </c>
      <c r="O10" s="1053">
        <v>2.347114677327883E-3</v>
      </c>
      <c r="P10" s="1053">
        <v>1.5449142736930683E-3</v>
      </c>
      <c r="Q10" s="1053">
        <v>1.0361431096483208E-3</v>
      </c>
      <c r="R10" s="1054">
        <v>1.7902279751017616E-3</v>
      </c>
    </row>
    <row r="11" spans="2:18" ht="16.5" customHeight="1" x14ac:dyDescent="0.25">
      <c r="B11" s="1056" t="s">
        <v>87</v>
      </c>
      <c r="C11" s="1057">
        <v>0.37443672948845119</v>
      </c>
      <c r="D11" s="1057">
        <v>1.697150565591252E-2</v>
      </c>
      <c r="E11" s="1057">
        <v>6.6974167106973025E-3</v>
      </c>
      <c r="F11" s="1058">
        <v>0.16160355958820449</v>
      </c>
      <c r="G11" s="1055"/>
      <c r="H11" s="1056" t="s">
        <v>87</v>
      </c>
      <c r="I11" s="1057">
        <v>1.9224520740820969E-2</v>
      </c>
      <c r="J11" s="1057">
        <v>3.0924646943614062E-4</v>
      </c>
      <c r="K11" s="1057">
        <v>0</v>
      </c>
      <c r="L11" s="1058">
        <v>1.0479480124114513E-2</v>
      </c>
      <c r="M11" s="113"/>
      <c r="N11" s="1056" t="s">
        <v>87</v>
      </c>
      <c r="O11" s="1057">
        <v>0.30073389446968124</v>
      </c>
      <c r="P11" s="1057">
        <v>1.4844325234038077E-2</v>
      </c>
      <c r="Q11" s="1057">
        <v>5.7170719814713233E-3</v>
      </c>
      <c r="R11" s="1058">
        <v>0.13653520539106051</v>
      </c>
    </row>
    <row r="12" spans="2:18" ht="16.5" customHeight="1" x14ac:dyDescent="0.25">
      <c r="B12" s="1059" t="s">
        <v>88</v>
      </c>
      <c r="C12" s="1060">
        <v>7.7518775683718288E-2</v>
      </c>
      <c r="D12" s="1060">
        <v>5.5051886685808599E-2</v>
      </c>
      <c r="E12" s="1060">
        <v>1.3766118782755223E-2</v>
      </c>
      <c r="F12" s="1061">
        <v>5.5865759320653754E-2</v>
      </c>
      <c r="G12" s="1055"/>
      <c r="H12" s="1059" t="s">
        <v>88</v>
      </c>
      <c r="I12" s="1060">
        <v>7.7087620491714498E-2</v>
      </c>
      <c r="J12" s="1060">
        <v>7.2157509535099469E-4</v>
      </c>
      <c r="K12" s="1060">
        <v>2.5020850708924101E-4</v>
      </c>
      <c r="L12" s="1061">
        <v>4.1917920496458053E-2</v>
      </c>
      <c r="M12" s="113"/>
      <c r="N12" s="1059" t="s">
        <v>88</v>
      </c>
      <c r="O12" s="1060">
        <v>7.7421093710518779E-2</v>
      </c>
      <c r="P12" s="1060">
        <v>4.8115861996423689E-2</v>
      </c>
      <c r="Q12" s="1060">
        <v>1.1787651612116779E-2</v>
      </c>
      <c r="R12" s="1061">
        <v>5.354673756422261E-2</v>
      </c>
    </row>
    <row r="13" spans="2:18" ht="16.5" customHeight="1" x14ac:dyDescent="0.25">
      <c r="B13" s="1056" t="s">
        <v>89</v>
      </c>
      <c r="C13" s="1057">
        <v>0.43742383449057676</v>
      </c>
      <c r="D13" s="1057">
        <v>1.4220795369763289E-2</v>
      </c>
      <c r="E13" s="1057">
        <v>2.6104216944892684E-2</v>
      </c>
      <c r="F13" s="1058">
        <v>0.19034781597161635</v>
      </c>
      <c r="G13" s="1055"/>
      <c r="H13" s="1056" t="s">
        <v>89</v>
      </c>
      <c r="I13" s="1057">
        <v>0.65672045922235456</v>
      </c>
      <c r="J13" s="1057">
        <v>2.1389547469333057E-2</v>
      </c>
      <c r="K13" s="1057">
        <v>1.2093411175979984E-2</v>
      </c>
      <c r="L13" s="1058">
        <v>0.36318131256952169</v>
      </c>
      <c r="M13" s="113"/>
      <c r="N13" s="1056" t="s">
        <v>89</v>
      </c>
      <c r="O13" s="1057">
        <v>0.482854271131051</v>
      </c>
      <c r="P13" s="1057">
        <v>1.5133585778899759E-2</v>
      </c>
      <c r="Q13" s="1057">
        <v>2.4050710062778081E-2</v>
      </c>
      <c r="R13" s="1058">
        <v>0.21896816887332074</v>
      </c>
    </row>
    <row r="14" spans="2:18" ht="16.5" customHeight="1" x14ac:dyDescent="0.25">
      <c r="B14" s="1059" t="s">
        <v>90</v>
      </c>
      <c r="C14" s="1060">
        <v>9.2022105710641913E-2</v>
      </c>
      <c r="D14" s="1060">
        <v>0.15660208149638641</v>
      </c>
      <c r="E14" s="1060">
        <v>0.15845316806374685</v>
      </c>
      <c r="F14" s="1061">
        <v>0.13047170360030244</v>
      </c>
      <c r="G14" s="1055"/>
      <c r="H14" s="1059" t="s">
        <v>90</v>
      </c>
      <c r="I14" s="1060">
        <v>0.21174049604678868</v>
      </c>
      <c r="J14" s="1060">
        <v>6.535408720750438E-2</v>
      </c>
      <c r="K14" s="1060">
        <v>5.8381984987489572E-3</v>
      </c>
      <c r="L14" s="1061">
        <v>0.13403781979977752</v>
      </c>
      <c r="M14" s="113"/>
      <c r="N14" s="1059" t="s">
        <v>90</v>
      </c>
      <c r="O14" s="1060">
        <v>0.11683914403310668</v>
      </c>
      <c r="P14" s="1060">
        <v>0.14494582938887135</v>
      </c>
      <c r="Q14" s="1060">
        <v>0.13611263485097824</v>
      </c>
      <c r="R14" s="1061">
        <v>0.13104565809071458</v>
      </c>
    </row>
    <row r="15" spans="2:18" ht="16.5" customHeight="1" x14ac:dyDescent="0.25">
      <c r="B15" s="1056" t="s">
        <v>91</v>
      </c>
      <c r="C15" s="1057">
        <v>1.4113646025223183E-2</v>
      </c>
      <c r="D15" s="1057">
        <v>0.63546682944842603</v>
      </c>
      <c r="E15" s="1057">
        <v>2.3548060033986892E-2</v>
      </c>
      <c r="F15" s="1058">
        <v>0.25581050427499563</v>
      </c>
      <c r="G15" s="1055"/>
      <c r="H15" s="1056" t="s">
        <v>91</v>
      </c>
      <c r="I15" s="1057">
        <v>2.0822051337593416E-2</v>
      </c>
      <c r="J15" s="1057">
        <v>0.68678486753942891</v>
      </c>
      <c r="K15" s="1057">
        <v>1.4678899082568808E-2</v>
      </c>
      <c r="L15" s="1058">
        <v>0.20885779521105322</v>
      </c>
      <c r="M15" s="113"/>
      <c r="N15" s="1056" t="s">
        <v>91</v>
      </c>
      <c r="O15" s="1057">
        <v>1.5503310105507859E-2</v>
      </c>
      <c r="P15" s="1057">
        <v>0.64194146418428522</v>
      </c>
      <c r="Q15" s="1057">
        <v>2.22466020600963E-2</v>
      </c>
      <c r="R15" s="1058">
        <v>0.24799509021487587</v>
      </c>
    </row>
    <row r="16" spans="2:18" ht="16.5" customHeight="1" x14ac:dyDescent="0.25">
      <c r="B16" s="1059" t="s">
        <v>92</v>
      </c>
      <c r="C16" s="1060">
        <v>6.5183505738982566E-4</v>
      </c>
      <c r="D16" s="1060">
        <v>7.6409456414430296E-2</v>
      </c>
      <c r="E16" s="1060">
        <v>8.9722535593413963E-2</v>
      </c>
      <c r="F16" s="1061">
        <v>4.8025359157796779E-2</v>
      </c>
      <c r="G16" s="1055"/>
      <c r="H16" s="1059" t="s">
        <v>92</v>
      </c>
      <c r="I16" s="1060">
        <v>1.6246073865482509E-4</v>
      </c>
      <c r="J16" s="1060">
        <v>0.16281826615812803</v>
      </c>
      <c r="K16" s="1060">
        <v>2.9774812343619683E-2</v>
      </c>
      <c r="L16" s="1061">
        <v>5.1548504185937594E-2</v>
      </c>
      <c r="M16" s="113"/>
      <c r="N16" s="1059" t="s">
        <v>92</v>
      </c>
      <c r="O16" s="1060">
        <v>5.5028047458883383E-4</v>
      </c>
      <c r="P16" s="1060">
        <v>8.7422425581150737E-2</v>
      </c>
      <c r="Q16" s="1060">
        <v>8.0941061741939421E-2</v>
      </c>
      <c r="R16" s="1061">
        <v>4.8602991475797962E-2</v>
      </c>
    </row>
    <row r="17" spans="2:18" ht="16.5" customHeight="1" x14ac:dyDescent="0.25">
      <c r="B17" s="1056" t="s">
        <v>93</v>
      </c>
      <c r="C17" s="1057">
        <v>4.109394927022814E-4</v>
      </c>
      <c r="D17" s="1057">
        <v>4.1750506808949983E-2</v>
      </c>
      <c r="E17" s="1057">
        <v>8.3624887543376131E-2</v>
      </c>
      <c r="F17" s="1058">
        <v>3.3310068050950971E-2</v>
      </c>
      <c r="G17" s="1055"/>
      <c r="H17" s="1056" t="s">
        <v>93</v>
      </c>
      <c r="I17" s="1057">
        <v>4.3322863641286685E-3</v>
      </c>
      <c r="J17" s="1057">
        <v>3.0099989691784353E-2</v>
      </c>
      <c r="K17" s="1057">
        <v>0.16738949124270225</v>
      </c>
      <c r="L17" s="1058">
        <v>4.0264036063462329E-2</v>
      </c>
      <c r="M17" s="113"/>
      <c r="N17" s="1056" t="s">
        <v>93</v>
      </c>
      <c r="O17" s="1057">
        <v>1.2240933006159773E-3</v>
      </c>
      <c r="P17" s="1057">
        <v>4.0259808562112129E-2</v>
      </c>
      <c r="Q17" s="1057">
        <v>9.5849332601938203E-2</v>
      </c>
      <c r="R17" s="1058">
        <v>3.4458249845962768E-2</v>
      </c>
    </row>
    <row r="18" spans="2:18" ht="16.5" customHeight="1" x14ac:dyDescent="0.25">
      <c r="B18" s="1059" t="s">
        <v>94</v>
      </c>
      <c r="C18" s="1060">
        <v>2.3381040102026356E-4</v>
      </c>
      <c r="D18" s="1060">
        <v>5.1999728697067662E-4</v>
      </c>
      <c r="E18" s="1060">
        <v>0.45766632870178647</v>
      </c>
      <c r="F18" s="1061">
        <v>9.3500261734426798E-2</v>
      </c>
      <c r="G18" s="1055"/>
      <c r="H18" s="1059" t="s">
        <v>94</v>
      </c>
      <c r="I18" s="1060">
        <v>1.6246073865482509E-4</v>
      </c>
      <c r="J18" s="1060">
        <v>2.5770539119678384E-4</v>
      </c>
      <c r="K18" s="1060">
        <v>0.54503753127606336</v>
      </c>
      <c r="L18" s="1061">
        <v>9.5808207950354191E-2</v>
      </c>
      <c r="M18" s="113"/>
      <c r="N18" s="1059" t="s">
        <v>94</v>
      </c>
      <c r="O18" s="1060">
        <v>2.1898916845882163E-4</v>
      </c>
      <c r="P18" s="1060">
        <v>4.8648364363100874E-4</v>
      </c>
      <c r="Q18" s="1060">
        <v>0.47033583226671544</v>
      </c>
      <c r="R18" s="1061">
        <v>9.3870531100965951E-2</v>
      </c>
    </row>
    <row r="19" spans="2:18" ht="16.5" customHeight="1" x14ac:dyDescent="0.25">
      <c r="B19" s="1062" t="s">
        <v>95</v>
      </c>
      <c r="C19" s="1063">
        <v>3.6134334703131642E-4</v>
      </c>
      <c r="D19" s="1063">
        <v>1.2359355806259562E-3</v>
      </c>
      <c r="E19" s="1063">
        <v>0.13920345009781943</v>
      </c>
      <c r="F19" s="1064">
        <v>2.8974001046937706E-2</v>
      </c>
      <c r="G19" s="1055"/>
      <c r="H19" s="1062" t="s">
        <v>95</v>
      </c>
      <c r="I19" s="1063">
        <v>9.2331853135492262E-3</v>
      </c>
      <c r="J19" s="1063">
        <v>3.2264714977837339E-2</v>
      </c>
      <c r="K19" s="1063">
        <v>0.2249374478732277</v>
      </c>
      <c r="L19" s="1064">
        <v>5.3626836836250802E-2</v>
      </c>
      <c r="M19" s="113"/>
      <c r="N19" s="1062" t="s">
        <v>95</v>
      </c>
      <c r="O19" s="1063">
        <v>2.3078089291429663E-3</v>
      </c>
      <c r="P19" s="1063">
        <v>5.3053013568949191E-3</v>
      </c>
      <c r="Q19" s="1063">
        <v>0.15192295971231792</v>
      </c>
      <c r="R19" s="1064">
        <v>3.3187139467977238E-2</v>
      </c>
    </row>
    <row r="20" spans="2:18" ht="16.5" customHeight="1" x14ac:dyDescent="0.25">
      <c r="B20" s="1309" t="s">
        <v>0</v>
      </c>
      <c r="C20" s="1310">
        <v>1.0000000000000002</v>
      </c>
      <c r="D20" s="1310">
        <v>1</v>
      </c>
      <c r="E20" s="1310">
        <v>1</v>
      </c>
      <c r="F20" s="1311">
        <v>1</v>
      </c>
      <c r="G20" s="113"/>
      <c r="H20" s="1309" t="s">
        <v>0</v>
      </c>
      <c r="I20" s="1310">
        <v>0.99999999999999978</v>
      </c>
      <c r="J20" s="1310">
        <v>1</v>
      </c>
      <c r="K20" s="1310">
        <v>0.99999999999999989</v>
      </c>
      <c r="L20" s="1311">
        <v>0.99999999999999989</v>
      </c>
      <c r="M20" s="113"/>
      <c r="N20" s="1309" t="s">
        <v>0</v>
      </c>
      <c r="O20" s="1310">
        <v>1.0000000000000002</v>
      </c>
      <c r="P20" s="1310">
        <v>0.99999999999999989</v>
      </c>
      <c r="Q20" s="1310">
        <v>1</v>
      </c>
      <c r="R20" s="1311">
        <v>1</v>
      </c>
    </row>
  </sheetData>
  <mergeCells count="6">
    <mergeCell ref="B3:D3"/>
    <mergeCell ref="B4:R4"/>
    <mergeCell ref="B5:R5"/>
    <mergeCell ref="B7:F7"/>
    <mergeCell ref="H7:L7"/>
    <mergeCell ref="N7:R7"/>
  </mergeCells>
  <conditionalFormatting sqref="C10:C19">
    <cfRule type="colorScale" priority="7">
      <colorScale>
        <cfvo type="min"/>
        <cfvo type="max"/>
        <color rgb="FFFCFCFF"/>
        <color theme="4"/>
      </colorScale>
    </cfRule>
  </conditionalFormatting>
  <conditionalFormatting sqref="D10:D19">
    <cfRule type="colorScale" priority="8">
      <colorScale>
        <cfvo type="min"/>
        <cfvo type="max"/>
        <color rgb="FFFCFCFF"/>
        <color theme="4"/>
      </colorScale>
    </cfRule>
  </conditionalFormatting>
  <conditionalFormatting sqref="E10:E19">
    <cfRule type="colorScale" priority="9">
      <colorScale>
        <cfvo type="min"/>
        <cfvo type="max"/>
        <color rgb="FFFCFCFF"/>
        <color theme="4"/>
      </colorScale>
    </cfRule>
  </conditionalFormatting>
  <conditionalFormatting sqref="I10:I19">
    <cfRule type="colorScale" priority="4">
      <colorScale>
        <cfvo type="min"/>
        <cfvo type="max"/>
        <color rgb="FFFCFCFF"/>
        <color theme="4"/>
      </colorScale>
    </cfRule>
  </conditionalFormatting>
  <conditionalFormatting sqref="J10:J19">
    <cfRule type="colorScale" priority="5">
      <colorScale>
        <cfvo type="min"/>
        <cfvo type="max"/>
        <color rgb="FFFCFCFF"/>
        <color theme="4"/>
      </colorScale>
    </cfRule>
  </conditionalFormatting>
  <conditionalFormatting sqref="K10:K19">
    <cfRule type="colorScale" priority="6">
      <colorScale>
        <cfvo type="min"/>
        <cfvo type="max"/>
        <color rgb="FFFCFCFF"/>
        <color theme="4"/>
      </colorScale>
    </cfRule>
  </conditionalFormatting>
  <conditionalFormatting sqref="O10:O19">
    <cfRule type="colorScale" priority="1">
      <colorScale>
        <cfvo type="min"/>
        <cfvo type="max"/>
        <color rgb="FFFCFCFF"/>
        <color theme="4"/>
      </colorScale>
    </cfRule>
  </conditionalFormatting>
  <conditionalFormatting sqref="P10:P19">
    <cfRule type="colorScale" priority="2">
      <colorScale>
        <cfvo type="min"/>
        <cfvo type="max"/>
        <color rgb="FFFCFCFF"/>
        <color theme="4"/>
      </colorScale>
    </cfRule>
  </conditionalFormatting>
  <conditionalFormatting sqref="Q10:Q19">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56</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450</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131</v>
      </c>
      <c r="E10" s="863" t="s">
        <v>484</v>
      </c>
      <c r="F10" s="1073"/>
      <c r="G10" s="1069" t="s">
        <v>131</v>
      </c>
      <c r="H10" s="821" t="s">
        <v>484</v>
      </c>
      <c r="I10" s="1073"/>
      <c r="J10" s="821" t="s">
        <v>131</v>
      </c>
      <c r="K10" s="822" t="s">
        <v>484</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v>11.954761946300529</v>
      </c>
      <c r="E12" s="1076">
        <v>0.36648751342775049</v>
      </c>
      <c r="F12" s="1073"/>
      <c r="G12" s="1075">
        <v>42.110779097733399</v>
      </c>
      <c r="H12" s="1076">
        <v>0.23143700941446516</v>
      </c>
      <c r="I12" s="1073"/>
      <c r="J12" s="1075">
        <v>64.425654328378059</v>
      </c>
      <c r="K12" s="1076">
        <v>0.27997480323425133</v>
      </c>
      <c r="L12" s="1073"/>
      <c r="M12" s="1073"/>
      <c r="N12" s="1073"/>
      <c r="O12" s="1073"/>
      <c r="P12" s="1073"/>
      <c r="Q12" s="1073"/>
      <c r="R12" s="1073"/>
    </row>
    <row r="13" spans="1:21" ht="15" customHeight="1" x14ac:dyDescent="0.25">
      <c r="B13" s="1077" t="s">
        <v>7</v>
      </c>
      <c r="C13" s="1073"/>
      <c r="D13" s="1078">
        <v>10.217433570965651</v>
      </c>
      <c r="E13" s="1079">
        <v>0.35477821332265214</v>
      </c>
      <c r="F13" s="1073"/>
      <c r="G13" s="1078">
        <v>22.643086816720256</v>
      </c>
      <c r="H13" s="1079">
        <v>0.26130153201586465</v>
      </c>
      <c r="I13" s="1073"/>
      <c r="J13" s="1078">
        <v>47.215805471124618</v>
      </c>
      <c r="K13" s="1079">
        <v>0.12293432591082876</v>
      </c>
      <c r="L13" s="1073"/>
      <c r="M13" s="1073"/>
      <c r="N13" s="1073"/>
      <c r="O13" s="1073"/>
      <c r="P13" s="1073"/>
      <c r="Q13" s="1073"/>
      <c r="R13" s="1073"/>
    </row>
    <row r="14" spans="1:21" ht="15" customHeight="1" x14ac:dyDescent="0.25">
      <c r="B14" s="1077" t="s">
        <v>37</v>
      </c>
      <c r="C14" s="1073"/>
      <c r="D14" s="1078">
        <v>21.409346603202078</v>
      </c>
      <c r="E14" s="1079">
        <v>0.21899588179435345</v>
      </c>
      <c r="F14" s="1073"/>
      <c r="G14" s="1078">
        <v>43.984607745779542</v>
      </c>
      <c r="H14" s="1079">
        <v>0.14402084107300581</v>
      </c>
      <c r="I14" s="1073"/>
      <c r="J14" s="1078">
        <v>70.036964980544752</v>
      </c>
      <c r="K14" s="1079">
        <v>0.11400847524490412</v>
      </c>
      <c r="L14" s="1073"/>
      <c r="M14" s="1073"/>
      <c r="N14" s="1073"/>
      <c r="O14" s="1073"/>
      <c r="P14" s="1073"/>
      <c r="Q14" s="1073"/>
      <c r="R14" s="1073"/>
    </row>
    <row r="15" spans="1:21" ht="15" customHeight="1" x14ac:dyDescent="0.25">
      <c r="B15" s="1077" t="s">
        <v>38</v>
      </c>
      <c r="C15" s="1073"/>
      <c r="D15" s="1078">
        <v>18.874213836477988</v>
      </c>
      <c r="E15" s="1079">
        <v>0.26286807308851629</v>
      </c>
      <c r="F15" s="1073"/>
      <c r="G15" s="1078">
        <v>28.296653796653796</v>
      </c>
      <c r="H15" s="1079">
        <v>0.4146070707849111</v>
      </c>
      <c r="I15" s="1073"/>
      <c r="J15" s="1078">
        <v>33.35143442622951</v>
      </c>
      <c r="K15" s="1079">
        <v>0.58413085363185457</v>
      </c>
      <c r="L15" s="1073"/>
      <c r="M15" s="1073"/>
      <c r="N15" s="1073"/>
      <c r="O15" s="1073"/>
      <c r="P15" s="1073"/>
      <c r="Q15" s="1073"/>
      <c r="R15" s="1073"/>
    </row>
    <row r="16" spans="1:21" ht="15" customHeight="1" x14ac:dyDescent="0.25">
      <c r="B16" s="1077" t="s">
        <v>6</v>
      </c>
      <c r="C16" s="1073"/>
      <c r="D16" s="1078">
        <v>20.185674696226819</v>
      </c>
      <c r="E16" s="1079">
        <v>9.1876551827956995E-2</v>
      </c>
      <c r="F16" s="1073"/>
      <c r="G16" s="1078">
        <v>42.294921247187396</v>
      </c>
      <c r="H16" s="1079">
        <v>0.17844643454636933</v>
      </c>
      <c r="I16" s="1073"/>
      <c r="J16" s="1078">
        <v>65.966957319871497</v>
      </c>
      <c r="K16" s="1079">
        <v>0.21207120617271147</v>
      </c>
      <c r="L16" s="1073"/>
      <c r="M16" s="1073"/>
      <c r="N16" s="1073"/>
      <c r="O16" s="1073"/>
      <c r="P16" s="1073"/>
      <c r="Q16" s="1073"/>
      <c r="R16" s="1073"/>
    </row>
    <row r="17" spans="1:18" ht="15" customHeight="1" x14ac:dyDescent="0.25">
      <c r="B17" s="1077" t="s">
        <v>5</v>
      </c>
      <c r="C17" s="1073"/>
      <c r="D17" s="1078">
        <v>21.078285714285713</v>
      </c>
      <c r="E17" s="1079">
        <v>0.59981564538551435</v>
      </c>
      <c r="F17" s="1073"/>
      <c r="G17" s="1078">
        <v>34.900398550724638</v>
      </c>
      <c r="H17" s="1079">
        <v>0.38211074800034983</v>
      </c>
      <c r="I17" s="1073"/>
      <c r="J17" s="1078">
        <v>43.308945686900962</v>
      </c>
      <c r="K17" s="1079">
        <v>0.48228773944903919</v>
      </c>
      <c r="L17" s="1073"/>
      <c r="M17" s="1073"/>
      <c r="N17" s="1073"/>
      <c r="O17" s="1073"/>
      <c r="P17" s="1073"/>
      <c r="Q17" s="1073"/>
      <c r="R17" s="1073"/>
    </row>
    <row r="18" spans="1:18" ht="15" customHeight="1" x14ac:dyDescent="0.25">
      <c r="B18" s="1077" t="s">
        <v>4</v>
      </c>
      <c r="C18" s="1073"/>
      <c r="D18" s="1078">
        <v>21.913610062893081</v>
      </c>
      <c r="E18" s="1079">
        <v>0.20151565644152541</v>
      </c>
      <c r="F18" s="1073"/>
      <c r="G18" s="1078">
        <v>45.378917910447761</v>
      </c>
      <c r="H18" s="1079">
        <v>0.17415106177332457</v>
      </c>
      <c r="I18" s="1073"/>
      <c r="J18" s="1078">
        <v>72.539364391477065</v>
      </c>
      <c r="K18" s="1079">
        <v>0.14004470073814232</v>
      </c>
      <c r="L18" s="1073"/>
      <c r="M18" s="1073"/>
      <c r="N18" s="1073"/>
      <c r="O18" s="1073"/>
      <c r="P18" s="1073"/>
      <c r="Q18" s="1073"/>
      <c r="R18" s="1073"/>
    </row>
    <row r="19" spans="1:18" ht="15" customHeight="1" x14ac:dyDescent="0.25">
      <c r="B19" s="1077" t="s">
        <v>40</v>
      </c>
      <c r="C19" s="1073"/>
      <c r="D19" s="1078">
        <v>17.951372118551042</v>
      </c>
      <c r="E19" s="1079">
        <v>0.33157999608377936</v>
      </c>
      <c r="F19" s="1073"/>
      <c r="G19" s="1078">
        <v>30.168172043010753</v>
      </c>
      <c r="H19" s="1079">
        <v>0.484720268617437</v>
      </c>
      <c r="I19" s="1073"/>
      <c r="J19" s="1078">
        <v>40.289760348583876</v>
      </c>
      <c r="K19" s="1079">
        <v>0.55475518395697332</v>
      </c>
      <c r="L19" s="1073"/>
      <c r="M19" s="1073"/>
      <c r="N19" s="1073"/>
      <c r="O19" s="1073"/>
      <c r="P19" s="1073"/>
      <c r="Q19" s="1073"/>
      <c r="R19" s="1073"/>
    </row>
    <row r="20" spans="1:18" ht="15" customHeight="1" x14ac:dyDescent="0.25">
      <c r="B20" s="1077" t="s">
        <v>41</v>
      </c>
      <c r="C20" s="1073"/>
      <c r="D20" s="1078">
        <v>16.938347973112293</v>
      </c>
      <c r="E20" s="1079">
        <v>0.27904583755179335</v>
      </c>
      <c r="F20" s="1073"/>
      <c r="G20" s="1078">
        <v>26.24487065120428</v>
      </c>
      <c r="H20" s="1079">
        <v>0.49910074617231703</v>
      </c>
      <c r="I20" s="1073"/>
      <c r="J20" s="1078">
        <v>35.021068194418774</v>
      </c>
      <c r="K20" s="1079">
        <v>0.58454043465298566</v>
      </c>
      <c r="L20" s="1073"/>
      <c r="M20" s="1073"/>
      <c r="N20" s="1073"/>
      <c r="O20" s="1073"/>
      <c r="P20" s="1073"/>
      <c r="Q20" s="1073"/>
      <c r="R20" s="1073"/>
    </row>
    <row r="21" spans="1:18" ht="15" customHeight="1" x14ac:dyDescent="0.25">
      <c r="B21" s="1077" t="s">
        <v>3</v>
      </c>
      <c r="C21" s="1073"/>
      <c r="D21" s="1078">
        <v>20.208947198623509</v>
      </c>
      <c r="E21" s="1079">
        <v>0.10870131816752077</v>
      </c>
      <c r="F21" s="1073"/>
      <c r="G21" s="1078">
        <v>31.912965294011869</v>
      </c>
      <c r="H21" s="1079">
        <v>0.14623192156296497</v>
      </c>
      <c r="I21" s="1073"/>
      <c r="J21" s="1078">
        <v>56.158536585365852</v>
      </c>
      <c r="K21" s="1079">
        <v>0.13226136489992465</v>
      </c>
      <c r="L21" s="1073"/>
      <c r="M21" s="1073"/>
      <c r="N21" s="1073"/>
      <c r="O21" s="1073"/>
      <c r="P21" s="1073"/>
      <c r="Q21" s="1073"/>
      <c r="R21" s="1073"/>
    </row>
    <row r="22" spans="1:18" ht="15" customHeight="1" x14ac:dyDescent="0.25">
      <c r="B22" s="1077" t="s">
        <v>2</v>
      </c>
      <c r="C22" s="1073"/>
      <c r="D22" s="1078">
        <v>20.255909840571743</v>
      </c>
      <c r="E22" s="1079">
        <v>0.15381335755631798</v>
      </c>
      <c r="F22" s="1073"/>
      <c r="G22" s="1078">
        <v>43.564362994038419</v>
      </c>
      <c r="H22" s="1079">
        <v>0.16425425183947337</v>
      </c>
      <c r="I22" s="1073"/>
      <c r="J22" s="1078">
        <v>68.58528325123153</v>
      </c>
      <c r="K22" s="1079">
        <v>0.15591261528221145</v>
      </c>
      <c r="L22" s="1073"/>
      <c r="M22" s="1073"/>
      <c r="N22" s="1073"/>
      <c r="O22" s="1073"/>
      <c r="P22" s="1073"/>
      <c r="Q22" s="1073"/>
      <c r="R22" s="1073"/>
    </row>
    <row r="23" spans="1:18" ht="15" customHeight="1" x14ac:dyDescent="0.25">
      <c r="B23" s="1077" t="s">
        <v>35</v>
      </c>
      <c r="C23" s="1073"/>
      <c r="D23" s="1078">
        <v>20.546357965958347</v>
      </c>
      <c r="E23" s="1079">
        <v>0.18078322973176364</v>
      </c>
      <c r="F23" s="1073"/>
      <c r="G23" s="1078">
        <v>44.917016365925306</v>
      </c>
      <c r="H23" s="1079">
        <v>0.12735580695873722</v>
      </c>
      <c r="I23" s="1073"/>
      <c r="J23" s="1078">
        <v>70.073250490516671</v>
      </c>
      <c r="K23" s="1079">
        <v>0.13291834987461049</v>
      </c>
      <c r="L23" s="1073"/>
      <c r="M23" s="1073"/>
      <c r="N23" s="1073"/>
      <c r="O23" s="1073"/>
      <c r="P23" s="1073"/>
      <c r="Q23" s="1073"/>
      <c r="R23" s="1073"/>
    </row>
    <row r="24" spans="1:18" ht="15" customHeight="1" x14ac:dyDescent="0.25">
      <c r="B24" s="1077" t="s">
        <v>42</v>
      </c>
      <c r="C24" s="1073"/>
      <c r="D24" s="1078">
        <v>20.910885076666162</v>
      </c>
      <c r="E24" s="1079">
        <v>0.15350538243184533</v>
      </c>
      <c r="F24" s="1073"/>
      <c r="G24" s="1078">
        <v>36.755877834163599</v>
      </c>
      <c r="H24" s="1079">
        <v>0.33942266968605678</v>
      </c>
      <c r="I24" s="1073"/>
      <c r="J24" s="1078">
        <v>55.688396694214873</v>
      </c>
      <c r="K24" s="1079">
        <v>0.37754849539684099</v>
      </c>
      <c r="L24" s="1073"/>
      <c r="M24" s="1073"/>
      <c r="N24" s="1073"/>
      <c r="O24" s="1073"/>
      <c r="P24" s="1073"/>
      <c r="Q24" s="1073"/>
      <c r="R24" s="1073"/>
    </row>
    <row r="25" spans="1:18" ht="15" customHeight="1" x14ac:dyDescent="0.25">
      <c r="B25" s="1077" t="s">
        <v>43</v>
      </c>
      <c r="C25" s="1073"/>
      <c r="D25" s="1078">
        <v>20.353525322740815</v>
      </c>
      <c r="E25" s="1079">
        <v>0.33468109517900368</v>
      </c>
      <c r="F25" s="1073"/>
      <c r="G25" s="1078">
        <v>38.78200371057514</v>
      </c>
      <c r="H25" s="1079">
        <v>0.31071378569332547</v>
      </c>
      <c r="I25" s="1073"/>
      <c r="J25" s="1078">
        <v>65.244541484716152</v>
      </c>
      <c r="K25" s="1079">
        <v>0.22100265213667022</v>
      </c>
      <c r="L25" s="1073"/>
      <c r="M25" s="1073"/>
      <c r="N25" s="1073"/>
      <c r="O25" s="1073"/>
      <c r="P25" s="1073"/>
      <c r="Q25" s="1073"/>
      <c r="R25" s="1073"/>
    </row>
    <row r="26" spans="1:18" ht="15" customHeight="1" x14ac:dyDescent="0.25">
      <c r="B26" s="1077" t="s">
        <v>44</v>
      </c>
      <c r="C26" s="1073"/>
      <c r="D26" s="1078">
        <v>56.054721977052075</v>
      </c>
      <c r="E26" s="1079">
        <v>0.99671637535094348</v>
      </c>
      <c r="F26" s="1073"/>
      <c r="G26" s="1078">
        <v>95.033405172413794</v>
      </c>
      <c r="H26" s="1079">
        <v>0.64229411276292159</v>
      </c>
      <c r="I26" s="1073"/>
      <c r="J26" s="1078">
        <v>100.39080459770115</v>
      </c>
      <c r="K26" s="1079">
        <v>0.5793639485332831</v>
      </c>
      <c r="L26" s="1073"/>
      <c r="M26" s="1073"/>
      <c r="N26" s="1073"/>
      <c r="O26" s="1073"/>
      <c r="P26" s="1073"/>
      <c r="Q26" s="1073"/>
      <c r="R26" s="1073"/>
    </row>
    <row r="27" spans="1:18" ht="15" customHeight="1" x14ac:dyDescent="0.25">
      <c r="B27" s="1077" t="s">
        <v>45</v>
      </c>
      <c r="C27" s="1073"/>
      <c r="D27" s="1078">
        <v>20.128156424581007</v>
      </c>
      <c r="E27" s="1079">
        <v>0.68716518758154432</v>
      </c>
      <c r="F27" s="1073"/>
      <c r="G27" s="1078">
        <v>26.775569977426603</v>
      </c>
      <c r="H27" s="1079">
        <v>0.6642409479062078</v>
      </c>
      <c r="I27" s="1073"/>
      <c r="J27" s="1078">
        <v>33.102379807692294</v>
      </c>
      <c r="K27" s="1079">
        <v>0.67519573274425981</v>
      </c>
      <c r="L27" s="1073"/>
      <c r="M27" s="1073"/>
      <c r="N27" s="1073"/>
      <c r="O27" s="1073"/>
      <c r="P27" s="1073"/>
      <c r="Q27" s="1073"/>
      <c r="R27" s="1073"/>
    </row>
    <row r="28" spans="1:18" ht="15" customHeight="1" x14ac:dyDescent="0.25">
      <c r="B28" s="1077" t="s">
        <v>46</v>
      </c>
      <c r="C28" s="1073"/>
      <c r="D28" s="1078">
        <v>17.605298461538474</v>
      </c>
      <c r="E28" s="1079">
        <v>0.35875902499770423</v>
      </c>
      <c r="F28" s="1073"/>
      <c r="G28" s="1078">
        <v>27.516315028901683</v>
      </c>
      <c r="H28" s="1079">
        <v>0.47617220196329696</v>
      </c>
      <c r="I28" s="1073"/>
      <c r="J28" s="1078">
        <v>37.658387096774192</v>
      </c>
      <c r="K28" s="1079">
        <v>0.48613500503182994</v>
      </c>
      <c r="L28" s="1073"/>
      <c r="M28" s="1073"/>
      <c r="N28" s="1073"/>
      <c r="O28" s="1073"/>
      <c r="P28" s="1073"/>
      <c r="Q28" s="1073"/>
      <c r="R28" s="1073"/>
    </row>
    <row r="29" spans="1:18" ht="15" customHeight="1" x14ac:dyDescent="0.25">
      <c r="B29" s="1080" t="s">
        <v>1</v>
      </c>
      <c r="C29" s="1073"/>
      <c r="D29" s="1081">
        <v>20.355648535564853</v>
      </c>
      <c r="E29" s="1082">
        <v>9.1078703934316912E-2</v>
      </c>
      <c r="F29" s="1073"/>
      <c r="G29" s="1081">
        <v>45.025252525252526</v>
      </c>
      <c r="H29" s="1082">
        <v>2.6201545954231003E-2</v>
      </c>
      <c r="I29" s="1073"/>
      <c r="J29" s="1081">
        <v>70.331306990881458</v>
      </c>
      <c r="K29" s="1082">
        <v>4.5486527753798314E-2</v>
      </c>
      <c r="L29" s="1073"/>
      <c r="M29" s="1073"/>
      <c r="N29" s="1073"/>
      <c r="O29" s="1073"/>
      <c r="P29" s="1073"/>
      <c r="Q29" s="1073"/>
      <c r="R29" s="1073"/>
    </row>
    <row r="30" spans="1:18" ht="15" customHeight="1" x14ac:dyDescent="0.25">
      <c r="B30" s="1312" t="s">
        <v>0</v>
      </c>
      <c r="C30" s="673"/>
      <c r="D30" s="1313">
        <v>17.338623085044251</v>
      </c>
      <c r="E30" s="1314">
        <v>0.47103286063624039</v>
      </c>
      <c r="F30" s="673"/>
      <c r="G30" s="1313">
        <v>39.391054341036849</v>
      </c>
      <c r="H30" s="1314">
        <v>0.34345329605831876</v>
      </c>
      <c r="I30" s="673"/>
      <c r="J30" s="1313">
        <v>60.439384395917912</v>
      </c>
      <c r="K30" s="1314">
        <v>0.3477389725615504</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7.45" customHeight="1" x14ac:dyDescent="0.25">
      <c r="B33" s="1646" t="s">
        <v>288</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U33"/>
  <sheetViews>
    <sheetView zoomScaleNormal="100" workbookViewId="0">
      <selection activeCell="N16" sqref="N16"/>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56</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449</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131</v>
      </c>
      <c r="E10" s="863" t="s">
        <v>157</v>
      </c>
      <c r="F10" s="1073"/>
      <c r="G10" s="1069" t="s">
        <v>131</v>
      </c>
      <c r="H10" s="821" t="s">
        <v>157</v>
      </c>
      <c r="I10" s="1073"/>
      <c r="J10" s="821" t="s">
        <v>131</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v>11.954761946300529</v>
      </c>
      <c r="E12" s="1076">
        <v>0.36648751342775049</v>
      </c>
      <c r="F12" s="1073"/>
      <c r="G12" s="1075">
        <v>42.110779097733399</v>
      </c>
      <c r="H12" s="1076">
        <v>0.23143700941446516</v>
      </c>
      <c r="I12" s="1073"/>
      <c r="J12" s="1075">
        <v>64.425654328378059</v>
      </c>
      <c r="K12" s="1076">
        <v>0.27997480323425133</v>
      </c>
      <c r="L12" s="1073"/>
      <c r="M12" s="1073"/>
      <c r="N12" s="1073"/>
      <c r="O12" s="1073"/>
      <c r="P12" s="1073"/>
      <c r="Q12" s="1073"/>
      <c r="R12" s="1073"/>
    </row>
    <row r="13" spans="1:21" ht="15" customHeight="1" x14ac:dyDescent="0.25">
      <c r="B13" s="1077" t="s">
        <v>7</v>
      </c>
      <c r="C13" s="1073"/>
      <c r="D13" s="1078">
        <v>10.20881971465629</v>
      </c>
      <c r="E13" s="1079">
        <v>0.35337613548320868</v>
      </c>
      <c r="F13" s="1073"/>
      <c r="G13" s="1078">
        <v>22.647361647361649</v>
      </c>
      <c r="H13" s="1079">
        <v>0.26123021914831135</v>
      </c>
      <c r="I13" s="1073"/>
      <c r="J13" s="1078">
        <v>47.217656012176562</v>
      </c>
      <c r="K13" s="1079">
        <v>0.12301905447461461</v>
      </c>
      <c r="L13" s="1073"/>
      <c r="M13" s="1073"/>
      <c r="N13" s="1073"/>
      <c r="O13" s="1073"/>
      <c r="P13" s="1073"/>
      <c r="Q13" s="1073"/>
      <c r="R13" s="1073"/>
    </row>
    <row r="14" spans="1:21" ht="15" customHeight="1" x14ac:dyDescent="0.25">
      <c r="B14" s="1077" t="s">
        <v>37</v>
      </c>
      <c r="C14" s="1073"/>
      <c r="D14" s="1078">
        <v>21.435772717223081</v>
      </c>
      <c r="E14" s="1079">
        <v>0.2207331460095811</v>
      </c>
      <c r="F14" s="1073"/>
      <c r="G14" s="1078">
        <v>43.94245723172628</v>
      </c>
      <c r="H14" s="1079">
        <v>0.14720589695867614</v>
      </c>
      <c r="I14" s="1073"/>
      <c r="J14" s="1078">
        <v>70.039707419017759</v>
      </c>
      <c r="K14" s="1079">
        <v>0.1181615181382641</v>
      </c>
      <c r="L14" s="1073"/>
      <c r="M14" s="1073"/>
      <c r="N14" s="1073"/>
      <c r="O14" s="1073"/>
      <c r="P14" s="1073"/>
      <c r="Q14" s="1073"/>
      <c r="R14" s="1073"/>
    </row>
    <row r="15" spans="1:21" ht="15" customHeight="1" x14ac:dyDescent="0.25">
      <c r="B15" s="1077" t="s">
        <v>38</v>
      </c>
      <c r="C15" s="1073"/>
      <c r="D15" s="1078">
        <v>18.874213836477988</v>
      </c>
      <c r="E15" s="1079">
        <v>0.26286807308851629</v>
      </c>
      <c r="F15" s="1073"/>
      <c r="G15" s="1078">
        <v>28.296653796653796</v>
      </c>
      <c r="H15" s="1079">
        <v>0.4146070707849111</v>
      </c>
      <c r="I15" s="1073"/>
      <c r="J15" s="1078">
        <v>33.35143442622951</v>
      </c>
      <c r="K15" s="1079">
        <v>0.58413085363185457</v>
      </c>
      <c r="L15" s="1073"/>
      <c r="M15" s="1073"/>
      <c r="N15" s="1073"/>
      <c r="O15" s="1073"/>
      <c r="P15" s="1073"/>
      <c r="Q15" s="1073"/>
      <c r="R15" s="1073"/>
    </row>
    <row r="16" spans="1:21" ht="15" customHeight="1" x14ac:dyDescent="0.25">
      <c r="B16" s="1077" t="s">
        <v>6</v>
      </c>
      <c r="C16" s="1073"/>
      <c r="D16" s="1078">
        <v>18.942122186495176</v>
      </c>
      <c r="E16" s="1079">
        <v>0.18832662447460835</v>
      </c>
      <c r="F16" s="1073"/>
      <c r="G16" s="1078">
        <v>32.975728155339809</v>
      </c>
      <c r="H16" s="1079">
        <v>0.3569268927001138</v>
      </c>
      <c r="I16" s="1073"/>
      <c r="J16" s="1078">
        <v>57.473469387755102</v>
      </c>
      <c r="K16" s="1079">
        <v>0.28378125199589654</v>
      </c>
      <c r="L16" s="1073"/>
      <c r="M16" s="1073"/>
      <c r="N16" s="1073"/>
      <c r="O16" s="1073"/>
      <c r="P16" s="1073"/>
      <c r="Q16" s="1073"/>
      <c r="R16" s="1073"/>
    </row>
    <row r="17" spans="1:18" ht="15" customHeight="1" x14ac:dyDescent="0.25">
      <c r="B17" s="1077" t="s">
        <v>5</v>
      </c>
      <c r="C17" s="1073"/>
      <c r="D17" s="1078">
        <v>21.078285714285713</v>
      </c>
      <c r="E17" s="1079">
        <v>0.59981564538551435</v>
      </c>
      <c r="F17" s="1073"/>
      <c r="G17" s="1078">
        <v>34.900398550724638</v>
      </c>
      <c r="H17" s="1079">
        <v>0.38211074800034983</v>
      </c>
      <c r="I17" s="1073"/>
      <c r="J17" s="1078">
        <v>43.308945686900962</v>
      </c>
      <c r="K17" s="1079">
        <v>0.48228773944903919</v>
      </c>
      <c r="L17" s="1073"/>
      <c r="M17" s="1073"/>
      <c r="N17" s="1073"/>
      <c r="O17" s="1073"/>
      <c r="P17" s="1073"/>
      <c r="Q17" s="1073"/>
      <c r="R17" s="1073"/>
    </row>
    <row r="18" spans="1:18" ht="15" customHeight="1" x14ac:dyDescent="0.25">
      <c r="B18" s="1077" t="s">
        <v>4</v>
      </c>
      <c r="C18" s="1073"/>
      <c r="D18" s="1078">
        <v>21.725150941695954</v>
      </c>
      <c r="E18" s="1079">
        <v>0.23841226334131482</v>
      </c>
      <c r="F18" s="1073"/>
      <c r="G18" s="1078">
        <v>44.873163076045088</v>
      </c>
      <c r="H18" s="1079">
        <v>0.19502244317257059</v>
      </c>
      <c r="I18" s="1073"/>
      <c r="J18" s="1078">
        <v>72.649287749287751</v>
      </c>
      <c r="K18" s="1079">
        <v>0.14573094374812509</v>
      </c>
      <c r="L18" s="1073"/>
      <c r="M18" s="1073"/>
      <c r="N18" s="1073"/>
      <c r="O18" s="1073"/>
      <c r="P18" s="1073"/>
      <c r="Q18" s="1073"/>
      <c r="R18" s="1073"/>
    </row>
    <row r="19" spans="1:18" ht="15" customHeight="1" x14ac:dyDescent="0.25">
      <c r="B19" s="1077" t="s">
        <v>40</v>
      </c>
      <c r="C19" s="1073"/>
      <c r="D19" s="1078">
        <v>17.906491680337474</v>
      </c>
      <c r="E19" s="1079">
        <v>0.3357900951785715</v>
      </c>
      <c r="F19" s="1073"/>
      <c r="G19" s="1078">
        <v>29.919817767653758</v>
      </c>
      <c r="H19" s="1079">
        <v>0.49132681990513433</v>
      </c>
      <c r="I19" s="1073"/>
      <c r="J19" s="1078">
        <v>39.474759152215796</v>
      </c>
      <c r="K19" s="1079">
        <v>0.56215899943778969</v>
      </c>
      <c r="L19" s="1073"/>
      <c r="M19" s="1073"/>
      <c r="N19" s="1073"/>
      <c r="O19" s="1073"/>
      <c r="P19" s="1073"/>
      <c r="Q19" s="1073"/>
      <c r="R19" s="1073"/>
    </row>
    <row r="20" spans="1:18" ht="15" customHeight="1" x14ac:dyDescent="0.25">
      <c r="B20" s="1077" t="s">
        <v>41</v>
      </c>
      <c r="C20" s="1073"/>
      <c r="D20" s="1078">
        <v>17.28675835875007</v>
      </c>
      <c r="E20" s="1079">
        <v>0.27290611498292194</v>
      </c>
      <c r="F20" s="1073"/>
      <c r="G20" s="1078">
        <v>24.862310589471839</v>
      </c>
      <c r="H20" s="1079">
        <v>0.51952595307195426</v>
      </c>
      <c r="I20" s="1073"/>
      <c r="J20" s="1078">
        <v>31.292214568983511</v>
      </c>
      <c r="K20" s="1079">
        <v>0.58418841126398036</v>
      </c>
      <c r="L20" s="1073"/>
      <c r="M20" s="1073"/>
      <c r="N20" s="1073"/>
      <c r="O20" s="1073"/>
      <c r="P20" s="1073"/>
      <c r="Q20" s="1073"/>
      <c r="R20" s="1073"/>
    </row>
    <row r="21" spans="1:18" ht="15" customHeight="1" x14ac:dyDescent="0.25">
      <c r="B21" s="1077" t="s">
        <v>3</v>
      </c>
      <c r="C21" s="1073"/>
      <c r="D21" s="1078">
        <v>20.149753694581282</v>
      </c>
      <c r="E21" s="1079">
        <v>9.400550797051048E-2</v>
      </c>
      <c r="F21" s="1073"/>
      <c r="G21" s="1078">
        <v>32.083956296722256</v>
      </c>
      <c r="H21" s="1079">
        <v>0.16198201632542547</v>
      </c>
      <c r="I21" s="1073"/>
      <c r="J21" s="1078">
        <v>55.96846254927727</v>
      </c>
      <c r="K21" s="1079">
        <v>0.15702936491357797</v>
      </c>
      <c r="L21" s="1073"/>
      <c r="M21" s="1073"/>
      <c r="N21" s="1073"/>
      <c r="O21" s="1073"/>
      <c r="P21" s="1073"/>
      <c r="Q21" s="1073"/>
      <c r="R21" s="1073"/>
    </row>
    <row r="22" spans="1:18" ht="15" customHeight="1" x14ac:dyDescent="0.25">
      <c r="B22" s="1077" t="s">
        <v>2</v>
      </c>
      <c r="C22" s="1073"/>
      <c r="D22" s="1078">
        <v>20.25</v>
      </c>
      <c r="E22" s="1079">
        <v>0.21593979370137922</v>
      </c>
      <c r="F22" s="1073"/>
      <c r="G22" s="1078">
        <v>44.060931899641574</v>
      </c>
      <c r="H22" s="1079">
        <v>0.29769042852990857</v>
      </c>
      <c r="I22" s="1073"/>
      <c r="J22" s="1078">
        <v>72.633802816901408</v>
      </c>
      <c r="K22" s="1079">
        <v>0.44437758946209949</v>
      </c>
      <c r="L22" s="1073"/>
      <c r="M22" s="1073"/>
      <c r="N22" s="1073"/>
      <c r="O22" s="1073"/>
      <c r="P22" s="1073"/>
      <c r="Q22" s="1073"/>
      <c r="R22" s="1073"/>
    </row>
    <row r="23" spans="1:18" ht="15" customHeight="1" x14ac:dyDescent="0.25">
      <c r="B23" s="1077" t="s">
        <v>35</v>
      </c>
      <c r="C23" s="1073"/>
      <c r="D23" s="1078">
        <v>20.392925308563431</v>
      </c>
      <c r="E23" s="1079">
        <v>0.17302754211206653</v>
      </c>
      <c r="F23" s="1073"/>
      <c r="G23" s="1078">
        <v>44.786487410276862</v>
      </c>
      <c r="H23" s="1079">
        <v>0.12613791392798959</v>
      </c>
      <c r="I23" s="1073"/>
      <c r="J23" s="1078">
        <v>70.01680192021945</v>
      </c>
      <c r="K23" s="1079">
        <v>0.13433208072622657</v>
      </c>
      <c r="L23" s="1073"/>
      <c r="M23" s="1073"/>
      <c r="N23" s="1073"/>
      <c r="O23" s="1073"/>
      <c r="P23" s="1073"/>
      <c r="Q23" s="1073"/>
      <c r="R23" s="1073"/>
    </row>
    <row r="24" spans="1:18" ht="15" customHeight="1" x14ac:dyDescent="0.25">
      <c r="B24" s="1077" t="s">
        <v>42</v>
      </c>
      <c r="C24" s="1073"/>
      <c r="D24" s="1078">
        <v>20.701466966484634</v>
      </c>
      <c r="E24" s="1079">
        <v>0.12548218711810566</v>
      </c>
      <c r="F24" s="1073"/>
      <c r="G24" s="1078">
        <v>36.05930306127415</v>
      </c>
      <c r="H24" s="1079">
        <v>0.33694034362001513</v>
      </c>
      <c r="I24" s="1073"/>
      <c r="J24" s="1078">
        <v>53.589889666113798</v>
      </c>
      <c r="K24" s="1079">
        <v>0.38109157797996873</v>
      </c>
      <c r="L24" s="1073"/>
      <c r="M24" s="1073"/>
      <c r="N24" s="1073"/>
      <c r="O24" s="1073"/>
      <c r="P24" s="1073"/>
      <c r="Q24" s="1073"/>
      <c r="R24" s="1073"/>
    </row>
    <row r="25" spans="1:18" ht="15" customHeight="1" x14ac:dyDescent="0.25">
      <c r="B25" s="1077" t="s">
        <v>43</v>
      </c>
      <c r="C25" s="1073"/>
      <c r="D25" s="1078">
        <v>20.355388471177946</v>
      </c>
      <c r="E25" s="1079">
        <v>0.33462222691351856</v>
      </c>
      <c r="F25" s="1073"/>
      <c r="G25" s="1078">
        <v>38.849250936329589</v>
      </c>
      <c r="H25" s="1079">
        <v>0.31061508137031379</v>
      </c>
      <c r="I25" s="1073"/>
      <c r="J25" s="1078">
        <v>65.245614035087726</v>
      </c>
      <c r="K25" s="1079">
        <v>0.22142577586203824</v>
      </c>
      <c r="L25" s="1073"/>
      <c r="M25" s="1073"/>
      <c r="N25" s="1073"/>
      <c r="O25" s="1073"/>
      <c r="P25" s="1073"/>
      <c r="Q25" s="1073"/>
      <c r="R25" s="1073"/>
    </row>
    <row r="26" spans="1:18" ht="15" customHeight="1" x14ac:dyDescent="0.25">
      <c r="B26" s="1077" t="s">
        <v>44</v>
      </c>
      <c r="C26" s="1073"/>
      <c r="D26" s="1078">
        <v>14.849612403100775</v>
      </c>
      <c r="E26" s="1079">
        <v>0.60705400101323526</v>
      </c>
      <c r="F26" s="1073"/>
      <c r="G26" s="1078">
        <v>17.780821917808218</v>
      </c>
      <c r="H26" s="1079">
        <v>0.6334277213664089</v>
      </c>
      <c r="I26" s="1073"/>
      <c r="J26" s="1078">
        <v>22.470238095238095</v>
      </c>
      <c r="K26" s="1079">
        <v>0.63870416301865529</v>
      </c>
      <c r="L26" s="1073"/>
      <c r="M26" s="1073"/>
      <c r="N26" s="1073"/>
      <c r="O26" s="1073"/>
      <c r="P26" s="1073"/>
      <c r="Q26" s="1073"/>
      <c r="R26" s="1073"/>
    </row>
    <row r="27" spans="1:18" ht="15" customHeight="1" x14ac:dyDescent="0.25">
      <c r="B27" s="1077" t="s">
        <v>45</v>
      </c>
      <c r="C27" s="1073"/>
      <c r="D27" s="1078">
        <v>20.128156424581007</v>
      </c>
      <c r="E27" s="1079">
        <v>0.68716518758154432</v>
      </c>
      <c r="F27" s="1073"/>
      <c r="G27" s="1078">
        <v>26.775569977426603</v>
      </c>
      <c r="H27" s="1079">
        <v>0.6642409479062078</v>
      </c>
      <c r="I27" s="1073"/>
      <c r="J27" s="1078">
        <v>33.102379807692294</v>
      </c>
      <c r="K27" s="1079">
        <v>0.67519573274425981</v>
      </c>
      <c r="L27" s="1073"/>
      <c r="M27" s="1073"/>
      <c r="N27" s="1073"/>
      <c r="O27" s="1073"/>
      <c r="P27" s="1073"/>
      <c r="Q27" s="1073"/>
      <c r="R27" s="1073"/>
    </row>
    <row r="28" spans="1:18" ht="15" customHeight="1" x14ac:dyDescent="0.25">
      <c r="B28" s="1077" t="s">
        <v>46</v>
      </c>
      <c r="C28" s="1073"/>
      <c r="D28" s="1078">
        <v>17.605298461538474</v>
      </c>
      <c r="E28" s="1079">
        <v>0.35875902499770423</v>
      </c>
      <c r="F28" s="1073"/>
      <c r="G28" s="1078">
        <v>27.516315028901683</v>
      </c>
      <c r="H28" s="1079">
        <v>0.47617220196329696</v>
      </c>
      <c r="I28" s="1073"/>
      <c r="J28" s="1078">
        <v>37.658387096774192</v>
      </c>
      <c r="K28" s="1079">
        <v>0.48613500503182994</v>
      </c>
      <c r="L28" s="1073"/>
      <c r="M28" s="1073"/>
      <c r="N28" s="1073"/>
      <c r="O28" s="1073"/>
      <c r="P28" s="1073"/>
      <c r="Q28" s="1073"/>
      <c r="R28" s="1073"/>
    </row>
    <row r="29" spans="1:18" ht="15" customHeight="1" x14ac:dyDescent="0.25">
      <c r="B29" s="1080" t="s">
        <v>1</v>
      </c>
      <c r="C29" s="1073"/>
      <c r="D29" s="1081">
        <v>20.356394129979037</v>
      </c>
      <c r="E29" s="1082">
        <v>9.1167460968373318E-2</v>
      </c>
      <c r="F29" s="1073"/>
      <c r="G29" s="1081">
        <v>45.025252525252526</v>
      </c>
      <c r="H29" s="1082">
        <v>2.6201545954231003E-2</v>
      </c>
      <c r="I29" s="1073"/>
      <c r="J29" s="1081">
        <v>70.331306990881458</v>
      </c>
      <c r="K29" s="1082">
        <v>4.5486527753798314E-2</v>
      </c>
      <c r="L29" s="1073"/>
      <c r="M29" s="1073"/>
      <c r="N29" s="1073"/>
      <c r="O29" s="1073"/>
      <c r="P29" s="1073"/>
      <c r="Q29" s="1073"/>
      <c r="R29" s="1073"/>
    </row>
    <row r="30" spans="1:18" ht="15" customHeight="1" x14ac:dyDescent="0.25">
      <c r="B30" s="1312" t="s">
        <v>0</v>
      </c>
      <c r="C30" s="673"/>
      <c r="D30" s="1313">
        <v>16.312032662604505</v>
      </c>
      <c r="E30" s="1314">
        <v>0.38804652221787095</v>
      </c>
      <c r="F30" s="673"/>
      <c r="G30" s="1313">
        <v>38.727445381444348</v>
      </c>
      <c r="H30" s="1314">
        <v>0.31650202551851486</v>
      </c>
      <c r="I30" s="673"/>
      <c r="J30" s="1313">
        <v>58.817441701058101</v>
      </c>
      <c r="K30" s="1314">
        <v>0.35782544620175583</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5.6" customHeight="1" x14ac:dyDescent="0.25">
      <c r="B33" s="1646" t="s">
        <v>288</v>
      </c>
      <c r="C33" s="1646"/>
      <c r="D33" s="1646"/>
      <c r="E33" s="1646"/>
      <c r="F33" s="1646"/>
      <c r="G33" s="1646"/>
      <c r="H33" s="1646"/>
      <c r="I33" s="1646"/>
      <c r="J33" s="1646"/>
      <c r="K33" s="1646"/>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U33"/>
  <sheetViews>
    <sheetView zoomScaleNormal="100" workbookViewId="0">
      <selection activeCell="R27" sqref="R27"/>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448</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131</v>
      </c>
      <c r="E10" s="863" t="s">
        <v>157</v>
      </c>
      <c r="F10" s="1073"/>
      <c r="G10" s="1069" t="s">
        <v>131</v>
      </c>
      <c r="H10" s="821" t="s">
        <v>157</v>
      </c>
      <c r="I10" s="1073"/>
      <c r="J10" s="821" t="s">
        <v>131</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t="s">
        <v>364</v>
      </c>
      <c r="E12" s="1076" t="s">
        <v>364</v>
      </c>
      <c r="F12" s="1073"/>
      <c r="G12" s="1075" t="s">
        <v>364</v>
      </c>
      <c r="H12" s="1076" t="s">
        <v>364</v>
      </c>
      <c r="I12" s="1073"/>
      <c r="J12" s="1075" t="s">
        <v>364</v>
      </c>
      <c r="K12" s="1076" t="s">
        <v>364</v>
      </c>
      <c r="L12" s="1073"/>
      <c r="M12" s="1073"/>
      <c r="N12" s="1073"/>
      <c r="O12" s="1073"/>
      <c r="P12" s="1073"/>
      <c r="Q12" s="1073"/>
      <c r="R12" s="1073"/>
    </row>
    <row r="13" spans="1:21" ht="15" customHeight="1" x14ac:dyDescent="0.25">
      <c r="B13" s="1077" t="s">
        <v>7</v>
      </c>
      <c r="C13" s="1073"/>
      <c r="D13" s="1078">
        <v>23.5</v>
      </c>
      <c r="E13" s="1079">
        <v>0.33098615289583072</v>
      </c>
      <c r="F13" s="1073"/>
      <c r="G13" s="1078">
        <v>16</v>
      </c>
      <c r="H13" s="1079" t="s">
        <v>364</v>
      </c>
      <c r="I13" s="1073"/>
      <c r="J13" s="1078">
        <v>46</v>
      </c>
      <c r="K13" s="1079" t="s">
        <v>364</v>
      </c>
      <c r="L13" s="1073"/>
      <c r="M13" s="1073"/>
      <c r="N13" s="1073"/>
      <c r="O13" s="1073"/>
      <c r="P13" s="1073"/>
      <c r="Q13" s="1073"/>
      <c r="R13" s="1073"/>
    </row>
    <row r="14" spans="1:21" ht="15" customHeight="1" x14ac:dyDescent="0.25">
      <c r="B14" s="1077" t="s">
        <v>37</v>
      </c>
      <c r="C14" s="1073"/>
      <c r="D14" s="1078">
        <v>20.202020202020201</v>
      </c>
      <c r="E14" s="1079">
        <v>6.9996355590261974E-2</v>
      </c>
      <c r="F14" s="1073"/>
      <c r="G14" s="1078">
        <v>44.941176470588232</v>
      </c>
      <c r="H14" s="1079">
        <v>1.2067466567139798E-2</v>
      </c>
      <c r="I14" s="1073"/>
      <c r="J14" s="1078">
        <v>70</v>
      </c>
      <c r="K14" s="1079">
        <v>0</v>
      </c>
      <c r="L14" s="1073"/>
      <c r="M14" s="1073"/>
      <c r="N14" s="1073"/>
      <c r="O14" s="1073"/>
      <c r="P14" s="1073"/>
      <c r="Q14" s="1073"/>
      <c r="R14" s="1073"/>
    </row>
    <row r="15" spans="1:21" ht="15" customHeight="1" x14ac:dyDescent="0.25">
      <c r="B15" s="1077" t="s">
        <v>38</v>
      </c>
      <c r="C15" s="1073"/>
      <c r="D15" s="1078" t="s">
        <v>364</v>
      </c>
      <c r="E15" s="1079" t="s">
        <v>364</v>
      </c>
      <c r="F15" s="1073"/>
      <c r="G15" s="1078" t="s">
        <v>364</v>
      </c>
      <c r="H15" s="1079" t="s">
        <v>364</v>
      </c>
      <c r="I15" s="1073"/>
      <c r="J15" s="1078" t="s">
        <v>364</v>
      </c>
      <c r="K15" s="1079" t="s">
        <v>364</v>
      </c>
      <c r="L15" s="1073"/>
      <c r="M15" s="1073"/>
      <c r="N15" s="1073"/>
      <c r="O15" s="1073"/>
      <c r="P15" s="1073"/>
      <c r="Q15" s="1073"/>
      <c r="R15" s="1073"/>
    </row>
    <row r="16" spans="1:21" ht="15" customHeight="1" x14ac:dyDescent="0.25">
      <c r="B16" s="1077" t="s">
        <v>6</v>
      </c>
      <c r="C16" s="1073"/>
      <c r="D16" s="1078">
        <v>20.273972602739725</v>
      </c>
      <c r="E16" s="1079">
        <v>8.0525242145958756E-2</v>
      </c>
      <c r="F16" s="1073"/>
      <c r="G16" s="1078">
        <v>42.95576592082616</v>
      </c>
      <c r="H16" s="1079">
        <v>0.15551667907796241</v>
      </c>
      <c r="I16" s="1073"/>
      <c r="J16" s="1078">
        <v>67.042916235780766</v>
      </c>
      <c r="K16" s="1079">
        <v>0.19823850662896608</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v>22.151856915014811</v>
      </c>
      <c r="E18" s="1079">
        <v>0.14373562329314829</v>
      </c>
      <c r="F18" s="1073"/>
      <c r="G18" s="1078">
        <v>46.334141740770683</v>
      </c>
      <c r="H18" s="1079">
        <v>0.126551881396988</v>
      </c>
      <c r="I18" s="1073"/>
      <c r="J18" s="1078">
        <v>72.349112426035504</v>
      </c>
      <c r="K18" s="1079">
        <v>0.12951692653982869</v>
      </c>
      <c r="L18" s="1073"/>
      <c r="M18" s="1073"/>
      <c r="N18" s="1073"/>
      <c r="O18" s="1073"/>
      <c r="P18" s="1073"/>
      <c r="Q18" s="1073"/>
      <c r="R18" s="1073"/>
    </row>
    <row r="19" spans="1:18" ht="15" customHeight="1" x14ac:dyDescent="0.25">
      <c r="B19" s="1077" t="s">
        <v>40</v>
      </c>
      <c r="C19" s="1073"/>
      <c r="D19" s="1078">
        <v>18.616319444444443</v>
      </c>
      <c r="E19" s="1079">
        <v>0.26465924310585764</v>
      </c>
      <c r="F19" s="1073"/>
      <c r="G19" s="1078">
        <v>34.361538461538458</v>
      </c>
      <c r="H19" s="1079">
        <v>0.36530049013646537</v>
      </c>
      <c r="I19" s="1073"/>
      <c r="J19" s="1078">
        <v>53.591194968553459</v>
      </c>
      <c r="K19" s="1079">
        <v>0.38724041843207341</v>
      </c>
      <c r="L19" s="1073"/>
      <c r="M19" s="1073"/>
      <c r="N19" s="1073"/>
      <c r="O19" s="1073"/>
      <c r="P19" s="1073"/>
      <c r="Q19" s="1073"/>
      <c r="R19" s="1073"/>
    </row>
    <row r="20" spans="1:18" ht="15" customHeight="1" x14ac:dyDescent="0.25">
      <c r="B20" s="1077" t="s">
        <v>41</v>
      </c>
      <c r="C20" s="1073"/>
      <c r="D20" s="1078">
        <v>16.057334109429569</v>
      </c>
      <c r="E20" s="1079">
        <v>0.28858681865782188</v>
      </c>
      <c r="F20" s="1073"/>
      <c r="G20" s="1078">
        <v>34.001474201474203</v>
      </c>
      <c r="H20" s="1079">
        <v>0.33189135437836165</v>
      </c>
      <c r="I20" s="1073"/>
      <c r="J20" s="1078">
        <v>63.835483870967742</v>
      </c>
      <c r="K20" s="1079">
        <v>0.18365348096049686</v>
      </c>
      <c r="L20" s="1073"/>
      <c r="M20" s="1073"/>
      <c r="N20" s="1073"/>
      <c r="O20" s="1073"/>
      <c r="P20" s="1073"/>
      <c r="Q20" s="1073"/>
      <c r="R20" s="1073"/>
    </row>
    <row r="21" spans="1:18" ht="15" customHeight="1" x14ac:dyDescent="0.25">
      <c r="B21" s="1077" t="s">
        <v>3</v>
      </c>
      <c r="C21" s="1073"/>
      <c r="D21" s="1078">
        <v>20.237767828589703</v>
      </c>
      <c r="E21" s="1079">
        <v>0.11510503385486076</v>
      </c>
      <c r="F21" s="1073"/>
      <c r="G21" s="1078">
        <v>31.835164835164836</v>
      </c>
      <c r="H21" s="1079">
        <v>0.13830121695638875</v>
      </c>
      <c r="I21" s="1073"/>
      <c r="J21" s="1078">
        <v>56.232904884318764</v>
      </c>
      <c r="K21" s="1079">
        <v>0.12132917099442972</v>
      </c>
      <c r="L21" s="1073"/>
      <c r="M21" s="1073"/>
      <c r="N21" s="1073"/>
      <c r="O21" s="1073"/>
      <c r="P21" s="1073"/>
      <c r="Q21" s="1073"/>
      <c r="R21" s="1073"/>
    </row>
    <row r="22" spans="1:18" ht="15" customHeight="1" x14ac:dyDescent="0.25">
      <c r="B22" s="1077" t="s">
        <v>2</v>
      </c>
      <c r="C22" s="1073"/>
      <c r="D22" s="1078">
        <v>20.256342182890855</v>
      </c>
      <c r="E22" s="1079">
        <v>0.1482758039595351</v>
      </c>
      <c r="F22" s="1073"/>
      <c r="G22" s="1078">
        <v>43.531764705882352</v>
      </c>
      <c r="H22" s="1079">
        <v>0.15114569624773097</v>
      </c>
      <c r="I22" s="1073"/>
      <c r="J22" s="1078">
        <v>68.40019317450097</v>
      </c>
      <c r="K22" s="1079">
        <v>0.12360807423649775</v>
      </c>
      <c r="L22" s="1073"/>
      <c r="M22" s="1073"/>
      <c r="N22" s="1073"/>
      <c r="O22" s="1073"/>
      <c r="P22" s="1073"/>
      <c r="Q22" s="1073"/>
      <c r="R22" s="1073"/>
    </row>
    <row r="23" spans="1:18" ht="15" customHeight="1" x14ac:dyDescent="0.25">
      <c r="B23" s="1077" t="s">
        <v>35</v>
      </c>
      <c r="C23" s="1073"/>
      <c r="D23" s="1078">
        <v>21.3</v>
      </c>
      <c r="E23" s="1079">
        <v>0.20858276606253756</v>
      </c>
      <c r="F23" s="1073"/>
      <c r="G23" s="1078">
        <v>46.434437086092714</v>
      </c>
      <c r="H23" s="1079">
        <v>0.1356598527759792</v>
      </c>
      <c r="I23" s="1073"/>
      <c r="J23" s="1078">
        <v>71.235294117647058</v>
      </c>
      <c r="K23" s="1079">
        <v>9.9465776973517606E-2</v>
      </c>
      <c r="L23" s="1073"/>
      <c r="M23" s="1073"/>
      <c r="N23" s="1073"/>
      <c r="O23" s="1073"/>
      <c r="P23" s="1073"/>
      <c r="Q23" s="1073"/>
      <c r="R23" s="1073"/>
    </row>
    <row r="24" spans="1:18" ht="15" customHeight="1" x14ac:dyDescent="0.25">
      <c r="B24" s="1077" t="s">
        <v>42</v>
      </c>
      <c r="C24" s="1073"/>
      <c r="D24" s="1078">
        <v>24.522622345337027</v>
      </c>
      <c r="E24" s="1079">
        <v>0.31023482004359876</v>
      </c>
      <c r="F24" s="1073"/>
      <c r="G24" s="1078">
        <v>52.112660944206006</v>
      </c>
      <c r="H24" s="1079">
        <v>0.17811452512356693</v>
      </c>
      <c r="I24" s="1073"/>
      <c r="J24" s="1078">
        <v>78.820349761526231</v>
      </c>
      <c r="K24" s="1079">
        <v>0.14672197625111361</v>
      </c>
      <c r="L24" s="1073"/>
      <c r="M24" s="1073"/>
      <c r="N24" s="1073"/>
      <c r="O24" s="1073"/>
      <c r="P24" s="1073"/>
      <c r="Q24" s="1073"/>
      <c r="R24" s="1073"/>
    </row>
    <row r="25" spans="1:18" ht="15" customHeight="1" x14ac:dyDescent="0.25">
      <c r="B25" s="1077" t="s">
        <v>43</v>
      </c>
      <c r="C25" s="1073"/>
      <c r="D25" s="1078">
        <v>20.157894736842106</v>
      </c>
      <c r="E25" s="1079">
        <v>0.35010643676198605</v>
      </c>
      <c r="F25" s="1073"/>
      <c r="G25" s="1078">
        <v>31.6</v>
      </c>
      <c r="H25" s="1079">
        <v>0.23407265693299839</v>
      </c>
      <c r="I25" s="1073"/>
      <c r="J25" s="1078">
        <v>65</v>
      </c>
      <c r="K25" s="1079">
        <v>0.10878565864408424</v>
      </c>
      <c r="L25" s="1073"/>
      <c r="M25" s="1073"/>
      <c r="N25" s="1073"/>
      <c r="O25" s="1073"/>
      <c r="P25" s="1073"/>
      <c r="Q25" s="1073"/>
      <c r="R25" s="1073"/>
    </row>
    <row r="26" spans="1:18" ht="15" customHeight="1" x14ac:dyDescent="0.25">
      <c r="B26" s="1077" t="s">
        <v>44</v>
      </c>
      <c r="C26" s="1073"/>
      <c r="D26" s="1078">
        <v>110.51639344262296</v>
      </c>
      <c r="E26" s="1079">
        <v>0.39725250293221531</v>
      </c>
      <c r="F26" s="1073"/>
      <c r="G26" s="1078">
        <v>130.50157232704402</v>
      </c>
      <c r="H26" s="1079">
        <v>0.28431421314964916</v>
      </c>
      <c r="I26" s="1073"/>
      <c r="J26" s="1078">
        <v>130.0748299319728</v>
      </c>
      <c r="K26" s="1079">
        <v>0.2871397495379211</v>
      </c>
      <c r="L26" s="1073"/>
      <c r="M26" s="1073"/>
      <c r="N26" s="1073"/>
      <c r="O26" s="1073"/>
      <c r="P26" s="1073"/>
      <c r="Q26" s="1073"/>
      <c r="R26" s="1073"/>
    </row>
    <row r="27" spans="1:18" ht="15" customHeight="1" x14ac:dyDescent="0.25">
      <c r="B27" s="1077" t="s">
        <v>45</v>
      </c>
      <c r="C27" s="1073"/>
      <c r="D27" s="1078" t="s">
        <v>364</v>
      </c>
      <c r="E27" s="1079" t="s">
        <v>364</v>
      </c>
      <c r="F27" s="1073"/>
      <c r="G27" s="1078" t="s">
        <v>364</v>
      </c>
      <c r="H27" s="1079" t="s">
        <v>364</v>
      </c>
      <c r="I27" s="1073"/>
      <c r="J27" s="1078" t="s">
        <v>364</v>
      </c>
      <c r="K27" s="1079" t="s">
        <v>364</v>
      </c>
      <c r="L27" s="1073"/>
      <c r="M27" s="1073"/>
      <c r="N27" s="1073"/>
      <c r="O27" s="1073"/>
      <c r="P27" s="1073"/>
      <c r="Q27" s="1073"/>
      <c r="R27" s="1073"/>
    </row>
    <row r="28" spans="1:18" ht="15" customHeight="1" x14ac:dyDescent="0.25">
      <c r="B28" s="1077" t="s">
        <v>46</v>
      </c>
      <c r="C28" s="1073"/>
      <c r="D28" s="1078" t="s">
        <v>364</v>
      </c>
      <c r="E28" s="1079" t="s">
        <v>364</v>
      </c>
      <c r="F28" s="1073"/>
      <c r="G28" s="1078" t="s">
        <v>364</v>
      </c>
      <c r="H28" s="1079" t="s">
        <v>364</v>
      </c>
      <c r="I28" s="1073"/>
      <c r="J28" s="1078" t="s">
        <v>364</v>
      </c>
      <c r="K28" s="1079" t="s">
        <v>364</v>
      </c>
      <c r="L28" s="1073"/>
      <c r="M28" s="1073"/>
      <c r="N28" s="1073"/>
      <c r="O28" s="1073"/>
      <c r="P28" s="1073"/>
      <c r="Q28" s="1073"/>
      <c r="R28" s="1073"/>
    </row>
    <row r="29" spans="1:18" ht="15" customHeight="1" x14ac:dyDescent="0.25">
      <c r="B29" s="1080" t="s">
        <v>1</v>
      </c>
      <c r="C29" s="1073"/>
      <c r="D29" s="1081">
        <v>20</v>
      </c>
      <c r="E29" s="1082">
        <v>0</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21.261859633921802</v>
      </c>
      <c r="E30" s="1314">
        <v>0.57424153805108413</v>
      </c>
      <c r="F30" s="673"/>
      <c r="G30" s="1313">
        <v>43.929569116585917</v>
      </c>
      <c r="H30" s="1314">
        <v>0.44590671384053054</v>
      </c>
      <c r="I30" s="673"/>
      <c r="J30" s="1313">
        <v>69.912260216847372</v>
      </c>
      <c r="K30" s="1314">
        <v>0.25962674006813474</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1.45" customHeight="1" x14ac:dyDescent="0.25">
      <c r="B33" s="1646" t="s">
        <v>288</v>
      </c>
      <c r="C33" s="1646"/>
      <c r="D33" s="1646"/>
      <c r="E33" s="1646"/>
      <c r="F33" s="1646"/>
      <c r="G33" s="1646"/>
      <c r="H33" s="1646"/>
      <c r="I33" s="1646"/>
      <c r="J33" s="1646"/>
      <c r="K33" s="1646"/>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7" customWidth="1"/>
    <col min="2" max="2" width="13" style="667" customWidth="1"/>
    <col min="3" max="4" width="9.140625" style="667" customWidth="1"/>
    <col min="5" max="5" width="9.42578125" style="667" customWidth="1"/>
    <col min="6" max="6" width="7.42578125" style="667" customWidth="1"/>
    <col min="7" max="7" width="2.28515625" style="667" customWidth="1"/>
    <col min="8" max="8" width="12.5703125" style="667" customWidth="1"/>
    <col min="9" max="10" width="9.140625" style="667" customWidth="1"/>
    <col min="11" max="11" width="9.42578125" style="667" customWidth="1"/>
    <col min="12" max="12" width="7.42578125" style="667" customWidth="1"/>
    <col min="13" max="13" width="2.42578125" style="667" customWidth="1"/>
    <col min="14" max="14" width="13" style="667" customWidth="1"/>
    <col min="15" max="16" width="9.140625" style="667" customWidth="1"/>
    <col min="17" max="17" width="9.28515625" style="667" customWidth="1"/>
    <col min="18" max="18" width="7.42578125" style="667" customWidth="1"/>
    <col min="19" max="19" width="2.140625" style="667" customWidth="1"/>
    <col min="20" max="20" width="12.42578125" style="667" customWidth="1"/>
    <col min="21" max="22" width="9.140625" style="667" customWidth="1"/>
    <col min="23" max="23" width="9.28515625" style="667" customWidth="1"/>
    <col min="24" max="24" width="7.42578125" style="667" customWidth="1"/>
    <col min="25" max="16384" width="11.42578125" style="667"/>
  </cols>
  <sheetData>
    <row r="1" spans="1:24" s="1050" customFormat="1" x14ac:dyDescent="0.25">
      <c r="B1" s="1050" t="s">
        <v>79</v>
      </c>
      <c r="C1" s="1050" t="s">
        <v>66</v>
      </c>
      <c r="F1" s="1050" t="s">
        <v>65</v>
      </c>
      <c r="J1" s="1050" t="s">
        <v>79</v>
      </c>
      <c r="K1" s="1050" t="s">
        <v>67</v>
      </c>
    </row>
    <row r="2" spans="1:24" s="614" customFormat="1" ht="15" customHeight="1" x14ac:dyDescent="0.2"/>
    <row r="3" spans="1:24" s="620" customFormat="1" ht="38.25" customHeight="1" x14ac:dyDescent="0.25">
      <c r="B3" s="1477"/>
      <c r="C3" s="1477"/>
      <c r="D3" s="1477"/>
    </row>
    <row r="4" spans="1:24" s="622" customFormat="1" ht="23.25" customHeight="1" x14ac:dyDescent="0.2">
      <c r="B4" s="1479" t="s">
        <v>451</v>
      </c>
      <c r="C4" s="1479"/>
      <c r="D4" s="1479"/>
      <c r="E4" s="1479"/>
      <c r="F4" s="1479"/>
      <c r="G4" s="1479"/>
      <c r="H4" s="1479"/>
      <c r="I4" s="1479"/>
      <c r="J4" s="1479"/>
      <c r="K4" s="1479"/>
      <c r="L4" s="1479"/>
      <c r="M4" s="1479"/>
      <c r="N4" s="1479"/>
      <c r="O4" s="1479"/>
      <c r="P4" s="1479"/>
      <c r="Q4" s="1479"/>
      <c r="R4" s="1479"/>
      <c r="S4" s="1479"/>
      <c r="T4" s="1479"/>
      <c r="U4" s="1479"/>
      <c r="V4" s="1479"/>
      <c r="W4" s="1019"/>
      <c r="X4" s="1019"/>
    </row>
    <row r="5" spans="1:24" s="622" customFormat="1" ht="15.75" customHeight="1" x14ac:dyDescent="0.2">
      <c r="B5" s="1634" t="str">
        <f>porsaad!$B$6</f>
        <v>Situación a 30 de abril de 2024</v>
      </c>
      <c r="C5" s="1634"/>
      <c r="D5" s="1634"/>
      <c r="E5" s="1634"/>
      <c r="F5" s="1634"/>
      <c r="G5" s="1634"/>
      <c r="H5" s="1634"/>
      <c r="I5" s="1634"/>
      <c r="J5" s="1634"/>
      <c r="K5" s="1634"/>
      <c r="L5" s="1634"/>
      <c r="M5" s="1634"/>
      <c r="N5" s="1634"/>
      <c r="O5" s="1634"/>
      <c r="P5" s="1634"/>
      <c r="Q5" s="1634"/>
      <c r="R5" s="1634"/>
      <c r="S5" s="1634"/>
      <c r="T5" s="1634"/>
      <c r="U5" s="1634"/>
      <c r="V5" s="1634"/>
      <c r="W5" s="1071"/>
      <c r="X5" s="1071"/>
    </row>
    <row r="7" spans="1:24" ht="16.5" customHeight="1" x14ac:dyDescent="0.25">
      <c r="M7" s="1055"/>
      <c r="S7" s="1055"/>
    </row>
    <row r="8" spans="1:24" ht="16.5" customHeight="1" x14ac:dyDescent="0.25">
      <c r="M8" s="1055"/>
      <c r="S8" s="1055"/>
    </row>
    <row r="9" spans="1:24" ht="15" customHeight="1" x14ac:dyDescent="0.25">
      <c r="B9" s="1643" t="s">
        <v>125</v>
      </c>
      <c r="C9" s="1644"/>
      <c r="D9" s="1644"/>
      <c r="E9" s="1644"/>
      <c r="F9" s="1645"/>
      <c r="G9" s="1055"/>
      <c r="H9" s="1643" t="s">
        <v>127</v>
      </c>
      <c r="I9" s="1644"/>
      <c r="J9" s="1644"/>
      <c r="K9" s="1644"/>
      <c r="L9" s="1645"/>
      <c r="M9" s="113"/>
      <c r="S9" s="113"/>
    </row>
    <row r="10" spans="1:24" ht="15" customHeight="1" x14ac:dyDescent="0.25">
      <c r="B10" s="1066" t="s">
        <v>124</v>
      </c>
      <c r="C10" s="1089" t="s">
        <v>48</v>
      </c>
      <c r="D10" s="1090" t="s">
        <v>33</v>
      </c>
      <c r="E10" s="1090" t="s">
        <v>32</v>
      </c>
      <c r="F10" s="1068" t="s">
        <v>0</v>
      </c>
      <c r="G10" s="1055"/>
      <c r="H10" s="1066" t="s">
        <v>124</v>
      </c>
      <c r="I10" s="1091" t="s">
        <v>48</v>
      </c>
      <c r="J10" s="1090" t="s">
        <v>33</v>
      </c>
      <c r="K10" s="1090" t="s">
        <v>32</v>
      </c>
      <c r="L10" s="1068" t="s">
        <v>0</v>
      </c>
      <c r="M10" s="113"/>
      <c r="S10" s="113"/>
    </row>
    <row r="11" spans="1:24" ht="6" customHeight="1" x14ac:dyDescent="0.25">
      <c r="E11" s="1095"/>
      <c r="M11" s="113"/>
      <c r="S11" s="113"/>
    </row>
    <row r="12" spans="1:24" ht="15.75" customHeight="1" x14ac:dyDescent="0.25">
      <c r="A12" s="1092"/>
      <c r="B12" s="1093" t="s">
        <v>115</v>
      </c>
      <c r="C12" s="1094">
        <v>8.1101443989615172E-4</v>
      </c>
      <c r="D12" s="1094">
        <v>1.0230179028132991E-3</v>
      </c>
      <c r="E12" s="1060">
        <v>1.0142410559221952E-3</v>
      </c>
      <c r="F12" s="1096">
        <v>9.4401783028889028E-4</v>
      </c>
      <c r="G12" s="1055"/>
      <c r="H12" s="1093" t="s">
        <v>115</v>
      </c>
      <c r="I12" s="1094">
        <v>1.8951655800240125E-2</v>
      </c>
      <c r="J12" s="1094">
        <v>1.1920792079207921E-2</v>
      </c>
      <c r="K12" s="1094">
        <v>8.67654030138049E-3</v>
      </c>
      <c r="L12" s="1098">
        <v>1.3042119320711114E-2</v>
      </c>
      <c r="M12" s="113"/>
      <c r="S12" s="113"/>
    </row>
    <row r="13" spans="1:24" ht="15.75" customHeight="1" x14ac:dyDescent="0.25">
      <c r="B13" s="1087" t="s">
        <v>116</v>
      </c>
      <c r="C13" s="1057">
        <v>7.0063969363809561E-4</v>
      </c>
      <c r="D13" s="1057">
        <v>4.2177053887916722E-4</v>
      </c>
      <c r="E13" s="1057">
        <v>2.9176797499131643E-4</v>
      </c>
      <c r="F13" s="1057">
        <v>4.9026340357544585E-4</v>
      </c>
      <c r="G13" s="1097"/>
      <c r="H13" s="1099" t="s">
        <v>116</v>
      </c>
      <c r="I13" s="1057">
        <v>7.2341524947187649E-3</v>
      </c>
      <c r="J13" s="1057">
        <v>2.6798679867986799E-3</v>
      </c>
      <c r="K13" s="1057">
        <v>6.3206584976943962E-4</v>
      </c>
      <c r="L13" s="1100">
        <v>3.4239114992280807E-3</v>
      </c>
      <c r="M13" s="113"/>
      <c r="S13" s="113"/>
    </row>
    <row r="14" spans="1:24" ht="15.75" customHeight="1" x14ac:dyDescent="0.25">
      <c r="B14" s="1085" t="s">
        <v>117</v>
      </c>
      <c r="C14" s="1060">
        <v>8.3260949894664107E-3</v>
      </c>
      <c r="D14" s="1060">
        <v>4.6843451339345808E-3</v>
      </c>
      <c r="E14" s="1060">
        <v>1.8478638416116707E-3</v>
      </c>
      <c r="F14" s="1060">
        <v>5.2938016449901861E-3</v>
      </c>
      <c r="G14" s="1097"/>
      <c r="H14" s="1101" t="s">
        <v>117</v>
      </c>
      <c r="I14" s="1060">
        <v>1.9711545768172769E-2</v>
      </c>
      <c r="J14" s="1060">
        <v>1.067986798679868E-2</v>
      </c>
      <c r="K14" s="1060">
        <v>8.5759843707353504E-3</v>
      </c>
      <c r="L14" s="1102">
        <v>1.2800598592549796E-2</v>
      </c>
      <c r="M14" s="113"/>
      <c r="S14" s="113"/>
    </row>
    <row r="15" spans="1:24" ht="15.75" customHeight="1" x14ac:dyDescent="0.25">
      <c r="B15" s="1087" t="s">
        <v>118</v>
      </c>
      <c r="C15" s="1057">
        <v>0.9683368445299716</v>
      </c>
      <c r="D15" s="1057">
        <v>0.15068874231614843</v>
      </c>
      <c r="E15" s="1057">
        <v>1.2657172629385203E-2</v>
      </c>
      <c r="F15" s="1057">
        <v>0.4123584625200582</v>
      </c>
      <c r="G15" s="1097"/>
      <c r="H15" s="1099" t="s">
        <v>118</v>
      </c>
      <c r="I15" s="1057">
        <v>0.27916837641909453</v>
      </c>
      <c r="J15" s="1057">
        <v>0.14337953795379538</v>
      </c>
      <c r="K15" s="1057">
        <v>1.8789593897691522E-2</v>
      </c>
      <c r="L15" s="1100">
        <v>0.14461882346255481</v>
      </c>
      <c r="M15" s="113"/>
      <c r="S15" s="113"/>
    </row>
    <row r="16" spans="1:24" ht="15.75" customHeight="1" x14ac:dyDescent="0.25">
      <c r="B16" s="1085" t="s">
        <v>119</v>
      </c>
      <c r="C16" s="1060">
        <v>2.956123638911417E-3</v>
      </c>
      <c r="D16" s="1060">
        <v>0.3138331762911114</v>
      </c>
      <c r="E16" s="1060">
        <v>0.18746092393192079</v>
      </c>
      <c r="F16" s="1060">
        <v>0.16958419752399595</v>
      </c>
      <c r="G16" s="1097"/>
      <c r="H16" s="1101" t="s">
        <v>119</v>
      </c>
      <c r="I16" s="1060">
        <v>0.2867520782990623</v>
      </c>
      <c r="J16" s="1060">
        <v>9.7544554455445548E-2</v>
      </c>
      <c r="K16" s="1060">
        <v>0.16244092339074598</v>
      </c>
      <c r="L16" s="1102">
        <v>0.17789659124274254</v>
      </c>
      <c r="M16" s="113"/>
      <c r="S16" s="113"/>
    </row>
    <row r="17" spans="2:19" ht="15.75" customHeight="1" x14ac:dyDescent="0.25">
      <c r="B17" s="1087" t="s">
        <v>120</v>
      </c>
      <c r="C17" s="1057">
        <v>2.4570378297445543E-3</v>
      </c>
      <c r="D17" s="1057">
        <v>0.51026607439314398</v>
      </c>
      <c r="E17" s="1057">
        <v>0.28366099340048628</v>
      </c>
      <c r="F17" s="1057">
        <v>0.26958923923984834</v>
      </c>
      <c r="G17" s="1097"/>
      <c r="H17" s="1099" t="s">
        <v>120</v>
      </c>
      <c r="I17" s="1057">
        <v>0.33772549734798402</v>
      </c>
      <c r="J17" s="1057">
        <v>0.19848184818481848</v>
      </c>
      <c r="K17" s="1057">
        <v>7.4397023544452906E-2</v>
      </c>
      <c r="L17" s="1100">
        <v>0.20096418863242441</v>
      </c>
      <c r="M17" s="113"/>
      <c r="S17" s="113"/>
    </row>
    <row r="18" spans="2:19" ht="15.75" customHeight="1" x14ac:dyDescent="0.25">
      <c r="B18" s="1085" t="s">
        <v>121</v>
      </c>
      <c r="C18" s="1060">
        <v>1.6229886601945475E-2</v>
      </c>
      <c r="D18" s="1060">
        <v>1.8692511329474581E-2</v>
      </c>
      <c r="E18" s="1060">
        <v>0.48284821118443905</v>
      </c>
      <c r="F18" s="1060">
        <v>0.13396012872022128</v>
      </c>
      <c r="G18" s="1097"/>
      <c r="H18" s="1101" t="s">
        <v>121</v>
      </c>
      <c r="I18" s="1060">
        <v>3.7918509399838901E-2</v>
      </c>
      <c r="J18" s="1060">
        <v>0.2286072607260726</v>
      </c>
      <c r="K18" s="1060">
        <v>0.14731443839512734</v>
      </c>
      <c r="L18" s="1102">
        <v>0.14238830850247677</v>
      </c>
      <c r="M18" s="1055"/>
      <c r="S18" s="1055"/>
    </row>
    <row r="19" spans="2:19" ht="15.75" customHeight="1" x14ac:dyDescent="0.25">
      <c r="B19" s="1087" t="s">
        <v>122</v>
      </c>
      <c r="C19" s="1057">
        <v>9.5978040224396657E-5</v>
      </c>
      <c r="D19" s="1057">
        <v>3.3651904697805894E-4</v>
      </c>
      <c r="E19" s="1057">
        <v>3.0142410559221951E-2</v>
      </c>
      <c r="F19" s="1088">
        <v>7.7086096860054139E-3</v>
      </c>
      <c r="G19" s="1055"/>
      <c r="H19" s="1099" t="s">
        <v>122</v>
      </c>
      <c r="I19" s="1057">
        <v>2.0365051140594842E-3</v>
      </c>
      <c r="J19" s="1057">
        <v>0.10657425742574257</v>
      </c>
      <c r="K19" s="1057">
        <v>0.21332222429718586</v>
      </c>
      <c r="L19" s="1100">
        <v>0.10919104763167616</v>
      </c>
    </row>
    <row r="20" spans="2:19" x14ac:dyDescent="0.25">
      <c r="B20" s="1085" t="s">
        <v>123</v>
      </c>
      <c r="C20" s="1060">
        <v>8.6380236201956997E-5</v>
      </c>
      <c r="D20" s="1060">
        <v>5.3843047516489434E-5</v>
      </c>
      <c r="E20" s="1060">
        <v>7.6415422021535251E-5</v>
      </c>
      <c r="F20" s="1086">
        <v>7.1279431016288219E-5</v>
      </c>
      <c r="G20" s="1055"/>
      <c r="H20" s="1103" t="s">
        <v>123</v>
      </c>
      <c r="I20" s="1104">
        <v>1.050167935682913E-2</v>
      </c>
      <c r="J20" s="1104">
        <v>0.20013201320132012</v>
      </c>
      <c r="K20" s="1104">
        <v>0.3658512059529111</v>
      </c>
      <c r="L20" s="1105">
        <v>0.19567441111563633</v>
      </c>
    </row>
    <row r="21" spans="2:19" x14ac:dyDescent="0.25">
      <c r="B21" s="1309" t="s">
        <v>0</v>
      </c>
      <c r="C21" s="1310">
        <v>1</v>
      </c>
      <c r="D21" s="1310">
        <v>1</v>
      </c>
      <c r="E21" s="1310">
        <v>1</v>
      </c>
      <c r="F21" s="1311">
        <v>0.99999999999999989</v>
      </c>
      <c r="G21" s="113"/>
      <c r="H21" s="1062" t="s">
        <v>0</v>
      </c>
      <c r="I21" s="1315">
        <v>0.99999999999999989</v>
      </c>
      <c r="J21" s="1315">
        <v>1</v>
      </c>
      <c r="K21" s="1315">
        <v>1</v>
      </c>
      <c r="L21" s="1316">
        <v>1</v>
      </c>
    </row>
    <row r="23" spans="2:19" ht="15" customHeight="1" x14ac:dyDescent="0.25"/>
    <row r="24" spans="2:19" ht="15" customHeight="1" x14ac:dyDescent="0.25">
      <c r="H24" s="701"/>
      <c r="I24" s="701"/>
      <c r="J24" s="701"/>
      <c r="K24" s="701"/>
      <c r="L24" s="701"/>
    </row>
    <row r="25" spans="2:19" ht="15" customHeight="1" x14ac:dyDescent="0.25">
      <c r="B25" s="1643" t="s">
        <v>126</v>
      </c>
      <c r="C25" s="1644"/>
      <c r="D25" s="1644"/>
      <c r="E25" s="1644"/>
      <c r="F25" s="1645"/>
      <c r="H25" s="701" t="s">
        <v>128</v>
      </c>
      <c r="I25" s="701"/>
      <c r="J25" s="701"/>
      <c r="K25" s="701"/>
      <c r="L25" s="701"/>
    </row>
    <row r="26" spans="2:19" ht="15" customHeight="1" x14ac:dyDescent="0.25">
      <c r="B26" s="1066" t="s">
        <v>124</v>
      </c>
      <c r="C26" s="1091" t="s">
        <v>48</v>
      </c>
      <c r="D26" s="1090" t="s">
        <v>33</v>
      </c>
      <c r="E26" s="1090" t="s">
        <v>32</v>
      </c>
      <c r="F26" s="1068" t="s">
        <v>0</v>
      </c>
      <c r="H26" s="701" t="s">
        <v>124</v>
      </c>
      <c r="I26" s="701" t="s">
        <v>48</v>
      </c>
      <c r="J26" s="701" t="s">
        <v>33</v>
      </c>
      <c r="K26" s="701" t="s">
        <v>32</v>
      </c>
      <c r="L26" s="701" t="s">
        <v>0</v>
      </c>
    </row>
    <row r="27" spans="2:19" ht="7.5" customHeight="1" x14ac:dyDescent="0.25">
      <c r="H27" s="701" t="s">
        <v>115</v>
      </c>
      <c r="I27" s="701">
        <v>2.1696751643330573E-2</v>
      </c>
      <c r="J27" s="701">
        <v>1.1960742902215001E-2</v>
      </c>
      <c r="K27" s="701">
        <v>2.5850950174646139E-3</v>
      </c>
      <c r="L27" s="701">
        <v>1.1473116702382272E-2</v>
      </c>
    </row>
    <row r="28" spans="2:19" x14ac:dyDescent="0.25">
      <c r="B28" s="1093" t="s">
        <v>115</v>
      </c>
      <c r="C28" s="1094">
        <v>0</v>
      </c>
      <c r="D28" s="1094">
        <v>8.8028169014084509E-4</v>
      </c>
      <c r="E28" s="1094">
        <v>1.0249402118209772E-3</v>
      </c>
      <c r="F28" s="1098">
        <v>6.0551014229488342E-4</v>
      </c>
      <c r="H28" s="701" t="s">
        <v>116</v>
      </c>
      <c r="I28" s="701">
        <v>4.1526159907522044E-2</v>
      </c>
      <c r="J28" s="701">
        <v>1.7426048127443333E-2</v>
      </c>
      <c r="K28" s="701">
        <v>1.8549579022535165E-2</v>
      </c>
      <c r="L28" s="701">
        <v>2.4092829570375247E-2</v>
      </c>
    </row>
    <row r="29" spans="2:19" ht="15.75" customHeight="1" x14ac:dyDescent="0.25">
      <c r="B29" s="1099" t="s">
        <v>116</v>
      </c>
      <c r="C29" s="1057">
        <v>1.6787912702853946E-3</v>
      </c>
      <c r="D29" s="1057">
        <v>5.8685446009389673E-4</v>
      </c>
      <c r="E29" s="1057">
        <v>3.4164673727365904E-4</v>
      </c>
      <c r="F29" s="1100">
        <v>9.0826521344232513E-4</v>
      </c>
      <c r="H29" s="701" t="s">
        <v>117</v>
      </c>
      <c r="I29" s="701">
        <v>8.3414844353851311E-2</v>
      </c>
      <c r="J29" s="701">
        <v>4.5334448232611665E-2</v>
      </c>
      <c r="K29" s="1106">
        <v>2.9305124245091366E-2</v>
      </c>
      <c r="L29" s="701">
        <v>5.0112155350364729E-2</v>
      </c>
    </row>
    <row r="30" spans="2:19" ht="15.75" customHeight="1" x14ac:dyDescent="0.25">
      <c r="B30" s="1101" t="s">
        <v>117</v>
      </c>
      <c r="C30" s="1060">
        <v>4.756575265808618E-3</v>
      </c>
      <c r="D30" s="1060">
        <v>1.4671361502347417E-3</v>
      </c>
      <c r="E30" s="1060">
        <v>1.0249402118209772E-3</v>
      </c>
      <c r="F30" s="1102">
        <v>2.5229589262286811E-3</v>
      </c>
      <c r="H30" s="701" t="s">
        <v>118</v>
      </c>
      <c r="I30" s="701">
        <v>0.68189497732511606</v>
      </c>
      <c r="J30" s="701">
        <v>0.12110306065712968</v>
      </c>
      <c r="K30" s="701">
        <v>9.1153660926316493E-2</v>
      </c>
      <c r="L30" s="701">
        <v>0.25812544942634419</v>
      </c>
    </row>
    <row r="31" spans="2:19" ht="15.75" customHeight="1" x14ac:dyDescent="0.25">
      <c r="B31" s="1099" t="s">
        <v>118</v>
      </c>
      <c r="C31" s="1057">
        <v>0.12758813654168999</v>
      </c>
      <c r="D31" s="1057">
        <v>5.8392018779342726E-2</v>
      </c>
      <c r="E31" s="1057">
        <v>2.0498804236419544E-3</v>
      </c>
      <c r="F31" s="1100">
        <v>6.6707034009486327E-2</v>
      </c>
      <c r="H31" s="701" t="s">
        <v>119</v>
      </c>
      <c r="I31" s="701">
        <v>0.10526891796685295</v>
      </c>
      <c r="J31" s="701">
        <v>0.48961462701877945</v>
      </c>
      <c r="K31" s="701">
        <v>0.10655352032371811</v>
      </c>
      <c r="L31" s="701">
        <v>0.26524293170866081</v>
      </c>
    </row>
    <row r="32" spans="2:19" ht="15.75" customHeight="1" x14ac:dyDescent="0.25">
      <c r="B32" s="1101" t="s">
        <v>119</v>
      </c>
      <c r="C32" s="1060">
        <v>0.20005595970900952</v>
      </c>
      <c r="D32" s="1060">
        <v>5.6631455399061031E-2</v>
      </c>
      <c r="E32" s="1060">
        <v>5.6030064912880082E-2</v>
      </c>
      <c r="F32" s="1102">
        <v>0.10818447875668584</v>
      </c>
      <c r="H32" s="701" t="s">
        <v>120</v>
      </c>
      <c r="I32" s="701">
        <v>5.922146145269739E-2</v>
      </c>
      <c r="J32" s="701">
        <v>0.21355206048041239</v>
      </c>
      <c r="K32" s="701">
        <v>0.38330814664740298</v>
      </c>
      <c r="L32" s="701">
        <v>0.22803490231573073</v>
      </c>
    </row>
    <row r="33" spans="2:12" ht="15.75" customHeight="1" x14ac:dyDescent="0.25">
      <c r="B33" s="1099" t="s">
        <v>120</v>
      </c>
      <c r="C33" s="1057">
        <v>0.58030218242865139</v>
      </c>
      <c r="D33" s="1057">
        <v>0.12705399061032863</v>
      </c>
      <c r="E33" s="1057">
        <v>3.5872907413734202E-2</v>
      </c>
      <c r="F33" s="1100">
        <v>0.26359874861237259</v>
      </c>
      <c r="H33" s="701" t="s">
        <v>121</v>
      </c>
      <c r="I33" s="701">
        <v>9.2341156111274509E-4</v>
      </c>
      <c r="J33" s="701">
        <v>8.0527048519669492E-2</v>
      </c>
      <c r="K33" s="701">
        <v>0.14948159711266476</v>
      </c>
      <c r="L33" s="701">
        <v>8.2000407837637693E-2</v>
      </c>
    </row>
    <row r="34" spans="2:12" ht="15.75" customHeight="1" x14ac:dyDescent="0.25">
      <c r="B34" s="1101" t="s">
        <v>121</v>
      </c>
      <c r="C34" s="1060">
        <v>7.5825405707890314E-2</v>
      </c>
      <c r="D34" s="1060">
        <v>0.13673708920187794</v>
      </c>
      <c r="E34" s="1060">
        <v>5.1247010591048858E-2</v>
      </c>
      <c r="F34" s="1102">
        <v>8.9514582702593604E-2</v>
      </c>
      <c r="H34" s="701" t="s">
        <v>122</v>
      </c>
      <c r="I34" s="701">
        <v>7.7976976271742918E-4</v>
      </c>
      <c r="J34" s="701">
        <v>9.0987849609282401E-3</v>
      </c>
      <c r="K34" s="701">
        <v>0.13038400008856857</v>
      </c>
      <c r="L34" s="701">
        <v>4.6133949621319177E-2</v>
      </c>
    </row>
    <row r="35" spans="2:12" ht="15.75" customHeight="1" x14ac:dyDescent="0.25">
      <c r="B35" s="1099" t="s">
        <v>122</v>
      </c>
      <c r="C35" s="1057">
        <v>3.6373810856183547E-3</v>
      </c>
      <c r="D35" s="1057">
        <v>0.42253521126760563</v>
      </c>
      <c r="E35" s="1057">
        <v>0.1574991458831568</v>
      </c>
      <c r="F35" s="1100">
        <v>0.19315773539206782</v>
      </c>
      <c r="H35" s="701" t="s">
        <v>123</v>
      </c>
      <c r="I35" s="701">
        <v>5.2737060267994554E-3</v>
      </c>
      <c r="J35" s="701">
        <v>1.1383179100810744E-2</v>
      </c>
      <c r="K35" s="701">
        <v>8.8679276616237937E-2</v>
      </c>
      <c r="L35" s="701">
        <v>3.4784257467185171E-2</v>
      </c>
    </row>
    <row r="36" spans="2:12" x14ac:dyDescent="0.25">
      <c r="B36" s="1103" t="s">
        <v>123</v>
      </c>
      <c r="C36" s="1104">
        <v>6.155567991046447E-3</v>
      </c>
      <c r="D36" s="1104">
        <v>0.19571596244131456</v>
      </c>
      <c r="E36" s="1104">
        <v>0.69490946361462247</v>
      </c>
      <c r="F36" s="1105">
        <v>0.27480068624482795</v>
      </c>
      <c r="H36" s="701" t="s">
        <v>0</v>
      </c>
      <c r="I36" s="701">
        <v>0.99999999999999989</v>
      </c>
      <c r="J36" s="701">
        <v>1</v>
      </c>
      <c r="K36" s="701">
        <v>1</v>
      </c>
      <c r="L36" s="701">
        <v>1.0000000000000002</v>
      </c>
    </row>
    <row r="37" spans="2:12" x14ac:dyDescent="0.25">
      <c r="B37" s="1062" t="s">
        <v>0</v>
      </c>
      <c r="C37" s="1315">
        <f>SUM(C28:C36)</f>
        <v>1.0000000000000002</v>
      </c>
      <c r="D37" s="1315">
        <f>SUM(D28:D36)</f>
        <v>1</v>
      </c>
      <c r="E37" s="1315">
        <f>SUM(E28:E36)</f>
        <v>1</v>
      </c>
      <c r="F37" s="1316">
        <f>SUM(F28:F36)</f>
        <v>1</v>
      </c>
    </row>
    <row r="38" spans="2:12" x14ac:dyDescent="0.25">
      <c r="H38" s="701"/>
      <c r="I38" s="701"/>
      <c r="J38" s="701"/>
      <c r="K38" s="701"/>
      <c r="L38" s="701"/>
    </row>
    <row r="39" spans="2:12" x14ac:dyDescent="0.25">
      <c r="H39" s="701"/>
      <c r="I39" s="701"/>
      <c r="J39" s="701"/>
      <c r="K39" s="701"/>
      <c r="L39" s="701"/>
    </row>
    <row r="40" spans="2:12" x14ac:dyDescent="0.25">
      <c r="H40" s="701"/>
      <c r="I40" s="701"/>
      <c r="J40" s="701"/>
      <c r="K40" s="701"/>
      <c r="L40" s="701"/>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U33"/>
  <sheetViews>
    <sheetView zoomScaleNormal="100" workbookViewId="0">
      <selection activeCell="S24" sqref="S24"/>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66</v>
      </c>
      <c r="C1" s="701" t="s">
        <v>67</v>
      </c>
      <c r="D1" s="701" t="s">
        <v>66</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458</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v>152.5047881310249</v>
      </c>
      <c r="E12" s="1076">
        <v>0.22216345005038449</v>
      </c>
      <c r="F12" s="1073"/>
      <c r="G12" s="1075">
        <v>272.23558234970812</v>
      </c>
      <c r="H12" s="1076">
        <v>0.13991524096519406</v>
      </c>
      <c r="I12" s="1073"/>
      <c r="J12" s="1075">
        <v>402.01313053149266</v>
      </c>
      <c r="K12" s="1076">
        <v>0.11971020929910599</v>
      </c>
      <c r="L12" s="1073"/>
      <c r="M12" s="1073"/>
      <c r="N12" s="1073"/>
      <c r="O12" s="1073"/>
      <c r="P12" s="1073"/>
      <c r="Q12" s="1073"/>
      <c r="R12" s="1073"/>
    </row>
    <row r="13" spans="1:21" ht="15" customHeight="1" x14ac:dyDescent="0.25">
      <c r="B13" s="1077" t="s">
        <v>7</v>
      </c>
      <c r="C13" s="1073"/>
      <c r="D13" s="1078">
        <v>136.52903643052096</v>
      </c>
      <c r="E13" s="1079">
        <v>0.26435938936762149</v>
      </c>
      <c r="F13" s="1073"/>
      <c r="G13" s="1078">
        <v>234.26580520860023</v>
      </c>
      <c r="H13" s="1079">
        <v>0.30621482035678355</v>
      </c>
      <c r="I13" s="1073"/>
      <c r="J13" s="1078">
        <v>353.53519514883658</v>
      </c>
      <c r="K13" s="1079">
        <v>0.20801393997145023</v>
      </c>
      <c r="L13" s="1073"/>
      <c r="M13" s="1073"/>
      <c r="N13" s="1073"/>
      <c r="O13" s="1073"/>
      <c r="P13" s="1073"/>
      <c r="Q13" s="1073"/>
      <c r="R13" s="1073"/>
    </row>
    <row r="14" spans="1:21" ht="15" customHeight="1" x14ac:dyDescent="0.25">
      <c r="B14" s="1077" t="s">
        <v>37</v>
      </c>
      <c r="C14" s="1073"/>
      <c r="D14" s="1078">
        <v>123.64559351351349</v>
      </c>
      <c r="E14" s="1079">
        <v>0.30945479999004882</v>
      </c>
      <c r="F14" s="1073"/>
      <c r="G14" s="1078">
        <v>207.16275348390647</v>
      </c>
      <c r="H14" s="1079">
        <v>0.35034885297546009</v>
      </c>
      <c r="I14" s="1073"/>
      <c r="J14" s="1078">
        <v>286.92301478543442</v>
      </c>
      <c r="K14" s="1079">
        <v>0.38419062910646701</v>
      </c>
      <c r="L14" s="1073"/>
      <c r="M14" s="1073"/>
      <c r="N14" s="1073"/>
      <c r="O14" s="1073"/>
      <c r="P14" s="1073"/>
      <c r="Q14" s="1073"/>
      <c r="R14" s="1073"/>
    </row>
    <row r="15" spans="1:21" ht="15" customHeight="1" x14ac:dyDescent="0.25">
      <c r="B15" s="1077" t="s">
        <v>38</v>
      </c>
      <c r="C15" s="1073"/>
      <c r="D15" s="1078">
        <v>165.09293135255936</v>
      </c>
      <c r="E15" s="1079">
        <v>0.13066960602789063</v>
      </c>
      <c r="F15" s="1073"/>
      <c r="G15" s="1078">
        <v>279.99302423101386</v>
      </c>
      <c r="H15" s="1079">
        <v>0.18748557451572045</v>
      </c>
      <c r="I15" s="1073"/>
      <c r="J15" s="1078">
        <v>392.30685824920965</v>
      </c>
      <c r="K15" s="1079">
        <v>0.20891251247382453</v>
      </c>
      <c r="L15" s="1073"/>
      <c r="M15" s="1073"/>
      <c r="N15" s="1073"/>
      <c r="O15" s="1073"/>
      <c r="P15" s="1073"/>
      <c r="Q15" s="1073"/>
      <c r="R15" s="1073"/>
    </row>
    <row r="16" spans="1:21" ht="15" customHeight="1" x14ac:dyDescent="0.25">
      <c r="B16" s="1077" t="s">
        <v>6</v>
      </c>
      <c r="C16" s="1073"/>
      <c r="D16" s="1078">
        <v>154.90487453802521</v>
      </c>
      <c r="E16" s="1079">
        <v>0.18037801135334938</v>
      </c>
      <c r="F16" s="1073"/>
      <c r="G16" s="1078">
        <v>257.44651148711097</v>
      </c>
      <c r="H16" s="1079">
        <v>0.21928719433941579</v>
      </c>
      <c r="I16" s="1073"/>
      <c r="J16" s="1078">
        <v>371.94294363983641</v>
      </c>
      <c r="K16" s="1079">
        <v>0.24544545982163568</v>
      </c>
      <c r="L16" s="1073"/>
      <c r="M16" s="1073"/>
      <c r="N16" s="1073"/>
      <c r="O16" s="1073"/>
      <c r="P16" s="1073"/>
      <c r="Q16" s="1073"/>
      <c r="R16" s="1073"/>
    </row>
    <row r="17" spans="1:18" ht="15" customHeight="1" x14ac:dyDescent="0.25">
      <c r="B17" s="1077" t="s">
        <v>5</v>
      </c>
      <c r="C17" s="1073"/>
      <c r="D17" s="1078">
        <v>126.26125892620996</v>
      </c>
      <c r="E17" s="1079">
        <v>0.34069385445327682</v>
      </c>
      <c r="F17" s="1073"/>
      <c r="G17" s="1078">
        <v>203.83384997081217</v>
      </c>
      <c r="H17" s="1079">
        <v>0.29924859194417469</v>
      </c>
      <c r="I17" s="1073"/>
      <c r="J17" s="1078">
        <v>278.92030253025558</v>
      </c>
      <c r="K17" s="1079">
        <v>0.29042739998873379</v>
      </c>
      <c r="L17" s="1073"/>
      <c r="M17" s="1073"/>
      <c r="N17" s="1073"/>
      <c r="O17" s="1073"/>
      <c r="P17" s="1073"/>
      <c r="Q17" s="1073"/>
      <c r="R17" s="1073"/>
    </row>
    <row r="18" spans="1:18" ht="15" customHeight="1" x14ac:dyDescent="0.25">
      <c r="B18" s="1077" t="s">
        <v>4</v>
      </c>
      <c r="C18" s="1073"/>
      <c r="D18" s="1078">
        <v>130.15328037995303</v>
      </c>
      <c r="E18" s="1079">
        <v>0.29315359905426636</v>
      </c>
      <c r="F18" s="1073"/>
      <c r="G18" s="1078">
        <v>215.62616055008843</v>
      </c>
      <c r="H18" s="1079">
        <v>0.35977373860410683</v>
      </c>
      <c r="I18" s="1073"/>
      <c r="J18" s="1078">
        <v>291.36511733534348</v>
      </c>
      <c r="K18" s="1079">
        <v>0.38561921849506431</v>
      </c>
      <c r="L18" s="1073"/>
      <c r="M18" s="1073"/>
      <c r="N18" s="1073"/>
      <c r="O18" s="1073"/>
      <c r="P18" s="1073"/>
      <c r="Q18" s="1073"/>
      <c r="R18" s="1073"/>
    </row>
    <row r="19" spans="1:18" ht="15" customHeight="1" x14ac:dyDescent="0.25">
      <c r="B19" s="1077" t="s">
        <v>40</v>
      </c>
      <c r="C19" s="1073"/>
      <c r="D19" s="1078">
        <v>150.5496012359107</v>
      </c>
      <c r="E19" s="1079">
        <v>0.17564042569463953</v>
      </c>
      <c r="F19" s="1073"/>
      <c r="G19" s="1078">
        <v>257.61468831168418</v>
      </c>
      <c r="H19" s="1079">
        <v>0.20551010324421329</v>
      </c>
      <c r="I19" s="1073"/>
      <c r="J19" s="1078">
        <v>355.13863218988871</v>
      </c>
      <c r="K19" s="1079">
        <v>0.23377831035626215</v>
      </c>
      <c r="L19" s="1073"/>
      <c r="M19" s="1073"/>
      <c r="N19" s="1073"/>
      <c r="O19" s="1073"/>
      <c r="P19" s="1073"/>
      <c r="Q19" s="1073"/>
      <c r="R19" s="1073"/>
    </row>
    <row r="20" spans="1:18" ht="15" customHeight="1" x14ac:dyDescent="0.25">
      <c r="B20" s="1077" t="s">
        <v>41</v>
      </c>
      <c r="C20" s="1073"/>
      <c r="D20" s="1078">
        <v>176.81590210348273</v>
      </c>
      <c r="E20" s="1079">
        <v>6.2995776881435595E-2</v>
      </c>
      <c r="F20" s="1073"/>
      <c r="G20" s="1078">
        <v>290.18163874107847</v>
      </c>
      <c r="H20" s="1079">
        <v>0.18370016074536702</v>
      </c>
      <c r="I20" s="1073"/>
      <c r="J20" s="1078">
        <v>398.47271788226419</v>
      </c>
      <c r="K20" s="1079">
        <v>0.23790888760592019</v>
      </c>
      <c r="L20" s="1073"/>
      <c r="M20" s="1073"/>
      <c r="N20" s="1073"/>
      <c r="O20" s="1073"/>
      <c r="P20" s="1073"/>
      <c r="Q20" s="1073"/>
      <c r="R20" s="1073"/>
    </row>
    <row r="21" spans="1:18" ht="15" customHeight="1" x14ac:dyDescent="0.25">
      <c r="B21" s="1077" t="s">
        <v>3</v>
      </c>
      <c r="C21" s="1073"/>
      <c r="D21" s="1078">
        <v>179.74094520970542</v>
      </c>
      <c r="E21" s="1079">
        <v>0.1282536812362462</v>
      </c>
      <c r="F21" s="1073"/>
      <c r="G21" s="1078">
        <v>308.08748124967161</v>
      </c>
      <c r="H21" s="1079">
        <v>0.114376262473874</v>
      </c>
      <c r="I21" s="1073"/>
      <c r="J21" s="1078">
        <v>437.45331645046508</v>
      </c>
      <c r="K21" s="1079">
        <v>0.11471578590880709</v>
      </c>
      <c r="L21" s="1073"/>
      <c r="M21" s="1073"/>
      <c r="N21" s="1073"/>
      <c r="O21" s="1073"/>
      <c r="P21" s="1073"/>
      <c r="Q21" s="1073"/>
      <c r="R21" s="1073"/>
    </row>
    <row r="22" spans="1:18" ht="15" customHeight="1" x14ac:dyDescent="0.25">
      <c r="B22" s="1077" t="s">
        <v>2</v>
      </c>
      <c r="C22" s="1073"/>
      <c r="D22" s="1078">
        <v>132.36892822502443</v>
      </c>
      <c r="E22" s="1079">
        <v>0.20880784759325938</v>
      </c>
      <c r="F22" s="1073"/>
      <c r="G22" s="1078">
        <v>230.22782996894477</v>
      </c>
      <c r="H22" s="1079">
        <v>0.21655310483174875</v>
      </c>
      <c r="I22" s="1073"/>
      <c r="J22" s="1078">
        <v>322.79512472885415</v>
      </c>
      <c r="K22" s="1079">
        <v>0.26469407677741191</v>
      </c>
      <c r="L22" s="1073"/>
      <c r="M22" s="1073"/>
      <c r="N22" s="1073"/>
      <c r="O22" s="1073"/>
      <c r="P22" s="1073"/>
      <c r="Q22" s="1073"/>
      <c r="R22" s="1073"/>
    </row>
    <row r="23" spans="1:18" ht="15" customHeight="1" x14ac:dyDescent="0.25">
      <c r="B23" s="1077" t="s">
        <v>35</v>
      </c>
      <c r="C23" s="1073"/>
      <c r="D23" s="1078">
        <v>288.54388464535759</v>
      </c>
      <c r="E23" s="1079">
        <v>0.44884119669431588</v>
      </c>
      <c r="F23" s="1073"/>
      <c r="G23" s="1078">
        <v>347.23689397476164</v>
      </c>
      <c r="H23" s="1079">
        <v>0.24403893332620466</v>
      </c>
      <c r="I23" s="1073"/>
      <c r="J23" s="1078">
        <v>382.65717093505367</v>
      </c>
      <c r="K23" s="1079">
        <v>0.20628264644891497</v>
      </c>
      <c r="L23" s="1073"/>
      <c r="M23" s="1073"/>
      <c r="N23" s="1073"/>
      <c r="O23" s="1073"/>
      <c r="P23" s="1073"/>
      <c r="Q23" s="1073"/>
      <c r="R23" s="1073"/>
    </row>
    <row r="24" spans="1:18" ht="15" customHeight="1" x14ac:dyDescent="0.25">
      <c r="B24" s="1077" t="s">
        <v>42</v>
      </c>
      <c r="C24" s="1073"/>
      <c r="D24" s="1078">
        <v>180.70211834135699</v>
      </c>
      <c r="E24" s="1079">
        <v>8.295634471793524E-2</v>
      </c>
      <c r="F24" s="1073"/>
      <c r="G24" s="1078">
        <v>275.94562722324883</v>
      </c>
      <c r="H24" s="1079">
        <v>0.1688766392011197</v>
      </c>
      <c r="I24" s="1073"/>
      <c r="J24" s="1078">
        <v>385.59352030193895</v>
      </c>
      <c r="K24" s="1079">
        <v>0.20533959211961578</v>
      </c>
      <c r="L24" s="1073"/>
      <c r="M24" s="1073"/>
      <c r="N24" s="1073"/>
      <c r="O24" s="1073"/>
      <c r="P24" s="1073"/>
      <c r="Q24" s="1073"/>
      <c r="R24" s="1073"/>
    </row>
    <row r="25" spans="1:18" ht="15" customHeight="1" x14ac:dyDescent="0.25">
      <c r="B25" s="1077" t="s">
        <v>43</v>
      </c>
      <c r="C25" s="1073"/>
      <c r="D25" s="1078">
        <v>141.91664133738695</v>
      </c>
      <c r="E25" s="1079">
        <v>0.23383354971677936</v>
      </c>
      <c r="F25" s="1073"/>
      <c r="G25" s="1078">
        <v>246.5445170831008</v>
      </c>
      <c r="H25" s="1079">
        <v>0.27293114563640158</v>
      </c>
      <c r="I25" s="1073"/>
      <c r="J25" s="1078">
        <v>342.94185654575239</v>
      </c>
      <c r="K25" s="1079">
        <v>0.29312804774858248</v>
      </c>
      <c r="L25" s="1073"/>
      <c r="M25" s="1073"/>
      <c r="N25" s="1073"/>
      <c r="O25" s="1073"/>
      <c r="P25" s="1073"/>
      <c r="Q25" s="1073"/>
      <c r="R25" s="1073"/>
    </row>
    <row r="26" spans="1:18" ht="15" customHeight="1" x14ac:dyDescent="0.25">
      <c r="B26" s="1077" t="s">
        <v>44</v>
      </c>
      <c r="C26" s="1073"/>
      <c r="D26" s="1078">
        <v>111.05064329666286</v>
      </c>
      <c r="E26" s="1079">
        <v>0.36342065818956881</v>
      </c>
      <c r="F26" s="1073"/>
      <c r="G26" s="1078">
        <v>235.68515599871657</v>
      </c>
      <c r="H26" s="1079">
        <v>0.44559244436469897</v>
      </c>
      <c r="I26" s="1073"/>
      <c r="J26" s="1078">
        <v>288.30705226480831</v>
      </c>
      <c r="K26" s="1079">
        <v>0.43781791451816171</v>
      </c>
      <c r="L26" s="1073"/>
      <c r="M26" s="1073"/>
      <c r="N26" s="1073"/>
      <c r="O26" s="1073"/>
      <c r="P26" s="1073"/>
      <c r="Q26" s="1073"/>
      <c r="R26" s="1073"/>
    </row>
    <row r="27" spans="1:18" ht="15" customHeight="1" x14ac:dyDescent="0.25">
      <c r="B27" s="1077" t="s">
        <v>45</v>
      </c>
      <c r="C27" s="1073"/>
      <c r="D27" s="1078">
        <v>166.64904524180963</v>
      </c>
      <c r="E27" s="1079">
        <v>0.1770972568918483</v>
      </c>
      <c r="F27" s="1073"/>
      <c r="G27" s="1078">
        <v>288.7542891780281</v>
      </c>
      <c r="H27" s="1079">
        <v>0.24926232123750053</v>
      </c>
      <c r="I27" s="1073"/>
      <c r="J27" s="1078">
        <v>390.23478371140828</v>
      </c>
      <c r="K27" s="1079">
        <v>0.29134687892898237</v>
      </c>
      <c r="L27" s="1073"/>
      <c r="M27" s="1073"/>
      <c r="N27" s="1073"/>
      <c r="O27" s="1073"/>
      <c r="P27" s="1073"/>
      <c r="Q27" s="1073"/>
      <c r="R27" s="1073"/>
    </row>
    <row r="28" spans="1:18" ht="15" customHeight="1" x14ac:dyDescent="0.25">
      <c r="B28" s="1077" t="s">
        <v>46</v>
      </c>
      <c r="C28" s="1073"/>
      <c r="D28" s="1078">
        <v>175.13555555555553</v>
      </c>
      <c r="E28" s="1079">
        <v>0.31604600029433377</v>
      </c>
      <c r="F28" s="1073"/>
      <c r="G28" s="1078">
        <v>198.99132022471781</v>
      </c>
      <c r="H28" s="1079">
        <v>0.37080718155276576</v>
      </c>
      <c r="I28" s="1073"/>
      <c r="J28" s="1078">
        <v>266.3841733870957</v>
      </c>
      <c r="K28" s="1079">
        <v>0.39993574246669938</v>
      </c>
      <c r="L28" s="1073"/>
      <c r="M28" s="1073"/>
      <c r="N28" s="1073"/>
      <c r="O28" s="1073"/>
      <c r="P28" s="1073"/>
      <c r="Q28" s="1073"/>
      <c r="R28" s="1073"/>
    </row>
    <row r="29" spans="1:18" ht="15" customHeight="1" x14ac:dyDescent="0.25">
      <c r="B29" s="1080" t="s">
        <v>1</v>
      </c>
      <c r="C29" s="1073"/>
      <c r="D29" s="1081">
        <v>172.11458333333334</v>
      </c>
      <c r="E29" s="1082">
        <v>0.10401056742656554</v>
      </c>
      <c r="F29" s="1073"/>
      <c r="G29" s="1081">
        <v>275.03738095237856</v>
      </c>
      <c r="H29" s="1082">
        <v>0.24688012745277599</v>
      </c>
      <c r="I29" s="1073"/>
      <c r="J29" s="1081">
        <v>382.07181277860218</v>
      </c>
      <c r="K29" s="1082">
        <v>0.27402887588812885</v>
      </c>
      <c r="L29" s="1073"/>
      <c r="M29" s="1073"/>
      <c r="N29" s="1073"/>
      <c r="O29" s="1073"/>
      <c r="P29" s="1073"/>
      <c r="Q29" s="1073"/>
      <c r="R29" s="1073"/>
    </row>
    <row r="30" spans="1:18" ht="15" customHeight="1" x14ac:dyDescent="0.25">
      <c r="B30" s="1312" t="s">
        <v>0</v>
      </c>
      <c r="C30" s="673"/>
      <c r="D30" s="1313">
        <v>166.7082696263158</v>
      </c>
      <c r="E30" s="1314">
        <v>0.27022648900923563</v>
      </c>
      <c r="F30" s="673"/>
      <c r="G30" s="1313">
        <v>275.2840305163748</v>
      </c>
      <c r="H30" s="1314">
        <v>0.22905030006930927</v>
      </c>
      <c r="I30" s="673"/>
      <c r="J30" s="1313">
        <v>382.18067035861378</v>
      </c>
      <c r="K30" s="1314">
        <v>0.23962935911167396</v>
      </c>
      <c r="L30" s="673"/>
      <c r="M30" s="673"/>
      <c r="N30" s="673"/>
      <c r="O30" s="673"/>
      <c r="P30" s="673"/>
      <c r="Q30" s="673"/>
      <c r="R30" s="673"/>
    </row>
    <row r="31" spans="1:18" ht="7.5" customHeight="1"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7.1"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65</v>
      </c>
      <c r="D1" s="701" t="s">
        <v>65</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457</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t="s">
        <v>364</v>
      </c>
      <c r="E12" s="1076" t="s">
        <v>364</v>
      </c>
      <c r="F12" s="1073"/>
      <c r="G12" s="1075">
        <v>186.65249999999997</v>
      </c>
      <c r="H12" s="1076">
        <v>0.69045543617573379</v>
      </c>
      <c r="I12" s="1073"/>
      <c r="J12" s="1075">
        <v>691.10749999999985</v>
      </c>
      <c r="K12" s="1076">
        <v>0.2339074510107762</v>
      </c>
      <c r="L12" s="1073"/>
      <c r="M12" s="1073"/>
      <c r="N12" s="1073"/>
      <c r="O12" s="1073"/>
      <c r="P12" s="1073"/>
      <c r="Q12" s="1073"/>
      <c r="R12" s="1073"/>
    </row>
    <row r="13" spans="1:21" ht="15" customHeight="1" x14ac:dyDescent="0.25">
      <c r="B13" s="1077" t="s">
        <v>7</v>
      </c>
      <c r="C13" s="1073"/>
      <c r="D13" s="1078" t="s">
        <v>364</v>
      </c>
      <c r="E13" s="1079" t="s">
        <v>364</v>
      </c>
      <c r="F13" s="1073"/>
      <c r="G13" s="1078" t="s">
        <v>364</v>
      </c>
      <c r="H13" s="1079" t="s">
        <v>364</v>
      </c>
      <c r="I13" s="1073"/>
      <c r="J13" s="1078" t="s">
        <v>364</v>
      </c>
      <c r="K13" s="1079" t="s">
        <v>364</v>
      </c>
      <c r="L13" s="1073"/>
      <c r="M13" s="1073"/>
      <c r="N13" s="1073"/>
      <c r="O13" s="1073"/>
      <c r="P13" s="1073"/>
      <c r="Q13" s="1073"/>
      <c r="R13" s="1073"/>
    </row>
    <row r="14" spans="1:21" ht="15" customHeight="1" x14ac:dyDescent="0.25">
      <c r="B14" s="1077" t="s">
        <v>37</v>
      </c>
      <c r="C14" s="1073"/>
      <c r="D14" s="1078">
        <v>317.96875</v>
      </c>
      <c r="E14" s="1079">
        <v>0.22629239052001551</v>
      </c>
      <c r="F14" s="1073"/>
      <c r="G14" s="1078">
        <v>466.97</v>
      </c>
      <c r="H14" s="1079">
        <v>0.21875305663678318</v>
      </c>
      <c r="I14" s="1073"/>
      <c r="J14" s="1078">
        <v>692.51444444444451</v>
      </c>
      <c r="K14" s="1079">
        <v>0.16150348524296765</v>
      </c>
      <c r="L14" s="1073"/>
      <c r="M14" s="1073"/>
      <c r="N14" s="1073"/>
      <c r="O14" s="1073"/>
      <c r="P14" s="1073"/>
      <c r="Q14" s="1073"/>
      <c r="R14" s="1073"/>
    </row>
    <row r="15" spans="1:21" ht="15" customHeight="1" x14ac:dyDescent="0.25">
      <c r="B15" s="1077" t="s">
        <v>38</v>
      </c>
      <c r="C15" s="1073"/>
      <c r="D15" s="1078" t="s">
        <v>364</v>
      </c>
      <c r="E15" s="1079" t="s">
        <v>364</v>
      </c>
      <c r="F15" s="1073"/>
      <c r="G15" s="1078" t="s">
        <v>364</v>
      </c>
      <c r="H15" s="1079" t="s">
        <v>364</v>
      </c>
      <c r="I15" s="1073"/>
      <c r="J15" s="1078" t="s">
        <v>364</v>
      </c>
      <c r="K15" s="1079" t="s">
        <v>364</v>
      </c>
      <c r="L15" s="1073"/>
      <c r="M15" s="1073"/>
      <c r="N15" s="1073"/>
      <c r="O15" s="1073"/>
      <c r="P15" s="1073"/>
      <c r="Q15" s="1073"/>
      <c r="R15" s="1073"/>
    </row>
    <row r="16" spans="1:21" ht="15" customHeight="1" x14ac:dyDescent="0.25">
      <c r="B16" s="1077" t="s">
        <v>6</v>
      </c>
      <c r="C16" s="1073"/>
      <c r="D16" s="1078" t="s">
        <v>364</v>
      </c>
      <c r="E16" s="1079" t="s">
        <v>364</v>
      </c>
      <c r="F16" s="1073"/>
      <c r="G16" s="1078" t="s">
        <v>364</v>
      </c>
      <c r="H16" s="1079" t="s">
        <v>364</v>
      </c>
      <c r="I16" s="1073"/>
      <c r="J16" s="1078" t="s">
        <v>364</v>
      </c>
      <c r="K16" s="1079" t="s">
        <v>364</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v>309.74588351431441</v>
      </c>
      <c r="E18" s="1079">
        <v>0.46843285308488092</v>
      </c>
      <c r="F18" s="1073"/>
      <c r="G18" s="1078">
        <v>545.96247499999936</v>
      </c>
      <c r="H18" s="1079">
        <v>0.4976174734619988</v>
      </c>
      <c r="I18" s="1073"/>
      <c r="J18" s="1078">
        <v>711.26998296422391</v>
      </c>
      <c r="K18" s="1079">
        <v>0.4011039795587672</v>
      </c>
      <c r="L18" s="1073"/>
      <c r="M18" s="1073"/>
      <c r="N18" s="1073"/>
      <c r="O18" s="1073"/>
      <c r="P18" s="1073"/>
      <c r="Q18" s="1073"/>
      <c r="R18" s="1073"/>
    </row>
    <row r="19" spans="1:18" ht="15" customHeight="1" x14ac:dyDescent="0.25">
      <c r="B19" s="1077" t="s">
        <v>40</v>
      </c>
      <c r="C19" s="1073"/>
      <c r="D19" s="1078">
        <v>231.10333333333335</v>
      </c>
      <c r="E19" s="1079">
        <v>0.77669392933321302</v>
      </c>
      <c r="F19" s="1073"/>
      <c r="G19" s="1078">
        <v>800</v>
      </c>
      <c r="H19" s="1079">
        <v>0</v>
      </c>
      <c r="I19" s="1073"/>
      <c r="J19" s="1078">
        <v>921.38692307692304</v>
      </c>
      <c r="K19" s="1079">
        <v>0.46183917090294951</v>
      </c>
      <c r="L19" s="1073"/>
      <c r="M19" s="1073"/>
      <c r="N19" s="1073"/>
      <c r="O19" s="1073"/>
      <c r="P19" s="1073"/>
      <c r="Q19" s="1073"/>
      <c r="R19" s="1073"/>
    </row>
    <row r="20" spans="1:18" ht="15" customHeight="1" x14ac:dyDescent="0.25">
      <c r="B20" s="1077" t="s">
        <v>41</v>
      </c>
      <c r="C20" s="1073"/>
      <c r="D20" s="1078">
        <v>263.07375000000002</v>
      </c>
      <c r="E20" s="1079">
        <v>0.27194028837309459</v>
      </c>
      <c r="F20" s="1073"/>
      <c r="G20" s="1078">
        <v>662.65857142857146</v>
      </c>
      <c r="H20" s="1079">
        <v>0.25962537846366185</v>
      </c>
      <c r="I20" s="1073"/>
      <c r="J20" s="1078">
        <v>845.71029411764653</v>
      </c>
      <c r="K20" s="1079">
        <v>0.44571410040781306</v>
      </c>
      <c r="L20" s="1073"/>
      <c r="M20" s="1073"/>
      <c r="N20" s="1073"/>
      <c r="O20" s="1073"/>
      <c r="P20" s="1073"/>
      <c r="Q20" s="1073"/>
      <c r="R20" s="1073"/>
    </row>
    <row r="21" spans="1:18" ht="15" customHeight="1" x14ac:dyDescent="0.25">
      <c r="B21" s="1077" t="s">
        <v>3</v>
      </c>
      <c r="C21" s="1073"/>
      <c r="D21" s="1078">
        <v>301.66283333333337</v>
      </c>
      <c r="E21" s="1079">
        <v>5.6411900312349182E-2</v>
      </c>
      <c r="F21" s="1073"/>
      <c r="G21" s="1078">
        <v>1315.5939682539679</v>
      </c>
      <c r="H21" s="1079">
        <v>0.32192441673726369</v>
      </c>
      <c r="I21" s="1073"/>
      <c r="J21" s="1078">
        <v>1483.481639344262</v>
      </c>
      <c r="K21" s="1079">
        <v>0.21973147238129837</v>
      </c>
      <c r="L21" s="1073"/>
      <c r="M21" s="1073"/>
      <c r="N21" s="1073"/>
      <c r="O21" s="1073"/>
      <c r="P21" s="1073"/>
      <c r="Q21" s="1073"/>
      <c r="R21" s="1073"/>
    </row>
    <row r="22" spans="1:18" ht="15" customHeight="1" x14ac:dyDescent="0.25">
      <c r="B22" s="1077" t="s">
        <v>2</v>
      </c>
      <c r="C22" s="1073"/>
      <c r="D22" s="1078" t="s">
        <v>364</v>
      </c>
      <c r="E22" s="1079" t="s">
        <v>364</v>
      </c>
      <c r="F22" s="1073"/>
      <c r="G22" s="1078" t="s">
        <v>364</v>
      </c>
      <c r="H22" s="1079" t="s">
        <v>364</v>
      </c>
      <c r="I22" s="1073"/>
      <c r="J22" s="1078" t="s">
        <v>364</v>
      </c>
      <c r="K22" s="1079" t="s">
        <v>364</v>
      </c>
      <c r="L22" s="1073"/>
      <c r="M22" s="1073"/>
      <c r="N22" s="1073"/>
      <c r="O22" s="1073"/>
      <c r="P22" s="1073"/>
      <c r="Q22" s="1073"/>
      <c r="R22" s="1073"/>
    </row>
    <row r="23" spans="1:18" ht="15" customHeight="1" x14ac:dyDescent="0.25">
      <c r="B23" s="1077" t="s">
        <v>35</v>
      </c>
      <c r="C23" s="1073"/>
      <c r="D23" s="1078">
        <v>800</v>
      </c>
      <c r="E23" s="1079">
        <v>1.2484365222148863</v>
      </c>
      <c r="F23" s="1073"/>
      <c r="G23" s="1078">
        <v>1769.6868571428572</v>
      </c>
      <c r="H23" s="1079">
        <v>0.16725050627172897</v>
      </c>
      <c r="I23" s="1073"/>
      <c r="J23" s="1078">
        <v>1734.6582608695651</v>
      </c>
      <c r="K23" s="1079">
        <v>0.18753948527689873</v>
      </c>
      <c r="L23" s="1073"/>
      <c r="M23" s="1073"/>
      <c r="N23" s="1073"/>
      <c r="O23" s="1073"/>
      <c r="P23" s="1073"/>
      <c r="Q23" s="1073"/>
      <c r="R23" s="1073"/>
    </row>
    <row r="24" spans="1:18" ht="15" customHeight="1" x14ac:dyDescent="0.25">
      <c r="B24" s="1077" t="s">
        <v>42</v>
      </c>
      <c r="C24" s="1073"/>
      <c r="D24" s="1078" t="s">
        <v>364</v>
      </c>
      <c r="E24" s="1079" t="s">
        <v>364</v>
      </c>
      <c r="F24" s="1073"/>
      <c r="G24" s="1078">
        <v>528.46866666666676</v>
      </c>
      <c r="H24" s="1079">
        <v>0.32929546052297259</v>
      </c>
      <c r="I24" s="1073"/>
      <c r="J24" s="1078">
        <v>546.74477611940279</v>
      </c>
      <c r="K24" s="1079">
        <v>0.30480913359274953</v>
      </c>
      <c r="L24" s="1073"/>
      <c r="M24" s="1073"/>
      <c r="N24" s="1073"/>
      <c r="O24" s="1073"/>
      <c r="P24" s="1073"/>
      <c r="Q24" s="1073"/>
      <c r="R24" s="1073"/>
    </row>
    <row r="25" spans="1:18" ht="15" customHeight="1" x14ac:dyDescent="0.25">
      <c r="B25" s="1077" t="s">
        <v>43</v>
      </c>
      <c r="C25" s="1073"/>
      <c r="D25" s="1078">
        <v>233.93</v>
      </c>
      <c r="E25" s="1079">
        <v>0</v>
      </c>
      <c r="F25" s="1073"/>
      <c r="G25" s="1078" t="s">
        <v>364</v>
      </c>
      <c r="H25" s="1079" t="s">
        <v>364</v>
      </c>
      <c r="I25" s="1073"/>
      <c r="J25" s="1078">
        <v>338.44499999999999</v>
      </c>
      <c r="K25" s="1079">
        <v>1.2819620613932949</v>
      </c>
      <c r="L25" s="1073"/>
      <c r="M25" s="1073"/>
      <c r="N25" s="1073"/>
      <c r="O25" s="1073"/>
      <c r="P25" s="1073"/>
      <c r="Q25" s="1073"/>
      <c r="R25" s="1073"/>
    </row>
    <row r="26" spans="1:18" ht="15" customHeight="1" x14ac:dyDescent="0.25">
      <c r="B26" s="1077" t="s">
        <v>44</v>
      </c>
      <c r="C26" s="1073"/>
      <c r="D26" s="1078">
        <v>572.56100000000004</v>
      </c>
      <c r="E26" s="1079">
        <v>0.15237663081177791</v>
      </c>
      <c r="F26" s="1073"/>
      <c r="G26" s="1078">
        <v>968.64874999999995</v>
      </c>
      <c r="H26" s="1079">
        <v>0.4834365288323807</v>
      </c>
      <c r="I26" s="1073"/>
      <c r="J26" s="1078">
        <v>996.41090909090917</v>
      </c>
      <c r="K26" s="1079">
        <v>0.38561150206659356</v>
      </c>
      <c r="L26" s="1073"/>
      <c r="M26" s="1073"/>
      <c r="N26" s="1073"/>
      <c r="O26" s="1073"/>
      <c r="P26" s="1073"/>
      <c r="Q26" s="1073"/>
      <c r="R26" s="1073"/>
    </row>
    <row r="27" spans="1:18" ht="15" customHeight="1" x14ac:dyDescent="0.25">
      <c r="B27" s="1077" t="s">
        <v>45</v>
      </c>
      <c r="C27" s="1073"/>
      <c r="D27" s="1078">
        <v>289.78675249169385</v>
      </c>
      <c r="E27" s="1079">
        <v>0.18206445340898947</v>
      </c>
      <c r="F27" s="1073"/>
      <c r="G27" s="1078">
        <v>494.82856500408911</v>
      </c>
      <c r="H27" s="1079">
        <v>0.29439104351781042</v>
      </c>
      <c r="I27" s="1073"/>
      <c r="J27" s="1078">
        <v>797.992759124087</v>
      </c>
      <c r="K27" s="1079">
        <v>0.292489461293792</v>
      </c>
      <c r="L27" s="1073"/>
      <c r="M27" s="1073"/>
      <c r="N27" s="1073"/>
      <c r="O27" s="1073"/>
      <c r="P27" s="1073"/>
      <c r="Q27" s="1073"/>
      <c r="R27" s="1073"/>
    </row>
    <row r="28" spans="1:18" ht="15" customHeight="1" x14ac:dyDescent="0.25">
      <c r="B28" s="1077" t="s">
        <v>46</v>
      </c>
      <c r="C28" s="1073"/>
      <c r="D28" s="1078" t="s">
        <v>364</v>
      </c>
      <c r="E28" s="1079" t="s">
        <v>364</v>
      </c>
      <c r="F28" s="1073"/>
      <c r="G28" s="1078" t="s">
        <v>364</v>
      </c>
      <c r="H28" s="1079" t="s">
        <v>364</v>
      </c>
      <c r="I28" s="1073"/>
      <c r="J28" s="1078" t="s">
        <v>364</v>
      </c>
      <c r="K28" s="1079" t="s">
        <v>364</v>
      </c>
      <c r="L28" s="1073"/>
      <c r="M28" s="1073"/>
      <c r="N28" s="1073"/>
      <c r="O28" s="1073"/>
      <c r="P28" s="1073"/>
      <c r="Q28" s="1073"/>
      <c r="R28" s="1073"/>
    </row>
    <row r="29" spans="1:18" ht="15" customHeight="1" x14ac:dyDescent="0.25">
      <c r="B29" s="1080" t="s">
        <v>1</v>
      </c>
      <c r="C29" s="1073"/>
      <c r="D29" s="1081" t="s">
        <v>364</v>
      </c>
      <c r="E29" s="1082" t="s">
        <v>364</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297.00050643536503</v>
      </c>
      <c r="E30" s="1314">
        <v>0.31904079368892901</v>
      </c>
      <c r="F30" s="673"/>
      <c r="G30" s="1313">
        <v>538.46767605633727</v>
      </c>
      <c r="H30" s="1314">
        <v>0.48171178471875936</v>
      </c>
      <c r="I30" s="673"/>
      <c r="J30" s="1313">
        <v>805.32777246327419</v>
      </c>
      <c r="K30" s="1314">
        <v>0.37377017671969498</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7.45"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C1" s="701" t="s">
        <v>67</v>
      </c>
      <c r="D1" s="701" t="s">
        <v>194</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456</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t="s">
        <v>364</v>
      </c>
      <c r="E12" s="1076" t="s">
        <v>364</v>
      </c>
      <c r="F12" s="1073"/>
      <c r="G12" s="1075" t="s">
        <v>364</v>
      </c>
      <c r="H12" s="1076" t="s">
        <v>364</v>
      </c>
      <c r="I12" s="1073"/>
      <c r="J12" s="1075" t="s">
        <v>364</v>
      </c>
      <c r="K12" s="1076" t="s">
        <v>364</v>
      </c>
      <c r="L12" s="1073"/>
      <c r="M12" s="1073"/>
      <c r="N12" s="1073"/>
      <c r="O12" s="1073"/>
      <c r="P12" s="1073"/>
      <c r="Q12" s="1073"/>
      <c r="R12" s="1073"/>
    </row>
    <row r="13" spans="1:21" ht="15" customHeight="1" x14ac:dyDescent="0.25">
      <c r="B13" s="1077" t="s">
        <v>7</v>
      </c>
      <c r="C13" s="1073"/>
      <c r="D13" s="1078">
        <v>161.42000000000002</v>
      </c>
      <c r="E13" s="1079">
        <v>0.538105544548107</v>
      </c>
      <c r="F13" s="1073"/>
      <c r="G13" s="1078">
        <v>150</v>
      </c>
      <c r="H13" s="1079">
        <v>0</v>
      </c>
      <c r="I13" s="1073"/>
      <c r="J13" s="1078">
        <v>290</v>
      </c>
      <c r="K13" s="1079">
        <v>0</v>
      </c>
      <c r="L13" s="1073"/>
      <c r="M13" s="1073"/>
      <c r="N13" s="1073"/>
      <c r="O13" s="1073"/>
      <c r="P13" s="1073"/>
      <c r="Q13" s="1073"/>
      <c r="R13" s="1073"/>
    </row>
    <row r="14" spans="1:21" ht="15" customHeight="1" x14ac:dyDescent="0.25">
      <c r="B14" s="1077" t="s">
        <v>37</v>
      </c>
      <c r="C14" s="1073"/>
      <c r="D14" s="1078">
        <v>158.8650505050505</v>
      </c>
      <c r="E14" s="1079">
        <v>0.20333714657355689</v>
      </c>
      <c r="F14" s="1073"/>
      <c r="G14" s="1078">
        <v>256.07141176470549</v>
      </c>
      <c r="H14" s="1079">
        <v>0.27521706474790136</v>
      </c>
      <c r="I14" s="1073"/>
      <c r="J14" s="1078">
        <v>408.52450704225396</v>
      </c>
      <c r="K14" s="1079">
        <v>0.24942309410868835</v>
      </c>
      <c r="L14" s="1073"/>
      <c r="M14" s="1073"/>
      <c r="N14" s="1073"/>
      <c r="O14" s="1073"/>
      <c r="P14" s="1073"/>
      <c r="Q14" s="1073"/>
      <c r="R14" s="1073"/>
    </row>
    <row r="15" spans="1:21" ht="15" customHeight="1" x14ac:dyDescent="0.25">
      <c r="B15" s="1077" t="s">
        <v>38</v>
      </c>
      <c r="C15" s="1073"/>
      <c r="D15" s="1078" t="s">
        <v>364</v>
      </c>
      <c r="E15" s="1079" t="s">
        <v>364</v>
      </c>
      <c r="F15" s="1073"/>
      <c r="G15" s="1078" t="s">
        <v>364</v>
      </c>
      <c r="H15" s="1079" t="s">
        <v>364</v>
      </c>
      <c r="I15" s="1073"/>
      <c r="J15" s="1078" t="s">
        <v>364</v>
      </c>
      <c r="K15" s="1079" t="s">
        <v>364</v>
      </c>
      <c r="L15" s="1073"/>
      <c r="M15" s="1073"/>
      <c r="N15" s="1073"/>
      <c r="O15" s="1073"/>
      <c r="P15" s="1073"/>
      <c r="Q15" s="1073"/>
      <c r="R15" s="1073"/>
    </row>
    <row r="16" spans="1:21" ht="15" customHeight="1" x14ac:dyDescent="0.25">
      <c r="B16" s="1077" t="s">
        <v>6</v>
      </c>
      <c r="C16" s="1073"/>
      <c r="D16" s="1078">
        <v>234.8483051621775</v>
      </c>
      <c r="E16" s="1079">
        <v>0.45288243478376222</v>
      </c>
      <c r="F16" s="1073"/>
      <c r="G16" s="1078">
        <v>342.20131506849918</v>
      </c>
      <c r="H16" s="1079">
        <v>0.4186675516194639</v>
      </c>
      <c r="I16" s="1073"/>
      <c r="J16" s="1078">
        <v>565.58145342886962</v>
      </c>
      <c r="K16" s="1079">
        <v>0.40076118308413539</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v>246.27035201640484</v>
      </c>
      <c r="E18" s="1079">
        <v>0.43790759650289202</v>
      </c>
      <c r="F18" s="1073"/>
      <c r="G18" s="1078">
        <v>400.20215575316485</v>
      </c>
      <c r="H18" s="1079">
        <v>0.52171503849692868</v>
      </c>
      <c r="I18" s="1073"/>
      <c r="J18" s="1078">
        <v>585.32859467455751</v>
      </c>
      <c r="K18" s="1079">
        <v>0.45414318387304325</v>
      </c>
      <c r="L18" s="1073"/>
      <c r="M18" s="1073"/>
      <c r="N18" s="1073"/>
      <c r="O18" s="1073"/>
      <c r="P18" s="1073"/>
      <c r="Q18" s="1073"/>
      <c r="R18" s="1073"/>
    </row>
    <row r="19" spans="1:18" ht="15" customHeight="1" x14ac:dyDescent="0.25">
      <c r="B19" s="1077" t="s">
        <v>40</v>
      </c>
      <c r="C19" s="1073"/>
      <c r="D19" s="1078">
        <v>175.52032986111109</v>
      </c>
      <c r="E19" s="1079">
        <v>0.35325359946565887</v>
      </c>
      <c r="F19" s="1073"/>
      <c r="G19" s="1078">
        <v>303.92303846153817</v>
      </c>
      <c r="H19" s="1079">
        <v>0.42073526741801093</v>
      </c>
      <c r="I19" s="1073"/>
      <c r="J19" s="1078">
        <v>477.23773584905626</v>
      </c>
      <c r="K19" s="1079">
        <v>0.51080768462957105</v>
      </c>
      <c r="L19" s="1073"/>
      <c r="M19" s="1073"/>
      <c r="N19" s="1073"/>
      <c r="O19" s="1073"/>
      <c r="P19" s="1073"/>
      <c r="Q19" s="1073"/>
      <c r="R19" s="1073"/>
    </row>
    <row r="20" spans="1:18" ht="15" customHeight="1" x14ac:dyDescent="0.25">
      <c r="B20" s="1077" t="s">
        <v>41</v>
      </c>
      <c r="C20" s="1073"/>
      <c r="D20" s="1078">
        <v>220.74047286483432</v>
      </c>
      <c r="E20" s="1079">
        <v>0.14109245360226466</v>
      </c>
      <c r="F20" s="1073"/>
      <c r="G20" s="1078">
        <v>289.78018128368626</v>
      </c>
      <c r="H20" s="1079">
        <v>0.18457382966509261</v>
      </c>
      <c r="I20" s="1073"/>
      <c r="J20" s="1078">
        <v>503.99187898089093</v>
      </c>
      <c r="K20" s="1079">
        <v>0.18306982883923142</v>
      </c>
      <c r="L20" s="1073"/>
      <c r="M20" s="1073"/>
      <c r="N20" s="1073"/>
      <c r="O20" s="1073"/>
      <c r="P20" s="1073"/>
      <c r="Q20" s="1073"/>
      <c r="R20" s="1073"/>
    </row>
    <row r="21" spans="1:18" ht="15" customHeight="1" x14ac:dyDescent="0.25">
      <c r="B21" s="1077" t="s">
        <v>3</v>
      </c>
      <c r="C21" s="1073"/>
      <c r="D21" s="1078">
        <v>284.52047809401989</v>
      </c>
      <c r="E21" s="1079">
        <v>0.15159678818608835</v>
      </c>
      <c r="F21" s="1073"/>
      <c r="G21" s="1078">
        <v>443.72273083965456</v>
      </c>
      <c r="H21" s="1079">
        <v>0.17909168555076493</v>
      </c>
      <c r="I21" s="1073"/>
      <c r="J21" s="1078">
        <v>781.93107455012841</v>
      </c>
      <c r="K21" s="1079">
        <v>0.18432603726155647</v>
      </c>
      <c r="L21" s="1073"/>
      <c r="M21" s="1073"/>
      <c r="N21" s="1073"/>
      <c r="O21" s="1073"/>
      <c r="P21" s="1073"/>
      <c r="Q21" s="1073"/>
      <c r="R21" s="1073"/>
    </row>
    <row r="22" spans="1:18" ht="15" customHeight="1" x14ac:dyDescent="0.25">
      <c r="B22" s="1077" t="s">
        <v>2</v>
      </c>
      <c r="C22" s="1073"/>
      <c r="D22" s="1078">
        <v>193.26754978610256</v>
      </c>
      <c r="E22" s="1079">
        <v>0.31873264604060964</v>
      </c>
      <c r="F22" s="1073"/>
      <c r="G22" s="1078">
        <v>349.1042541176563</v>
      </c>
      <c r="H22" s="1079">
        <v>0.26798556165945908</v>
      </c>
      <c r="I22" s="1073"/>
      <c r="J22" s="1078">
        <v>605.42178364456447</v>
      </c>
      <c r="K22" s="1079">
        <v>0.26394219416770931</v>
      </c>
      <c r="L22" s="1073"/>
      <c r="M22" s="1073"/>
      <c r="N22" s="1073"/>
      <c r="O22" s="1073"/>
      <c r="P22" s="1073"/>
      <c r="Q22" s="1073"/>
      <c r="R22" s="1073"/>
    </row>
    <row r="23" spans="1:18" ht="15" customHeight="1" x14ac:dyDescent="0.25">
      <c r="B23" s="1077" t="s">
        <v>35</v>
      </c>
      <c r="C23" s="1073"/>
      <c r="D23" s="1078">
        <v>189.62535000000028</v>
      </c>
      <c r="E23" s="1079">
        <v>0.39390767152284861</v>
      </c>
      <c r="F23" s="1073"/>
      <c r="G23" s="1078">
        <v>253.25467549668895</v>
      </c>
      <c r="H23" s="1079">
        <v>0.38094905107303101</v>
      </c>
      <c r="I23" s="1073"/>
      <c r="J23" s="1078">
        <v>396.02390588235187</v>
      </c>
      <c r="K23" s="1079">
        <v>0.41248019042602069</v>
      </c>
      <c r="L23" s="1073"/>
      <c r="M23" s="1073"/>
      <c r="N23" s="1073"/>
      <c r="O23" s="1073"/>
      <c r="P23" s="1073"/>
      <c r="Q23" s="1073"/>
      <c r="R23" s="1073"/>
    </row>
    <row r="24" spans="1:18" ht="15" customHeight="1" x14ac:dyDescent="0.25">
      <c r="B24" s="1077" t="s">
        <v>42</v>
      </c>
      <c r="C24" s="1073"/>
      <c r="D24" s="1078">
        <v>303.95932594644506</v>
      </c>
      <c r="E24" s="1079">
        <v>5.2679739790036796E-2</v>
      </c>
      <c r="F24" s="1073"/>
      <c r="G24" s="1078">
        <v>325.93858369098632</v>
      </c>
      <c r="H24" s="1079">
        <v>0.15229954665139581</v>
      </c>
      <c r="I24" s="1073"/>
      <c r="J24" s="1078">
        <v>478.47408585055024</v>
      </c>
      <c r="K24" s="1079">
        <v>0.26561384182093584</v>
      </c>
      <c r="L24" s="1073"/>
      <c r="M24" s="1073"/>
      <c r="N24" s="1073"/>
      <c r="O24" s="1073"/>
      <c r="P24" s="1073"/>
      <c r="Q24" s="1073"/>
      <c r="R24" s="1073"/>
    </row>
    <row r="25" spans="1:18" ht="15" customHeight="1" x14ac:dyDescent="0.25">
      <c r="B25" s="1077" t="s">
        <v>43</v>
      </c>
      <c r="C25" s="1073"/>
      <c r="D25" s="1078">
        <v>105.0021052631579</v>
      </c>
      <c r="E25" s="1079">
        <v>0.38546235884180058</v>
      </c>
      <c r="F25" s="1073"/>
      <c r="G25" s="1078">
        <v>135.58799999999999</v>
      </c>
      <c r="H25" s="1079">
        <v>0.38969603465182567</v>
      </c>
      <c r="I25" s="1073"/>
      <c r="J25" s="1078">
        <v>455</v>
      </c>
      <c r="K25" s="1079">
        <v>0.10878565864408424</v>
      </c>
      <c r="L25" s="1073"/>
      <c r="M25" s="1073"/>
      <c r="N25" s="1073"/>
      <c r="O25" s="1073"/>
      <c r="P25" s="1073"/>
      <c r="Q25" s="1073"/>
      <c r="R25" s="1073"/>
    </row>
    <row r="26" spans="1:18" ht="15" customHeight="1" x14ac:dyDescent="0.25">
      <c r="B26" s="1077" t="s">
        <v>44</v>
      </c>
      <c r="C26" s="1073"/>
      <c r="D26" s="1078">
        <v>231.53906693711977</v>
      </c>
      <c r="E26" s="1079">
        <v>0.302214389461678</v>
      </c>
      <c r="F26" s="1073"/>
      <c r="G26" s="1078">
        <v>490.36533950617149</v>
      </c>
      <c r="H26" s="1079">
        <v>0.26261935717915857</v>
      </c>
      <c r="I26" s="1073"/>
      <c r="J26" s="1078">
        <v>576.92750000000115</v>
      </c>
      <c r="K26" s="1079">
        <v>0.26299073497681824</v>
      </c>
      <c r="L26" s="1073"/>
      <c r="M26" s="1073"/>
      <c r="N26" s="1073"/>
      <c r="O26" s="1073"/>
      <c r="P26" s="1073"/>
      <c r="Q26" s="1073"/>
      <c r="R26" s="1073"/>
    </row>
    <row r="27" spans="1:18" ht="15" customHeight="1" x14ac:dyDescent="0.25">
      <c r="B27" s="1077" t="s">
        <v>45</v>
      </c>
      <c r="C27" s="1073"/>
      <c r="D27" s="1078" t="s">
        <v>364</v>
      </c>
      <c r="E27" s="1079" t="s">
        <v>364</v>
      </c>
      <c r="F27" s="1073"/>
      <c r="G27" s="1078" t="s">
        <v>364</v>
      </c>
      <c r="H27" s="1079" t="s">
        <v>364</v>
      </c>
      <c r="I27" s="1073"/>
      <c r="J27" s="1078" t="s">
        <v>364</v>
      </c>
      <c r="K27" s="1079" t="s">
        <v>364</v>
      </c>
      <c r="L27" s="1073"/>
      <c r="M27" s="1073"/>
      <c r="N27" s="1073"/>
      <c r="O27" s="1073"/>
      <c r="P27" s="1073"/>
      <c r="Q27" s="1073"/>
      <c r="R27" s="1073"/>
    </row>
    <row r="28" spans="1:18" ht="15" customHeight="1" x14ac:dyDescent="0.25">
      <c r="B28" s="1077" t="s">
        <v>46</v>
      </c>
      <c r="C28" s="1073"/>
      <c r="D28" s="1078" t="s">
        <v>364</v>
      </c>
      <c r="E28" s="1079" t="s">
        <v>364</v>
      </c>
      <c r="F28" s="1073"/>
      <c r="G28" s="1078" t="s">
        <v>364</v>
      </c>
      <c r="H28" s="1079" t="s">
        <v>364</v>
      </c>
      <c r="I28" s="1073"/>
      <c r="J28" s="1078" t="s">
        <v>364</v>
      </c>
      <c r="K28" s="1079" t="s">
        <v>364</v>
      </c>
      <c r="L28" s="1073"/>
      <c r="M28" s="1073"/>
      <c r="N28" s="1073"/>
      <c r="O28" s="1073"/>
      <c r="P28" s="1073"/>
      <c r="Q28" s="1073"/>
      <c r="R28" s="1073"/>
    </row>
    <row r="29" spans="1:18" ht="15" customHeight="1" x14ac:dyDescent="0.25">
      <c r="B29" s="1080" t="s">
        <v>1</v>
      </c>
      <c r="C29" s="1073"/>
      <c r="D29" s="1081">
        <v>210</v>
      </c>
      <c r="E29" s="1082">
        <v>0</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234.53961256261181</v>
      </c>
      <c r="E30" s="1314">
        <v>0.35121289183020332</v>
      </c>
      <c r="F30" s="673"/>
      <c r="G30" s="1313">
        <v>368.94912481993197</v>
      </c>
      <c r="H30" s="1314">
        <v>0.37861616269633314</v>
      </c>
      <c r="I30" s="673"/>
      <c r="J30" s="1313">
        <v>594.15440019951893</v>
      </c>
      <c r="K30" s="1314">
        <v>0.3549384036020205</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8.6"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369</v>
      </c>
      <c r="C3" s="1363"/>
      <c r="D3" s="1363"/>
      <c r="E3" s="1363"/>
      <c r="F3" s="1363"/>
      <c r="G3" s="1363"/>
      <c r="H3" s="1363"/>
      <c r="I3" s="1363"/>
      <c r="J3" s="1363"/>
      <c r="K3" s="1363"/>
      <c r="L3" s="1363"/>
      <c r="M3" s="1363"/>
      <c r="N3" s="1363"/>
      <c r="O3" s="1363"/>
      <c r="P3" s="1363"/>
      <c r="Q3" s="1363"/>
      <c r="R3" s="1363"/>
      <c r="S3" s="1363"/>
      <c r="T3" s="1363"/>
      <c r="U3" s="1363"/>
      <c r="V3" s="1363"/>
      <c r="W3" s="1363"/>
    </row>
    <row r="5" spans="1:26" x14ac:dyDescent="0.25">
      <c r="B5" s="219"/>
      <c r="C5" s="219"/>
      <c r="D5" s="1364" t="s">
        <v>366</v>
      </c>
      <c r="E5" s="1364"/>
      <c r="F5" s="1364"/>
      <c r="G5" s="1364"/>
      <c r="H5" s="1364"/>
      <c r="I5" s="1364"/>
      <c r="J5" s="1364"/>
      <c r="K5" s="1364"/>
      <c r="L5" s="219"/>
      <c r="M5" s="1365" t="s">
        <v>340</v>
      </c>
      <c r="N5" s="1365"/>
      <c r="O5" s="1365"/>
      <c r="P5" s="1365"/>
      <c r="Q5" s="1365"/>
      <c r="R5" s="1365"/>
      <c r="S5" s="1365"/>
      <c r="T5" s="1365"/>
      <c r="U5" s="1365"/>
      <c r="V5" s="1365"/>
      <c r="W5" s="1365"/>
      <c r="X5" s="1365"/>
    </row>
    <row r="6" spans="1:26" ht="21" customHeight="1" x14ac:dyDescent="0.25">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f>EVO_sol!W6</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212243</v>
      </c>
      <c r="E9" s="300">
        <v>220375</v>
      </c>
      <c r="F9" s="300">
        <v>228555</v>
      </c>
      <c r="G9" s="254">
        <v>257227</v>
      </c>
      <c r="H9" s="254">
        <v>270632</v>
      </c>
      <c r="I9" s="254">
        <v>286600</v>
      </c>
      <c r="J9" s="301">
        <v>286814</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5.7133274115136468E-2</v>
      </c>
      <c r="X9" s="279">
        <v>15501</v>
      </c>
    </row>
    <row r="10" spans="1:26" x14ac:dyDescent="0.25">
      <c r="B10" s="303" t="s">
        <v>7</v>
      </c>
      <c r="C10" s="219"/>
      <c r="D10" s="253">
        <v>29146</v>
      </c>
      <c r="E10" s="254">
        <v>32952</v>
      </c>
      <c r="F10" s="254">
        <v>31533</v>
      </c>
      <c r="G10" s="254">
        <v>35145</v>
      </c>
      <c r="H10" s="254">
        <v>37547</v>
      </c>
      <c r="I10" s="254">
        <v>40334</v>
      </c>
      <c r="J10" s="257">
        <v>40702</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6.5274288107202594E-2</v>
      </c>
      <c r="X10" s="257">
        <v>2494</v>
      </c>
    </row>
    <row r="11" spans="1:26" x14ac:dyDescent="0.25">
      <c r="B11" s="303" t="s">
        <v>37</v>
      </c>
      <c r="C11" s="219"/>
      <c r="D11" s="253">
        <v>22049</v>
      </c>
      <c r="E11" s="254">
        <v>21083</v>
      </c>
      <c r="F11" s="254">
        <v>24199</v>
      </c>
      <c r="G11" s="254">
        <v>27700</v>
      </c>
      <c r="H11" s="254">
        <v>28977</v>
      </c>
      <c r="I11" s="254">
        <v>31214</v>
      </c>
      <c r="J11" s="257">
        <v>31506</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7.864014516073814E-2</v>
      </c>
      <c r="X11" s="257">
        <v>2297</v>
      </c>
    </row>
    <row r="12" spans="1:26" x14ac:dyDescent="0.25">
      <c r="B12" s="303" t="s">
        <v>38</v>
      </c>
      <c r="C12" s="219"/>
      <c r="D12" s="253">
        <v>17328</v>
      </c>
      <c r="E12" s="254">
        <v>20674</v>
      </c>
      <c r="F12" s="254">
        <v>23074</v>
      </c>
      <c r="G12" s="254">
        <v>24476</v>
      </c>
      <c r="H12" s="254">
        <v>26198</v>
      </c>
      <c r="I12" s="254">
        <v>29233</v>
      </c>
      <c r="J12" s="257">
        <v>29317</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8.6176873772739082E-2</v>
      </c>
      <c r="X12" s="257">
        <v>2326</v>
      </c>
    </row>
    <row r="13" spans="1:26" x14ac:dyDescent="0.25">
      <c r="B13" s="303" t="s">
        <v>6</v>
      </c>
      <c r="C13" s="219"/>
      <c r="D13" s="253">
        <v>21638</v>
      </c>
      <c r="E13" s="254">
        <v>23390</v>
      </c>
      <c r="F13" s="254">
        <v>25070</v>
      </c>
      <c r="G13" s="254">
        <v>26787</v>
      </c>
      <c r="H13" s="254">
        <v>34697</v>
      </c>
      <c r="I13" s="254">
        <v>40697</v>
      </c>
      <c r="J13" s="257">
        <v>41030</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9.8204009528652936E-2</v>
      </c>
      <c r="X13" s="257">
        <v>3669</v>
      </c>
      <c r="Z13" s="224"/>
    </row>
    <row r="14" spans="1:26" x14ac:dyDescent="0.25">
      <c r="B14" s="303" t="s">
        <v>5</v>
      </c>
      <c r="C14" s="219"/>
      <c r="D14" s="253">
        <v>15734</v>
      </c>
      <c r="E14" s="254">
        <v>17179</v>
      </c>
      <c r="F14" s="254">
        <v>17123</v>
      </c>
      <c r="G14" s="254">
        <v>17369</v>
      </c>
      <c r="H14" s="254">
        <v>17553</v>
      </c>
      <c r="I14" s="254">
        <v>17166</v>
      </c>
      <c r="J14" s="257">
        <v>17396</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-2.8590574045119554E-2</v>
      </c>
      <c r="X14" s="257">
        <v>-512</v>
      </c>
      <c r="Z14" s="224"/>
    </row>
    <row r="15" spans="1:26" x14ac:dyDescent="0.25">
      <c r="B15" s="303" t="s">
        <v>4</v>
      </c>
      <c r="C15" s="219"/>
      <c r="D15" s="253">
        <v>93374</v>
      </c>
      <c r="E15" s="254">
        <v>104776</v>
      </c>
      <c r="F15" s="254">
        <v>105589</v>
      </c>
      <c r="G15" s="254">
        <v>108712</v>
      </c>
      <c r="H15" s="254">
        <v>114173</v>
      </c>
      <c r="I15" s="254">
        <v>122589</v>
      </c>
      <c r="J15" s="257">
        <v>124219</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6.3792069880962643E-2</v>
      </c>
      <c r="X15" s="257">
        <v>7449</v>
      </c>
      <c r="Z15" s="224"/>
    </row>
    <row r="16" spans="1:26" x14ac:dyDescent="0.25">
      <c r="B16" s="303" t="s">
        <v>40</v>
      </c>
      <c r="C16" s="219"/>
      <c r="D16" s="253">
        <v>57838</v>
      </c>
      <c r="E16" s="254">
        <v>62182</v>
      </c>
      <c r="F16" s="254">
        <v>59849</v>
      </c>
      <c r="G16" s="254">
        <v>63814</v>
      </c>
      <c r="H16" s="254">
        <v>67338</v>
      </c>
      <c r="I16" s="254">
        <v>72357</v>
      </c>
      <c r="J16" s="257">
        <v>72434</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6.4532721955234296E-2</v>
      </c>
      <c r="X16" s="257">
        <v>4391</v>
      </c>
      <c r="Z16" s="224"/>
    </row>
    <row r="17" spans="2:28" x14ac:dyDescent="0.25">
      <c r="B17" s="303" t="s">
        <v>41</v>
      </c>
      <c r="C17" s="219"/>
      <c r="D17" s="253">
        <v>155037</v>
      </c>
      <c r="E17" s="254">
        <v>163730</v>
      </c>
      <c r="F17" s="254">
        <v>156934</v>
      </c>
      <c r="G17" s="254">
        <v>166875</v>
      </c>
      <c r="H17" s="254">
        <v>187874</v>
      </c>
      <c r="I17" s="254">
        <v>201720</v>
      </c>
      <c r="J17" s="257">
        <v>208349</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8.3452504147144335E-2</v>
      </c>
      <c r="X17" s="257">
        <v>16048</v>
      </c>
      <c r="Z17" s="224"/>
    </row>
    <row r="18" spans="2:28" x14ac:dyDescent="0.25">
      <c r="B18" s="303" t="s">
        <v>3</v>
      </c>
      <c r="C18" s="219"/>
      <c r="D18" s="253">
        <v>74354</v>
      </c>
      <c r="E18" s="254">
        <v>88242</v>
      </c>
      <c r="F18" s="254">
        <v>102104</v>
      </c>
      <c r="G18" s="254">
        <v>117265</v>
      </c>
      <c r="H18" s="254">
        <v>133839</v>
      </c>
      <c r="I18" s="254">
        <v>146290</v>
      </c>
      <c r="J18" s="257">
        <v>152556</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8.3771418828677779E-2</v>
      </c>
      <c r="X18" s="257">
        <v>11792</v>
      </c>
      <c r="Z18" s="224"/>
    </row>
    <row r="19" spans="2:28" x14ac:dyDescent="0.25">
      <c r="B19" s="303" t="s">
        <v>2</v>
      </c>
      <c r="C19" s="219"/>
      <c r="D19" s="253">
        <v>29189</v>
      </c>
      <c r="E19" s="254">
        <v>28237</v>
      </c>
      <c r="F19" s="254">
        <v>29065</v>
      </c>
      <c r="G19" s="254">
        <v>31070</v>
      </c>
      <c r="H19" s="254">
        <v>32795</v>
      </c>
      <c r="I19" s="254">
        <v>35293</v>
      </c>
      <c r="J19" s="257">
        <v>35415</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6.7681640036177271E-2</v>
      </c>
      <c r="X19" s="257">
        <v>2245</v>
      </c>
      <c r="Z19" s="224"/>
    </row>
    <row r="20" spans="2:28" x14ac:dyDescent="0.25">
      <c r="B20" s="303" t="s">
        <v>35</v>
      </c>
      <c r="C20" s="219"/>
      <c r="D20" s="253">
        <v>60099</v>
      </c>
      <c r="E20" s="254">
        <v>61636</v>
      </c>
      <c r="F20" s="254">
        <v>62544</v>
      </c>
      <c r="G20" s="254">
        <v>65061</v>
      </c>
      <c r="H20" s="254">
        <v>68103</v>
      </c>
      <c r="I20" s="254">
        <v>73691</v>
      </c>
      <c r="J20" s="257">
        <v>74248</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5.3312526599517573E-2</v>
      </c>
      <c r="X20" s="257">
        <v>3758</v>
      </c>
      <c r="Z20" s="224"/>
    </row>
    <row r="21" spans="2:28" x14ac:dyDescent="0.25">
      <c r="B21" s="303" t="s">
        <v>42</v>
      </c>
      <c r="C21" s="219"/>
      <c r="D21" s="253">
        <v>141699</v>
      </c>
      <c r="E21" s="254">
        <v>143622</v>
      </c>
      <c r="F21" s="254">
        <v>133442</v>
      </c>
      <c r="G21" s="254">
        <v>152686</v>
      </c>
      <c r="H21" s="254">
        <v>163762</v>
      </c>
      <c r="I21" s="254">
        <v>177795</v>
      </c>
      <c r="J21" s="257">
        <v>181408</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8.5729333748294279E-2</v>
      </c>
      <c r="X21" s="257">
        <v>14324</v>
      </c>
      <c r="Z21" s="224"/>
    </row>
    <row r="22" spans="2:28" x14ac:dyDescent="0.25">
      <c r="B22" s="303" t="s">
        <v>43</v>
      </c>
      <c r="C22" s="219"/>
      <c r="D22" s="253">
        <v>34999</v>
      </c>
      <c r="E22" s="254">
        <v>35054</v>
      </c>
      <c r="F22" s="254">
        <v>35294</v>
      </c>
      <c r="G22" s="254">
        <v>37047</v>
      </c>
      <c r="H22" s="254">
        <v>37762</v>
      </c>
      <c r="I22" s="254">
        <v>40484</v>
      </c>
      <c r="J22" s="257">
        <v>42280</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0.10109901557372769</v>
      </c>
      <c r="X22" s="257">
        <v>3882</v>
      </c>
      <c r="Z22" s="224"/>
    </row>
    <row r="23" spans="2:28" x14ac:dyDescent="0.25">
      <c r="B23" s="303" t="s">
        <v>44</v>
      </c>
      <c r="C23" s="219"/>
      <c r="D23" s="253">
        <v>13668</v>
      </c>
      <c r="E23" s="254">
        <v>13801</v>
      </c>
      <c r="F23" s="254">
        <v>13661</v>
      </c>
      <c r="G23" s="254">
        <v>14164</v>
      </c>
      <c r="H23" s="254">
        <v>15245</v>
      </c>
      <c r="I23" s="254">
        <v>16142</v>
      </c>
      <c r="J23" s="257">
        <v>16304</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5.8838810235095407E-2</v>
      </c>
      <c r="X23" s="257">
        <v>906</v>
      </c>
      <c r="Z23" s="224"/>
    </row>
    <row r="24" spans="2:28" x14ac:dyDescent="0.25">
      <c r="B24" s="303" t="s">
        <v>45</v>
      </c>
      <c r="C24" s="219"/>
      <c r="D24" s="253">
        <v>65017</v>
      </c>
      <c r="E24" s="254">
        <v>67062</v>
      </c>
      <c r="F24" s="254">
        <v>65757</v>
      </c>
      <c r="G24" s="254">
        <v>65741</v>
      </c>
      <c r="H24" s="254">
        <v>65206</v>
      </c>
      <c r="I24" s="254">
        <v>67674</v>
      </c>
      <c r="J24" s="257">
        <v>68480</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4.0634592590341301E-2</v>
      </c>
      <c r="X24" s="257">
        <v>2674</v>
      </c>
      <c r="Z24" s="224"/>
    </row>
    <row r="25" spans="2:28" x14ac:dyDescent="0.25">
      <c r="B25" s="303" t="s">
        <v>46</v>
      </c>
      <c r="C25" s="219"/>
      <c r="D25" s="253">
        <v>8100</v>
      </c>
      <c r="E25" s="254">
        <v>8282</v>
      </c>
      <c r="F25" s="254">
        <v>7638</v>
      </c>
      <c r="G25" s="254">
        <v>8004</v>
      </c>
      <c r="H25" s="254">
        <v>8548</v>
      </c>
      <c r="I25" s="254">
        <v>9180</v>
      </c>
      <c r="J25" s="257">
        <v>9221</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5.3106441297396056E-2</v>
      </c>
      <c r="X25" s="257">
        <v>465</v>
      </c>
      <c r="Z25" s="224"/>
    </row>
    <row r="26" spans="2:28" x14ac:dyDescent="0.25">
      <c r="B26" s="305" t="s">
        <v>1</v>
      </c>
      <c r="C26" s="219"/>
      <c r="D26" s="260">
        <v>2763</v>
      </c>
      <c r="E26" s="261">
        <v>2906</v>
      </c>
      <c r="F26" s="261">
        <v>2799</v>
      </c>
      <c r="G26" s="261">
        <v>2999</v>
      </c>
      <c r="H26" s="261">
        <v>3188</v>
      </c>
      <c r="I26" s="261">
        <v>3407</v>
      </c>
      <c r="J26" s="265">
        <v>3493</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8.4445824278174486E-2</v>
      </c>
      <c r="X26" s="265">
        <v>272</v>
      </c>
      <c r="Z26" s="224"/>
      <c r="AA26" s="224"/>
      <c r="AB26" s="286"/>
    </row>
    <row r="27" spans="2:28" x14ac:dyDescent="0.25">
      <c r="B27" s="235" t="s">
        <v>0</v>
      </c>
      <c r="C27" s="219"/>
      <c r="D27" s="1230">
        <f>SUM(D9:D26)</f>
        <v>1054275</v>
      </c>
      <c r="E27" s="306">
        <f>SUM(E9:E26)</f>
        <v>1115183</v>
      </c>
      <c r="F27" s="307">
        <f>SUM(F9:F26)</f>
        <v>1124230</v>
      </c>
      <c r="G27" s="306">
        <f>SUM(G9:G26)</f>
        <v>1222142</v>
      </c>
      <c r="H27" s="307">
        <v>1313437</v>
      </c>
      <c r="I27" s="306">
        <v>1411866</v>
      </c>
      <c r="J27" s="306">
        <f>SUM(J9:J26)</f>
        <v>1435172</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7.0072793509649234E-2</v>
      </c>
      <c r="X27" s="243">
        <v>93981</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195</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455</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v>255.57647058823531</v>
      </c>
      <c r="E12" s="1076">
        <v>0.18364643521188079</v>
      </c>
      <c r="F12" s="1073"/>
      <c r="G12" s="1075">
        <v>425.40175193051169</v>
      </c>
      <c r="H12" s="1076">
        <v>0.3575038437611105</v>
      </c>
      <c r="I12" s="1073"/>
      <c r="J12" s="1075">
        <v>586.01760104672155</v>
      </c>
      <c r="K12" s="1076">
        <v>0.1825044623179114</v>
      </c>
      <c r="L12" s="1073"/>
      <c r="M12" s="1073"/>
      <c r="N12" s="1073"/>
      <c r="O12" s="1073"/>
      <c r="P12" s="1073"/>
      <c r="Q12" s="1073"/>
      <c r="R12" s="1073"/>
    </row>
    <row r="13" spans="1:21" ht="15" customHeight="1" x14ac:dyDescent="0.25">
      <c r="B13" s="1077" t="s">
        <v>7</v>
      </c>
      <c r="C13" s="1073"/>
      <c r="D13" s="1078">
        <v>211.70173913043479</v>
      </c>
      <c r="E13" s="1079">
        <v>0.4572972840036536</v>
      </c>
      <c r="F13" s="1073"/>
      <c r="G13" s="1078">
        <v>404.02431431132328</v>
      </c>
      <c r="H13" s="1079">
        <v>0.59420476380986531</v>
      </c>
      <c r="I13" s="1073"/>
      <c r="J13" s="1078">
        <v>469.37296894031692</v>
      </c>
      <c r="K13" s="1079">
        <v>0.41852987421366267</v>
      </c>
      <c r="L13" s="1073"/>
      <c r="M13" s="1073"/>
      <c r="N13" s="1073"/>
      <c r="O13" s="1073"/>
      <c r="P13" s="1073"/>
      <c r="Q13" s="1073"/>
      <c r="R13" s="1073"/>
    </row>
    <row r="14" spans="1:21" ht="15" customHeight="1" x14ac:dyDescent="0.25">
      <c r="B14" s="1077" t="s">
        <v>37</v>
      </c>
      <c r="C14" s="1073"/>
      <c r="D14" s="1078">
        <v>347.99727272727279</v>
      </c>
      <c r="E14" s="1079">
        <v>0.33492591022846524</v>
      </c>
      <c r="F14" s="1073"/>
      <c r="G14" s="1078">
        <v>397.03209404849628</v>
      </c>
      <c r="H14" s="1079">
        <v>0.46004531913187552</v>
      </c>
      <c r="I14" s="1073"/>
      <c r="J14" s="1078">
        <v>445.23912984364569</v>
      </c>
      <c r="K14" s="1079">
        <v>0.43896725099501077</v>
      </c>
      <c r="L14" s="1073"/>
      <c r="M14" s="1073"/>
      <c r="N14" s="1073"/>
      <c r="O14" s="1073"/>
      <c r="P14" s="1073"/>
      <c r="Q14" s="1073"/>
      <c r="R14" s="1073"/>
    </row>
    <row r="15" spans="1:21" ht="15" customHeight="1" x14ac:dyDescent="0.25">
      <c r="B15" s="1077" t="s">
        <v>38</v>
      </c>
      <c r="C15" s="1073"/>
      <c r="D15" s="1078" t="s">
        <v>364</v>
      </c>
      <c r="E15" s="1079" t="s">
        <v>364</v>
      </c>
      <c r="F15" s="1073"/>
      <c r="G15" s="1078">
        <v>567.84962192439889</v>
      </c>
      <c r="H15" s="1079">
        <v>0.26648936146893459</v>
      </c>
      <c r="I15" s="1073"/>
      <c r="J15" s="1078">
        <v>554.49687285223399</v>
      </c>
      <c r="K15" s="1079">
        <v>0.27473766961380541</v>
      </c>
      <c r="L15" s="1073"/>
      <c r="M15" s="1073"/>
      <c r="N15" s="1073"/>
      <c r="O15" s="1073"/>
      <c r="P15" s="1073"/>
      <c r="Q15" s="1073"/>
      <c r="R15" s="1073"/>
    </row>
    <row r="16" spans="1:21" ht="15" customHeight="1" x14ac:dyDescent="0.25">
      <c r="B16" s="1077" t="s">
        <v>6</v>
      </c>
      <c r="C16" s="1073"/>
      <c r="D16" s="1078">
        <v>318.8483333333333</v>
      </c>
      <c r="E16" s="1079">
        <v>0.6645376816574613</v>
      </c>
      <c r="F16" s="1073"/>
      <c r="G16" s="1078">
        <v>318.34863397547991</v>
      </c>
      <c r="H16" s="1079">
        <v>0.63923898047339922</v>
      </c>
      <c r="I16" s="1073"/>
      <c r="J16" s="1078">
        <v>502.23228765571878</v>
      </c>
      <c r="K16" s="1079">
        <v>0.53480668689975863</v>
      </c>
      <c r="L16" s="1073"/>
      <c r="M16" s="1073"/>
      <c r="N16" s="1073"/>
      <c r="O16" s="1073"/>
      <c r="P16" s="1073"/>
      <c r="Q16" s="1073"/>
      <c r="R16" s="1073"/>
    </row>
    <row r="17" spans="1:18" ht="15" customHeight="1" x14ac:dyDescent="0.25">
      <c r="B17" s="1077" t="s">
        <v>5</v>
      </c>
      <c r="C17" s="1073"/>
      <c r="D17" s="1078">
        <v>514.07571428571441</v>
      </c>
      <c r="E17" s="1079">
        <v>0.44896202868097768</v>
      </c>
      <c r="F17" s="1073"/>
      <c r="G17" s="1078">
        <v>375.32064935064938</v>
      </c>
      <c r="H17" s="1079">
        <v>0.53780379838204739</v>
      </c>
      <c r="I17" s="1073"/>
      <c r="J17" s="1078">
        <v>451.45486111111097</v>
      </c>
      <c r="K17" s="1079">
        <v>0.59662246134772345</v>
      </c>
      <c r="L17" s="1073"/>
      <c r="M17" s="1073"/>
      <c r="N17" s="1073"/>
      <c r="O17" s="1073"/>
      <c r="P17" s="1073"/>
      <c r="Q17" s="1073"/>
      <c r="R17" s="1073"/>
    </row>
    <row r="18" spans="1:18" ht="15" customHeight="1" x14ac:dyDescent="0.25">
      <c r="B18" s="1077" t="s">
        <v>4</v>
      </c>
      <c r="C18" s="1073"/>
      <c r="D18" s="1078">
        <v>168.78</v>
      </c>
      <c r="E18" s="1079">
        <v>0</v>
      </c>
      <c r="F18" s="1073"/>
      <c r="G18" s="1078">
        <v>428.46554744526304</v>
      </c>
      <c r="H18" s="1079">
        <v>0.64011382588187082</v>
      </c>
      <c r="I18" s="1073"/>
      <c r="J18" s="1078">
        <v>581.75246085410038</v>
      </c>
      <c r="K18" s="1079">
        <v>0.54167257496893917</v>
      </c>
      <c r="L18" s="1073"/>
      <c r="M18" s="1073"/>
      <c r="N18" s="1073"/>
      <c r="O18" s="1073"/>
      <c r="P18" s="1073"/>
      <c r="Q18" s="1073"/>
      <c r="R18" s="1073"/>
    </row>
    <row r="19" spans="1:18" ht="15" customHeight="1" x14ac:dyDescent="0.25">
      <c r="B19" s="1077" t="s">
        <v>40</v>
      </c>
      <c r="C19" s="1073"/>
      <c r="D19" s="1078">
        <v>255.38078170144337</v>
      </c>
      <c r="E19" s="1079">
        <v>0.39288704950449149</v>
      </c>
      <c r="F19" s="1073"/>
      <c r="G19" s="1078">
        <v>415.81874815331713</v>
      </c>
      <c r="H19" s="1079">
        <v>0.51302675501100237</v>
      </c>
      <c r="I19" s="1073"/>
      <c r="J19" s="1078">
        <v>485.10105271317946</v>
      </c>
      <c r="K19" s="1079">
        <v>0.53875897814182971</v>
      </c>
      <c r="L19" s="1073"/>
      <c r="M19" s="1073"/>
      <c r="N19" s="1073"/>
      <c r="O19" s="1073"/>
      <c r="P19" s="1073"/>
      <c r="Q19" s="1073"/>
      <c r="R19" s="1073"/>
    </row>
    <row r="20" spans="1:18" ht="15" customHeight="1" x14ac:dyDescent="0.25">
      <c r="B20" s="1077" t="s">
        <v>41</v>
      </c>
      <c r="C20" s="1073"/>
      <c r="D20" s="1078">
        <v>784.13</v>
      </c>
      <c r="E20" s="1079">
        <v>0.81989145352787018</v>
      </c>
      <c r="F20" s="1073"/>
      <c r="G20" s="1078">
        <v>676.88989139288799</v>
      </c>
      <c r="H20" s="1079">
        <v>0.39799168769233051</v>
      </c>
      <c r="I20" s="1073"/>
      <c r="J20" s="1078">
        <v>667.07832800850156</v>
      </c>
      <c r="K20" s="1079">
        <v>0.40251074517657942</v>
      </c>
      <c r="L20" s="1073"/>
      <c r="M20" s="1073"/>
      <c r="N20" s="1073"/>
      <c r="O20" s="1073"/>
      <c r="P20" s="1073"/>
      <c r="Q20" s="1073"/>
      <c r="R20" s="1073"/>
    </row>
    <row r="21" spans="1:18" ht="15" customHeight="1" x14ac:dyDescent="0.25">
      <c r="B21" s="1077" t="s">
        <v>3</v>
      </c>
      <c r="C21" s="1073"/>
      <c r="D21" s="1078">
        <v>1426.0142417582433</v>
      </c>
      <c r="E21" s="1079">
        <v>0.36064406041120411</v>
      </c>
      <c r="F21" s="1073"/>
      <c r="G21" s="1078">
        <v>971.39008325008297</v>
      </c>
      <c r="H21" s="1079">
        <v>0.38632560094576224</v>
      </c>
      <c r="I21" s="1073"/>
      <c r="J21" s="1078">
        <v>877.81149215497908</v>
      </c>
      <c r="K21" s="1079">
        <v>0.35579010665312977</v>
      </c>
      <c r="L21" s="1073"/>
      <c r="M21" s="1073"/>
      <c r="N21" s="1073"/>
      <c r="O21" s="1073"/>
      <c r="P21" s="1073"/>
      <c r="Q21" s="1073"/>
      <c r="R21" s="1073"/>
    </row>
    <row r="22" spans="1:18" ht="15" customHeight="1" x14ac:dyDescent="0.25">
      <c r="B22" s="1077" t="s">
        <v>2</v>
      </c>
      <c r="C22" s="1073"/>
      <c r="D22" s="1078">
        <v>439.8725</v>
      </c>
      <c r="E22" s="1079">
        <v>0.57819034192108976</v>
      </c>
      <c r="F22" s="1073"/>
      <c r="G22" s="1078">
        <v>351.63178115015916</v>
      </c>
      <c r="H22" s="1079">
        <v>0.44127032919578857</v>
      </c>
      <c r="I22" s="1073"/>
      <c r="J22" s="1078">
        <v>478.8163745819391</v>
      </c>
      <c r="K22" s="1079">
        <v>0.44312910519888804</v>
      </c>
      <c r="L22" s="1073"/>
      <c r="M22" s="1073"/>
      <c r="N22" s="1073"/>
      <c r="O22" s="1073"/>
      <c r="P22" s="1073"/>
      <c r="Q22" s="1073"/>
      <c r="R22" s="1073"/>
    </row>
    <row r="23" spans="1:18" ht="15" customHeight="1" x14ac:dyDescent="0.25">
      <c r="B23" s="1077" t="s">
        <v>35</v>
      </c>
      <c r="C23" s="1073"/>
      <c r="D23" s="1078">
        <v>243.17828571428572</v>
      </c>
      <c r="E23" s="1079">
        <v>0.25820967731341188</v>
      </c>
      <c r="F23" s="1073"/>
      <c r="G23" s="1078">
        <v>392.04220194647519</v>
      </c>
      <c r="H23" s="1079">
        <v>0.45553186512588723</v>
      </c>
      <c r="I23" s="1073"/>
      <c r="J23" s="1078">
        <v>418.40190988223605</v>
      </c>
      <c r="K23" s="1079">
        <v>0.4476675251749469</v>
      </c>
      <c r="L23" s="1073"/>
      <c r="M23" s="1073"/>
      <c r="N23" s="1073"/>
      <c r="O23" s="1073"/>
      <c r="P23" s="1073"/>
      <c r="Q23" s="1073"/>
      <c r="R23" s="1073"/>
    </row>
    <row r="24" spans="1:18" ht="15" customHeight="1" x14ac:dyDescent="0.25">
      <c r="B24" s="1077" t="s">
        <v>42</v>
      </c>
      <c r="C24" s="1073"/>
      <c r="D24" s="1078">
        <v>396.96333333333331</v>
      </c>
      <c r="E24" s="1079">
        <v>0.18370298784548933</v>
      </c>
      <c r="F24" s="1073"/>
      <c r="G24" s="1078">
        <v>591.65666013392479</v>
      </c>
      <c r="H24" s="1079">
        <v>0.25541109103291371</v>
      </c>
      <c r="I24" s="1073"/>
      <c r="J24" s="1078">
        <v>604.703966539578</v>
      </c>
      <c r="K24" s="1079">
        <v>0.24411892989375369</v>
      </c>
      <c r="L24" s="1073"/>
      <c r="M24" s="1073"/>
      <c r="N24" s="1073"/>
      <c r="O24" s="1073"/>
      <c r="P24" s="1073"/>
      <c r="Q24" s="1073"/>
      <c r="R24" s="1073"/>
    </row>
    <row r="25" spans="1:18" ht="15" customHeight="1" x14ac:dyDescent="0.25">
      <c r="B25" s="1077" t="s">
        <v>43</v>
      </c>
      <c r="C25" s="1073"/>
      <c r="D25" s="1078" t="s">
        <v>364</v>
      </c>
      <c r="E25" s="1079" t="s">
        <v>364</v>
      </c>
      <c r="F25" s="1073"/>
      <c r="G25" s="1078">
        <v>419.79608695652206</v>
      </c>
      <c r="H25" s="1079">
        <v>0.47696308682018995</v>
      </c>
      <c r="I25" s="1073"/>
      <c r="J25" s="1078">
        <v>591.22407630522343</v>
      </c>
      <c r="K25" s="1079">
        <v>0.3624519372876373</v>
      </c>
      <c r="L25" s="1073"/>
      <c r="M25" s="1073"/>
      <c r="N25" s="1073"/>
      <c r="O25" s="1073"/>
      <c r="P25" s="1073"/>
      <c r="Q25" s="1073"/>
      <c r="R25" s="1073"/>
    </row>
    <row r="26" spans="1:18" ht="15" customHeight="1" x14ac:dyDescent="0.25">
      <c r="B26" s="1077" t="s">
        <v>44</v>
      </c>
      <c r="C26" s="1073"/>
      <c r="D26" s="1078">
        <v>1177.7075</v>
      </c>
      <c r="E26" s="1079">
        <v>0.43831415823759962</v>
      </c>
      <c r="F26" s="1073"/>
      <c r="G26" s="1078">
        <v>734.95040852575539</v>
      </c>
      <c r="H26" s="1079">
        <v>0.72707101893941162</v>
      </c>
      <c r="I26" s="1073"/>
      <c r="J26" s="1078">
        <v>785.87807692307661</v>
      </c>
      <c r="K26" s="1079">
        <v>0.59786172259156467</v>
      </c>
      <c r="L26" s="1073"/>
      <c r="M26" s="1073"/>
      <c r="N26" s="1073"/>
      <c r="O26" s="1073"/>
      <c r="P26" s="1073"/>
      <c r="Q26" s="1073"/>
      <c r="R26" s="1073"/>
    </row>
    <row r="27" spans="1:18" ht="15" customHeight="1" x14ac:dyDescent="0.25">
      <c r="B27" s="1077" t="s">
        <v>45</v>
      </c>
      <c r="C27" s="1073"/>
      <c r="D27" s="1078">
        <v>330.93969696969697</v>
      </c>
      <c r="E27" s="1079">
        <v>0.53798235426175478</v>
      </c>
      <c r="F27" s="1073"/>
      <c r="G27" s="1078">
        <v>644.85782539682714</v>
      </c>
      <c r="H27" s="1079">
        <v>0.32552532218649832</v>
      </c>
      <c r="I27" s="1073"/>
      <c r="J27" s="1078">
        <v>705.44526785714424</v>
      </c>
      <c r="K27" s="1079">
        <v>0.33716059104767471</v>
      </c>
      <c r="L27" s="1073"/>
      <c r="M27" s="1073"/>
      <c r="N27" s="1073"/>
      <c r="O27" s="1073"/>
      <c r="P27" s="1073"/>
      <c r="Q27" s="1073"/>
      <c r="R27" s="1073"/>
    </row>
    <row r="28" spans="1:18" ht="15" customHeight="1" x14ac:dyDescent="0.25">
      <c r="B28" s="1077" t="s">
        <v>46</v>
      </c>
      <c r="C28" s="1073"/>
      <c r="D28" s="1078">
        <v>695.51923076923072</v>
      </c>
      <c r="E28" s="1079">
        <v>8.0691764802933677E-2</v>
      </c>
      <c r="F28" s="1073"/>
      <c r="G28" s="1078">
        <v>689.73782608695694</v>
      </c>
      <c r="H28" s="1079">
        <v>0.11575671541102896</v>
      </c>
      <c r="I28" s="1073"/>
      <c r="J28" s="1078">
        <v>695.22144736842165</v>
      </c>
      <c r="K28" s="1079">
        <v>9.0448933449613939E-2</v>
      </c>
      <c r="L28" s="1073"/>
      <c r="M28" s="1073"/>
      <c r="N28" s="1073"/>
      <c r="O28" s="1073"/>
      <c r="P28" s="1073"/>
      <c r="Q28" s="1073"/>
      <c r="R28" s="1073"/>
    </row>
    <row r="29" spans="1:18" ht="15" customHeight="1" x14ac:dyDescent="0.25">
      <c r="B29" s="1080" t="s">
        <v>1</v>
      </c>
      <c r="C29" s="1073"/>
      <c r="D29" s="1081" t="s">
        <v>364</v>
      </c>
      <c r="E29" s="1082" t="s">
        <v>364</v>
      </c>
      <c r="F29" s="1073"/>
      <c r="G29" s="1081">
        <v>243.67</v>
      </c>
      <c r="H29" s="1082">
        <v>0</v>
      </c>
      <c r="I29" s="1073"/>
      <c r="J29" s="1081">
        <v>531.62</v>
      </c>
      <c r="K29" s="1082">
        <v>0</v>
      </c>
      <c r="L29" s="1073"/>
      <c r="M29" s="1073"/>
      <c r="N29" s="1073"/>
      <c r="O29" s="1073"/>
      <c r="P29" s="1073"/>
      <c r="Q29" s="1073"/>
      <c r="R29" s="1073"/>
    </row>
    <row r="30" spans="1:18" ht="15" customHeight="1" x14ac:dyDescent="0.25">
      <c r="B30" s="1312" t="s">
        <v>0</v>
      </c>
      <c r="C30" s="673"/>
      <c r="D30" s="1313">
        <v>475.51988554455357</v>
      </c>
      <c r="E30" s="1314">
        <v>1.0757924671036372</v>
      </c>
      <c r="F30" s="673"/>
      <c r="G30" s="1313">
        <v>535.33839852739561</v>
      </c>
      <c r="H30" s="1314">
        <v>0.55581289775475973</v>
      </c>
      <c r="I30" s="673"/>
      <c r="J30" s="1313">
        <v>582.51827504657831</v>
      </c>
      <c r="K30" s="1314">
        <v>0.4557091538441434</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4.45"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196</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454</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v>296.28202127659586</v>
      </c>
      <c r="E12" s="1076">
        <v>0.31909219395280614</v>
      </c>
      <c r="F12" s="1073"/>
      <c r="G12" s="1075">
        <v>345.61203703703717</v>
      </c>
      <c r="H12" s="1076">
        <v>0.2582097240452354</v>
      </c>
      <c r="I12" s="1073"/>
      <c r="J12" s="1075">
        <v>553.79571428571421</v>
      </c>
      <c r="K12" s="1076">
        <v>0.23367044310497193</v>
      </c>
      <c r="L12" s="1073"/>
      <c r="M12" s="1073"/>
      <c r="N12" s="1073"/>
      <c r="O12" s="1073"/>
      <c r="P12" s="1073"/>
      <c r="Q12" s="1073"/>
      <c r="R12" s="1073"/>
    </row>
    <row r="13" spans="1:21" ht="15" customHeight="1" x14ac:dyDescent="0.25">
      <c r="B13" s="1077" t="s">
        <v>7</v>
      </c>
      <c r="C13" s="1073"/>
      <c r="D13" s="1078">
        <v>236.44293373045414</v>
      </c>
      <c r="E13" s="1079">
        <v>0.38813747161243295</v>
      </c>
      <c r="F13" s="1073"/>
      <c r="G13" s="1078">
        <v>201.05534375000002</v>
      </c>
      <c r="H13" s="1079">
        <v>0.47064914775158628</v>
      </c>
      <c r="I13" s="1073"/>
      <c r="J13" s="1078">
        <v>332.52650224215233</v>
      </c>
      <c r="K13" s="1079">
        <v>0.27785795849221745</v>
      </c>
      <c r="L13" s="1073"/>
      <c r="M13" s="1073"/>
      <c r="N13" s="1073"/>
      <c r="O13" s="1073"/>
      <c r="P13" s="1073"/>
      <c r="Q13" s="1073"/>
      <c r="R13" s="1073"/>
    </row>
    <row r="14" spans="1:21" ht="15" customHeight="1" x14ac:dyDescent="0.25">
      <c r="B14" s="1077" t="s">
        <v>37</v>
      </c>
      <c r="C14" s="1073"/>
      <c r="D14" s="1078">
        <v>204.80037593984963</v>
      </c>
      <c r="E14" s="1079">
        <v>0.2410517659398993</v>
      </c>
      <c r="F14" s="1073"/>
      <c r="G14" s="1078">
        <v>298.13156976744136</v>
      </c>
      <c r="H14" s="1079">
        <v>0.18180657250883647</v>
      </c>
      <c r="I14" s="1073"/>
      <c r="J14" s="1078">
        <v>464.28476635514073</v>
      </c>
      <c r="K14" s="1079">
        <v>0.20291326218840131</v>
      </c>
      <c r="L14" s="1073"/>
      <c r="M14" s="1073"/>
      <c r="N14" s="1073"/>
      <c r="O14" s="1073"/>
      <c r="P14" s="1073"/>
      <c r="Q14" s="1073"/>
      <c r="R14" s="1073"/>
    </row>
    <row r="15" spans="1:21" ht="15" customHeight="1" x14ac:dyDescent="0.25">
      <c r="B15" s="1077" t="s">
        <v>38</v>
      </c>
      <c r="C15" s="1073"/>
      <c r="D15" s="1078">
        <v>302.97794871794872</v>
      </c>
      <c r="E15" s="1079">
        <v>0.40940959332982202</v>
      </c>
      <c r="F15" s="1073"/>
      <c r="G15" s="1078">
        <v>297.67333349206348</v>
      </c>
      <c r="H15" s="1079">
        <v>0.43774513364535989</v>
      </c>
      <c r="I15" s="1073"/>
      <c r="J15" s="1078">
        <v>394.50785714285718</v>
      </c>
      <c r="K15" s="1079">
        <v>0.64153697091164041</v>
      </c>
      <c r="L15" s="1073"/>
      <c r="M15" s="1073"/>
      <c r="N15" s="1073"/>
      <c r="O15" s="1073"/>
      <c r="P15" s="1073"/>
      <c r="Q15" s="1073"/>
      <c r="R15" s="1073"/>
    </row>
    <row r="16" spans="1:21" ht="15" customHeight="1" x14ac:dyDescent="0.25">
      <c r="B16" s="1077" t="s">
        <v>6</v>
      </c>
      <c r="C16" s="1073"/>
      <c r="D16" s="1078">
        <v>172.00367504835572</v>
      </c>
      <c r="E16" s="1079">
        <v>0.85224298072104943</v>
      </c>
      <c r="F16" s="1073"/>
      <c r="G16" s="1078">
        <v>209.15849710982687</v>
      </c>
      <c r="H16" s="1079">
        <v>0.92847057084279783</v>
      </c>
      <c r="I16" s="1073"/>
      <c r="J16" s="1078">
        <v>406.40308370044033</v>
      </c>
      <c r="K16" s="1079">
        <v>0.80325950797001378</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v>244.35584845780119</v>
      </c>
      <c r="E18" s="1079">
        <v>0.5167589446977231</v>
      </c>
      <c r="F18" s="1073"/>
      <c r="G18" s="1078">
        <v>450.14833019755213</v>
      </c>
      <c r="H18" s="1079">
        <v>0.61010764205782442</v>
      </c>
      <c r="I18" s="1073"/>
      <c r="J18" s="1078">
        <v>610.76234292425238</v>
      </c>
      <c r="K18" s="1079">
        <v>0.52640318819865894</v>
      </c>
      <c r="L18" s="1073"/>
      <c r="M18" s="1073"/>
      <c r="N18" s="1073"/>
      <c r="O18" s="1073"/>
      <c r="P18" s="1073"/>
      <c r="Q18" s="1073"/>
      <c r="R18" s="1073"/>
    </row>
    <row r="19" spans="1:18" ht="15" customHeight="1" x14ac:dyDescent="0.25">
      <c r="B19" s="1077" t="s">
        <v>40</v>
      </c>
      <c r="C19" s="1073"/>
      <c r="D19" s="1078">
        <v>204.84019444444451</v>
      </c>
      <c r="E19" s="1079">
        <v>0.5032020459337726</v>
      </c>
      <c r="F19" s="1073"/>
      <c r="G19" s="1078">
        <v>258.57338461538467</v>
      </c>
      <c r="H19" s="1079">
        <v>0.51779303936536747</v>
      </c>
      <c r="I19" s="1073"/>
      <c r="J19" s="1078">
        <v>288.07411450381682</v>
      </c>
      <c r="K19" s="1079">
        <v>0.47739197500841329</v>
      </c>
      <c r="L19" s="1073"/>
      <c r="M19" s="1073"/>
      <c r="N19" s="1073"/>
      <c r="O19" s="1073"/>
      <c r="P19" s="1073"/>
      <c r="Q19" s="1073"/>
      <c r="R19" s="1073"/>
    </row>
    <row r="20" spans="1:18" ht="15" customHeight="1" x14ac:dyDescent="0.25">
      <c r="B20" s="1077" t="s">
        <v>41</v>
      </c>
      <c r="C20" s="1073"/>
      <c r="D20" s="1078">
        <v>372.55110367893025</v>
      </c>
      <c r="E20" s="1079">
        <v>0.29770773165056813</v>
      </c>
      <c r="F20" s="1073"/>
      <c r="G20" s="1078">
        <v>411.84995348836679</v>
      </c>
      <c r="H20" s="1079">
        <v>0.13418048587675155</v>
      </c>
      <c r="I20" s="1073"/>
      <c r="J20" s="1078">
        <v>419.34069536423863</v>
      </c>
      <c r="K20" s="1079">
        <v>0.12217291887915564</v>
      </c>
      <c r="L20" s="1073"/>
      <c r="M20" s="1073"/>
      <c r="N20" s="1073"/>
      <c r="O20" s="1073"/>
      <c r="P20" s="1073"/>
      <c r="Q20" s="1073"/>
      <c r="R20" s="1073"/>
    </row>
    <row r="21" spans="1:18" ht="15" customHeight="1" x14ac:dyDescent="0.25">
      <c r="B21" s="1077" t="s">
        <v>3</v>
      </c>
      <c r="C21" s="1073"/>
      <c r="D21" s="1078">
        <v>440.38441176470673</v>
      </c>
      <c r="E21" s="1079">
        <v>0.60861260254119431</v>
      </c>
      <c r="F21" s="1073"/>
      <c r="G21" s="1078">
        <v>503.55424657533797</v>
      </c>
      <c r="H21" s="1079">
        <v>0.46303607418265635</v>
      </c>
      <c r="I21" s="1073"/>
      <c r="J21" s="1078">
        <v>707.4371534653485</v>
      </c>
      <c r="K21" s="1079">
        <v>0.28137502122609825</v>
      </c>
      <c r="L21" s="1073"/>
      <c r="M21" s="1073"/>
      <c r="N21" s="1073"/>
      <c r="O21" s="1073"/>
      <c r="P21" s="1073"/>
      <c r="Q21" s="1073"/>
      <c r="R21" s="1073"/>
    </row>
    <row r="22" spans="1:18" ht="15" customHeight="1" x14ac:dyDescent="0.25">
      <c r="B22" s="1077" t="s">
        <v>2</v>
      </c>
      <c r="C22" s="1073"/>
      <c r="D22" s="1078">
        <v>286.74526881720436</v>
      </c>
      <c r="E22" s="1079">
        <v>0.27236836695921407</v>
      </c>
      <c r="F22" s="1073"/>
      <c r="G22" s="1078">
        <v>349.72877622377615</v>
      </c>
      <c r="H22" s="1079">
        <v>0.28121505513635936</v>
      </c>
      <c r="I22" s="1073"/>
      <c r="J22" s="1078">
        <v>369.54025104602505</v>
      </c>
      <c r="K22" s="1079">
        <v>0.36016841011022072</v>
      </c>
      <c r="L22" s="1073"/>
      <c r="M22" s="1073"/>
      <c r="N22" s="1073"/>
      <c r="O22" s="1073"/>
      <c r="P22" s="1073"/>
      <c r="Q22" s="1073"/>
      <c r="R22" s="1073"/>
    </row>
    <row r="23" spans="1:18" ht="15" customHeight="1" x14ac:dyDescent="0.25">
      <c r="B23" s="1077" t="s">
        <v>35</v>
      </c>
      <c r="C23" s="1073"/>
      <c r="D23" s="1078">
        <v>216.22243720298675</v>
      </c>
      <c r="E23" s="1079">
        <v>0.36197760520921352</v>
      </c>
      <c r="F23" s="1073"/>
      <c r="G23" s="1078">
        <v>229.00931390977465</v>
      </c>
      <c r="H23" s="1079">
        <v>0.428503812631084</v>
      </c>
      <c r="I23" s="1073"/>
      <c r="J23" s="1078">
        <v>367.50645131938177</v>
      </c>
      <c r="K23" s="1079">
        <v>0.4247635438478144</v>
      </c>
      <c r="L23" s="1073"/>
      <c r="M23" s="1073"/>
      <c r="N23" s="1073"/>
      <c r="O23" s="1073"/>
      <c r="P23" s="1073"/>
      <c r="Q23" s="1073"/>
      <c r="R23" s="1073"/>
    </row>
    <row r="24" spans="1:18" ht="15" customHeight="1" x14ac:dyDescent="0.25">
      <c r="B24" s="1077" t="s">
        <v>42</v>
      </c>
      <c r="C24" s="1073"/>
      <c r="D24" s="1078">
        <v>319.7618224299066</v>
      </c>
      <c r="E24" s="1079">
        <v>0.14233951027658426</v>
      </c>
      <c r="F24" s="1073"/>
      <c r="G24" s="1078">
        <v>335.2284360730589</v>
      </c>
      <c r="H24" s="1079">
        <v>0.17104362728802372</v>
      </c>
      <c r="I24" s="1073"/>
      <c r="J24" s="1078">
        <v>462.92017582416918</v>
      </c>
      <c r="K24" s="1079">
        <v>0.23565836901233489</v>
      </c>
      <c r="L24" s="1073"/>
      <c r="M24" s="1073"/>
      <c r="N24" s="1073"/>
      <c r="O24" s="1073"/>
      <c r="P24" s="1073"/>
      <c r="Q24" s="1073"/>
      <c r="R24" s="1073"/>
    </row>
    <row r="25" spans="1:18" ht="15" customHeight="1" x14ac:dyDescent="0.25">
      <c r="B25" s="1077" t="s">
        <v>43</v>
      </c>
      <c r="C25" s="1073"/>
      <c r="D25" s="1078">
        <v>376.49766233766195</v>
      </c>
      <c r="E25" s="1079">
        <v>0.21629050124309193</v>
      </c>
      <c r="F25" s="1073"/>
      <c r="G25" s="1078">
        <v>429.32907692307793</v>
      </c>
      <c r="H25" s="1079">
        <v>0.10725962328536702</v>
      </c>
      <c r="I25" s="1073"/>
      <c r="J25" s="1078">
        <v>637.12626373626335</v>
      </c>
      <c r="K25" s="1079">
        <v>0.25282458852942258</v>
      </c>
      <c r="L25" s="1073"/>
      <c r="M25" s="1073"/>
      <c r="N25" s="1073"/>
      <c r="O25" s="1073"/>
      <c r="P25" s="1073"/>
      <c r="Q25" s="1073"/>
      <c r="R25" s="1073"/>
    </row>
    <row r="26" spans="1:18" ht="15" customHeight="1" x14ac:dyDescent="0.25">
      <c r="B26" s="1077" t="s">
        <v>44</v>
      </c>
      <c r="C26" s="1073"/>
      <c r="D26" s="1078">
        <v>513.8328260869564</v>
      </c>
      <c r="E26" s="1079">
        <v>0.71741327818457534</v>
      </c>
      <c r="F26" s="1073"/>
      <c r="G26" s="1078">
        <v>566.77675925925917</v>
      </c>
      <c r="H26" s="1079">
        <v>0.62973419292924482</v>
      </c>
      <c r="I26" s="1073"/>
      <c r="J26" s="1078">
        <v>492.01812500000005</v>
      </c>
      <c r="K26" s="1079">
        <v>0.63988087124228066</v>
      </c>
      <c r="L26" s="1073"/>
      <c r="M26" s="1073"/>
      <c r="N26" s="1073"/>
      <c r="O26" s="1073"/>
      <c r="P26" s="1073"/>
      <c r="Q26" s="1073"/>
      <c r="R26" s="1073"/>
    </row>
    <row r="27" spans="1:18" ht="15" customHeight="1" x14ac:dyDescent="0.25">
      <c r="B27" s="1077" t="s">
        <v>45</v>
      </c>
      <c r="C27" s="1073"/>
      <c r="D27" s="1078">
        <v>300</v>
      </c>
      <c r="E27" s="1079">
        <v>0</v>
      </c>
      <c r="F27" s="1073"/>
      <c r="G27" s="1078">
        <v>500</v>
      </c>
      <c r="H27" s="1079">
        <v>0</v>
      </c>
      <c r="I27" s="1073"/>
      <c r="J27" s="1078">
        <v>400</v>
      </c>
      <c r="K27" s="1079">
        <v>0.35355339059327379</v>
      </c>
      <c r="L27" s="1073"/>
      <c r="M27" s="1073"/>
      <c r="N27" s="1073"/>
      <c r="O27" s="1073"/>
      <c r="P27" s="1073"/>
      <c r="Q27" s="1073"/>
      <c r="R27" s="1073"/>
    </row>
    <row r="28" spans="1:18" ht="15" customHeight="1" x14ac:dyDescent="0.25">
      <c r="B28" s="1077" t="s">
        <v>46</v>
      </c>
      <c r="C28" s="1073"/>
      <c r="D28" s="1078">
        <v>352.0923529411765</v>
      </c>
      <c r="E28" s="1079">
        <v>0.27855443521846512</v>
      </c>
      <c r="F28" s="1073"/>
      <c r="G28" s="1078">
        <v>329.63862068965511</v>
      </c>
      <c r="H28" s="1079">
        <v>0.28443586956933675</v>
      </c>
      <c r="I28" s="1073"/>
      <c r="J28" s="1078">
        <v>528.57062500000006</v>
      </c>
      <c r="K28" s="1079">
        <v>0.28910591180837292</v>
      </c>
      <c r="L28" s="1073"/>
      <c r="M28" s="1073"/>
      <c r="N28" s="1073"/>
      <c r="O28" s="1073"/>
      <c r="P28" s="1073"/>
      <c r="Q28" s="1073"/>
      <c r="R28" s="1073"/>
    </row>
    <row r="29" spans="1:18" ht="15" customHeight="1" x14ac:dyDescent="0.25">
      <c r="B29" s="1080" t="s">
        <v>1</v>
      </c>
      <c r="C29" s="1073"/>
      <c r="D29" s="1081" t="s">
        <v>364</v>
      </c>
      <c r="E29" s="1082" t="s">
        <v>364</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251.0276882580668</v>
      </c>
      <c r="E30" s="1314">
        <v>0.52379463772833268</v>
      </c>
      <c r="F30" s="673"/>
      <c r="G30" s="1313">
        <v>363.77622522164751</v>
      </c>
      <c r="H30" s="1314">
        <v>0.56397863385997848</v>
      </c>
      <c r="I30" s="673"/>
      <c r="J30" s="1313">
        <v>493.03033786442029</v>
      </c>
      <c r="K30" s="1314">
        <v>0.51024308505479621</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7.45"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453</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t="s">
        <v>364</v>
      </c>
      <c r="E12" s="1076" t="s">
        <v>364</v>
      </c>
      <c r="F12" s="1073"/>
      <c r="G12" s="1075" t="s">
        <v>364</v>
      </c>
      <c r="H12" s="1076" t="s">
        <v>364</v>
      </c>
      <c r="I12" s="1073"/>
      <c r="J12" s="1075" t="s">
        <v>364</v>
      </c>
      <c r="K12" s="1076" t="s">
        <v>364</v>
      </c>
      <c r="L12" s="1073"/>
      <c r="M12" s="1073"/>
      <c r="N12" s="1073"/>
      <c r="O12" s="1073"/>
      <c r="P12" s="1073"/>
      <c r="Q12" s="1073"/>
      <c r="R12" s="1073"/>
    </row>
    <row r="13" spans="1:21" ht="15" customHeight="1" x14ac:dyDescent="0.25">
      <c r="B13" s="1077" t="s">
        <v>7</v>
      </c>
      <c r="C13" s="1073"/>
      <c r="D13" s="1078" t="s">
        <v>364</v>
      </c>
      <c r="E13" s="1079" t="s">
        <v>364</v>
      </c>
      <c r="F13" s="1073"/>
      <c r="G13" s="1078" t="s">
        <v>364</v>
      </c>
      <c r="H13" s="1079" t="s">
        <v>364</v>
      </c>
      <c r="I13" s="1073"/>
      <c r="J13" s="1078" t="s">
        <v>364</v>
      </c>
      <c r="K13" s="1079" t="s">
        <v>364</v>
      </c>
      <c r="L13" s="1073"/>
      <c r="M13" s="1073"/>
      <c r="N13" s="1073"/>
      <c r="O13" s="1073"/>
      <c r="P13" s="1073"/>
      <c r="Q13" s="1073"/>
      <c r="R13" s="1073"/>
    </row>
    <row r="14" spans="1:21" ht="15" customHeight="1" x14ac:dyDescent="0.25">
      <c r="B14" s="1077" t="s">
        <v>37</v>
      </c>
      <c r="C14" s="1073"/>
      <c r="D14" s="1078">
        <v>355.28018259935715</v>
      </c>
      <c r="E14" s="1079">
        <v>0.49684220651569766</v>
      </c>
      <c r="F14" s="1073"/>
      <c r="G14" s="1078" t="s">
        <v>364</v>
      </c>
      <c r="H14" s="1079" t="s">
        <v>364</v>
      </c>
      <c r="I14" s="1073"/>
      <c r="J14" s="1078" t="s">
        <v>364</v>
      </c>
      <c r="K14" s="1079" t="s">
        <v>364</v>
      </c>
      <c r="L14" s="1073"/>
      <c r="M14" s="1073"/>
      <c r="N14" s="1073"/>
      <c r="O14" s="1073"/>
      <c r="P14" s="1073"/>
      <c r="Q14" s="1073"/>
      <c r="R14" s="1073"/>
    </row>
    <row r="15" spans="1:21" ht="15" customHeight="1" x14ac:dyDescent="0.25">
      <c r="B15" s="1077" t="s">
        <v>38</v>
      </c>
      <c r="C15" s="1073"/>
      <c r="D15" s="1078" t="s">
        <v>364</v>
      </c>
      <c r="E15" s="1079" t="s">
        <v>364</v>
      </c>
      <c r="F15" s="1073"/>
      <c r="G15" s="1078" t="s">
        <v>364</v>
      </c>
      <c r="H15" s="1079" t="s">
        <v>364</v>
      </c>
      <c r="I15" s="1073"/>
      <c r="J15" s="1078" t="s">
        <v>364</v>
      </c>
      <c r="K15" s="1079" t="s">
        <v>364</v>
      </c>
      <c r="L15" s="1073"/>
      <c r="M15" s="1073"/>
      <c r="N15" s="1073"/>
      <c r="O15" s="1073"/>
      <c r="P15" s="1073"/>
      <c r="Q15" s="1073"/>
      <c r="R15" s="1073"/>
    </row>
    <row r="16" spans="1:21" ht="15" customHeight="1" x14ac:dyDescent="0.25">
      <c r="B16" s="1077" t="s">
        <v>6</v>
      </c>
      <c r="C16" s="1073"/>
      <c r="D16" s="1078">
        <v>193.61321394910445</v>
      </c>
      <c r="E16" s="1079">
        <v>0.71692010723736888</v>
      </c>
      <c r="F16" s="1073"/>
      <c r="G16" s="1078">
        <v>275.05358461538373</v>
      </c>
      <c r="H16" s="1079">
        <v>0.6488909551941191</v>
      </c>
      <c r="I16" s="1073"/>
      <c r="J16" s="1078">
        <v>416.76850136239761</v>
      </c>
      <c r="K16" s="1079">
        <v>0.69579977783356284</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v>137.79824530516419</v>
      </c>
      <c r="E18" s="1079">
        <v>1.007681175006536</v>
      </c>
      <c r="F18" s="1073"/>
      <c r="G18" s="1078">
        <v>184.01805541035003</v>
      </c>
      <c r="H18" s="1079">
        <v>1.0989505156785981</v>
      </c>
      <c r="I18" s="1073"/>
      <c r="J18" s="1078">
        <v>247.07864728898869</v>
      </c>
      <c r="K18" s="1079">
        <v>0.96087367315164551</v>
      </c>
      <c r="L18" s="1073"/>
      <c r="M18" s="1073"/>
      <c r="N18" s="1073"/>
      <c r="O18" s="1073"/>
      <c r="P18" s="1073"/>
      <c r="Q18" s="1073"/>
      <c r="R18" s="1073"/>
    </row>
    <row r="19" spans="1:18" ht="15" customHeight="1" x14ac:dyDescent="0.25">
      <c r="B19" s="1077" t="s">
        <v>40</v>
      </c>
      <c r="C19" s="1073"/>
      <c r="D19" s="1078">
        <v>148.92544461778479</v>
      </c>
      <c r="E19" s="1079">
        <v>0.50865956225711517</v>
      </c>
      <c r="F19" s="1073"/>
      <c r="G19" s="1078">
        <v>194.76177370030544</v>
      </c>
      <c r="H19" s="1079">
        <v>0.55006948461308047</v>
      </c>
      <c r="I19" s="1073"/>
      <c r="J19" s="1078">
        <v>255.37871428571444</v>
      </c>
      <c r="K19" s="1079">
        <v>0.77193726722613931</v>
      </c>
      <c r="L19" s="1073"/>
      <c r="M19" s="1073"/>
      <c r="N19" s="1073"/>
      <c r="O19" s="1073"/>
      <c r="P19" s="1073"/>
      <c r="Q19" s="1073"/>
      <c r="R19" s="1073"/>
    </row>
    <row r="20" spans="1:18" ht="15" customHeight="1" x14ac:dyDescent="0.25">
      <c r="B20" s="1077" t="s">
        <v>41</v>
      </c>
      <c r="C20" s="1073"/>
      <c r="D20" s="1078" t="s">
        <v>364</v>
      </c>
      <c r="E20" s="1079" t="s">
        <v>364</v>
      </c>
      <c r="F20" s="1073"/>
      <c r="G20" s="1078" t="s">
        <v>364</v>
      </c>
      <c r="H20" s="1079" t="s">
        <v>364</v>
      </c>
      <c r="I20" s="1073"/>
      <c r="J20" s="1078" t="s">
        <v>364</v>
      </c>
      <c r="K20" s="1079" t="s">
        <v>364</v>
      </c>
      <c r="L20" s="1073"/>
      <c r="M20" s="1073"/>
      <c r="N20" s="1073"/>
      <c r="O20" s="1073"/>
      <c r="P20" s="1073"/>
      <c r="Q20" s="1073"/>
      <c r="R20" s="1073"/>
    </row>
    <row r="21" spans="1:18" ht="15" customHeight="1" x14ac:dyDescent="0.25">
      <c r="B21" s="1077" t="s">
        <v>3</v>
      </c>
      <c r="C21" s="1073"/>
      <c r="D21" s="1078">
        <v>258.79254174397028</v>
      </c>
      <c r="E21" s="1079">
        <v>0.29725714020612226</v>
      </c>
      <c r="F21" s="1073"/>
      <c r="G21" s="1078">
        <v>340.5001854714049</v>
      </c>
      <c r="H21" s="1079">
        <v>0.33820220640724546</v>
      </c>
      <c r="I21" s="1073"/>
      <c r="J21" s="1078">
        <v>447.82810506566642</v>
      </c>
      <c r="K21" s="1079">
        <v>0.43722921833253536</v>
      </c>
      <c r="L21" s="1073"/>
      <c r="M21" s="1073"/>
      <c r="N21" s="1073"/>
      <c r="O21" s="1073"/>
      <c r="P21" s="1073"/>
      <c r="Q21" s="1073"/>
      <c r="R21" s="1073"/>
    </row>
    <row r="22" spans="1:18" ht="15" customHeight="1" x14ac:dyDescent="0.25">
      <c r="B22" s="1077" t="s">
        <v>2</v>
      </c>
      <c r="C22" s="1073"/>
      <c r="D22" s="1078">
        <v>276.91793750000011</v>
      </c>
      <c r="E22" s="1079">
        <v>0.21002934043637228</v>
      </c>
      <c r="F22" s="1073"/>
      <c r="G22" s="1078">
        <v>355.11220812182717</v>
      </c>
      <c r="H22" s="1079">
        <v>0.28107971751342409</v>
      </c>
      <c r="I22" s="1073"/>
      <c r="J22" s="1078">
        <v>366.98756345177674</v>
      </c>
      <c r="K22" s="1079">
        <v>0.48075729531165901</v>
      </c>
      <c r="L22" s="1073"/>
      <c r="M22" s="1073"/>
      <c r="N22" s="1073"/>
      <c r="O22" s="1073"/>
      <c r="P22" s="1073"/>
      <c r="Q22" s="1073"/>
      <c r="R22" s="1073"/>
    </row>
    <row r="23" spans="1:18" ht="15" customHeight="1" x14ac:dyDescent="0.25">
      <c r="B23" s="1077" t="s">
        <v>35</v>
      </c>
      <c r="C23" s="1073"/>
      <c r="D23" s="1078">
        <v>236.14421372191853</v>
      </c>
      <c r="E23" s="1079">
        <v>0.33704751699824342</v>
      </c>
      <c r="F23" s="1073"/>
      <c r="G23" s="1078">
        <v>338.34729226360889</v>
      </c>
      <c r="H23" s="1079">
        <v>0.35580166556093956</v>
      </c>
      <c r="I23" s="1073"/>
      <c r="J23" s="1078">
        <v>531.95356164383736</v>
      </c>
      <c r="K23" s="1079">
        <v>0.40882912119209075</v>
      </c>
      <c r="L23" s="1073"/>
      <c r="M23" s="1073"/>
      <c r="N23" s="1073"/>
      <c r="O23" s="1073"/>
      <c r="P23" s="1073"/>
      <c r="Q23" s="1073"/>
      <c r="R23" s="1073"/>
    </row>
    <row r="24" spans="1:18" ht="15" customHeight="1" x14ac:dyDescent="0.25">
      <c r="B24" s="1077" t="s">
        <v>42</v>
      </c>
      <c r="C24" s="1073"/>
      <c r="D24" s="1078">
        <v>304.99864437689973</v>
      </c>
      <c r="E24" s="1079">
        <v>0.10187311845648188</v>
      </c>
      <c r="F24" s="1073"/>
      <c r="G24" s="1078">
        <v>331.83738764044892</v>
      </c>
      <c r="H24" s="1079">
        <v>0.21006285608551636</v>
      </c>
      <c r="I24" s="1073"/>
      <c r="J24" s="1078">
        <v>451.99611151870437</v>
      </c>
      <c r="K24" s="1079">
        <v>0.3338687530519614</v>
      </c>
      <c r="L24" s="1073"/>
      <c r="M24" s="1073"/>
      <c r="N24" s="1073"/>
      <c r="O24" s="1073"/>
      <c r="P24" s="1073"/>
      <c r="Q24" s="1073"/>
      <c r="R24" s="1073"/>
    </row>
    <row r="25" spans="1:18" ht="15" customHeight="1" x14ac:dyDescent="0.25">
      <c r="B25" s="1077" t="s">
        <v>43</v>
      </c>
      <c r="C25" s="1073"/>
      <c r="D25" s="1078">
        <v>294.22254237288132</v>
      </c>
      <c r="E25" s="1079">
        <v>0.17791462253350274</v>
      </c>
      <c r="F25" s="1073"/>
      <c r="G25" s="1078">
        <v>414.01967320261537</v>
      </c>
      <c r="H25" s="1079">
        <v>0.16017182587663742</v>
      </c>
      <c r="I25" s="1073"/>
      <c r="J25" s="1078">
        <v>691.71073529411751</v>
      </c>
      <c r="K25" s="1079">
        <v>0.14502194287981968</v>
      </c>
      <c r="L25" s="1073"/>
      <c r="M25" s="1073"/>
      <c r="N25" s="1073"/>
      <c r="O25" s="1073"/>
      <c r="P25" s="1073"/>
      <c r="Q25" s="1073"/>
      <c r="R25" s="1073"/>
    </row>
    <row r="26" spans="1:18" ht="15" customHeight="1" x14ac:dyDescent="0.25">
      <c r="B26" s="1077" t="s">
        <v>44</v>
      </c>
      <c r="C26" s="1073"/>
      <c r="D26" s="1078">
        <v>289.57683760683778</v>
      </c>
      <c r="E26" s="1079">
        <v>0.1407375110877524</v>
      </c>
      <c r="F26" s="1073"/>
      <c r="G26" s="1078" t="s">
        <v>364</v>
      </c>
      <c r="H26" s="1079" t="s">
        <v>364</v>
      </c>
      <c r="I26" s="1073"/>
      <c r="J26" s="1078" t="s">
        <v>364</v>
      </c>
      <c r="K26" s="1079" t="s">
        <v>364</v>
      </c>
      <c r="L26" s="1073"/>
      <c r="M26" s="1073"/>
      <c r="N26" s="1073"/>
      <c r="O26" s="1073"/>
      <c r="P26" s="1073"/>
      <c r="Q26" s="1073"/>
      <c r="R26" s="1073"/>
    </row>
    <row r="27" spans="1:18" ht="15" customHeight="1" x14ac:dyDescent="0.25">
      <c r="B27" s="1077" t="s">
        <v>45</v>
      </c>
      <c r="C27" s="1073"/>
      <c r="D27" s="1078" t="s">
        <v>364</v>
      </c>
      <c r="E27" s="1079" t="s">
        <v>364</v>
      </c>
      <c r="F27" s="1073"/>
      <c r="G27" s="1078" t="s">
        <v>364</v>
      </c>
      <c r="H27" s="1079" t="s">
        <v>364</v>
      </c>
      <c r="I27" s="1073"/>
      <c r="J27" s="1078" t="s">
        <v>364</v>
      </c>
      <c r="K27" s="1079" t="s">
        <v>364</v>
      </c>
      <c r="L27" s="1073"/>
      <c r="M27" s="1073"/>
      <c r="N27" s="1073"/>
      <c r="O27" s="1073"/>
      <c r="P27" s="1073"/>
      <c r="Q27" s="1073"/>
      <c r="R27" s="1073"/>
    </row>
    <row r="28" spans="1:18" ht="15" customHeight="1" x14ac:dyDescent="0.25">
      <c r="B28" s="1077" t="s">
        <v>46</v>
      </c>
      <c r="C28" s="1073"/>
      <c r="D28" s="1078" t="s">
        <v>364</v>
      </c>
      <c r="E28" s="1079" t="s">
        <v>364</v>
      </c>
      <c r="F28" s="1073"/>
      <c r="G28" s="1078" t="s">
        <v>364</v>
      </c>
      <c r="H28" s="1079" t="s">
        <v>364</v>
      </c>
      <c r="I28" s="1073"/>
      <c r="J28" s="1078" t="s">
        <v>364</v>
      </c>
      <c r="K28" s="1079" t="s">
        <v>364</v>
      </c>
      <c r="L28" s="1073"/>
      <c r="M28" s="1073"/>
      <c r="N28" s="1073"/>
      <c r="O28" s="1073"/>
      <c r="P28" s="1073"/>
      <c r="Q28" s="1073"/>
      <c r="R28" s="1073"/>
    </row>
    <row r="29" spans="1:18" ht="15" customHeight="1" x14ac:dyDescent="0.25">
      <c r="B29" s="1080" t="s">
        <v>1</v>
      </c>
      <c r="C29" s="1073"/>
      <c r="D29" s="1081" t="s">
        <v>364</v>
      </c>
      <c r="E29" s="1082" t="s">
        <v>364</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247.39421407185841</v>
      </c>
      <c r="E30" s="1314">
        <v>0.49176252042475932</v>
      </c>
      <c r="F30" s="673"/>
      <c r="G30" s="1313">
        <v>277.04824647990597</v>
      </c>
      <c r="H30" s="1314">
        <v>0.57547288975628663</v>
      </c>
      <c r="I30" s="673"/>
      <c r="J30" s="1313">
        <v>367.0555525450082</v>
      </c>
      <c r="K30" s="1314">
        <v>0.64721637941267562</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8.6"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198</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8"/>
      <c r="B6" s="1495" t="s">
        <v>452</v>
      </c>
      <c r="C6" s="1495"/>
      <c r="D6" s="1495"/>
      <c r="E6" s="1495"/>
      <c r="F6" s="1495"/>
      <c r="G6" s="1495"/>
      <c r="H6" s="1495"/>
      <c r="I6" s="1495"/>
      <c r="J6" s="1495"/>
      <c r="K6" s="1495"/>
      <c r="L6" s="1495"/>
      <c r="M6" s="1019"/>
      <c r="N6" s="1019"/>
      <c r="O6" s="1019"/>
      <c r="P6" s="1070"/>
      <c r="Q6" s="1070"/>
      <c r="R6" s="1070"/>
      <c r="S6" s="1070"/>
      <c r="T6" s="1070"/>
      <c r="U6" s="1070"/>
    </row>
    <row r="7" spans="1:21" s="622" customFormat="1" ht="15.75" customHeight="1" x14ac:dyDescent="0.2">
      <c r="A7" s="1018"/>
      <c r="B7" s="1634" t="str">
        <f>porsaad!$B$6</f>
        <v>Situación a 30 de abril de 2024</v>
      </c>
      <c r="C7" s="1634"/>
      <c r="D7" s="1634"/>
      <c r="E7" s="1634"/>
      <c r="F7" s="1634"/>
      <c r="G7" s="1634"/>
      <c r="H7" s="1634"/>
      <c r="I7" s="1634"/>
      <c r="J7" s="1634"/>
      <c r="K7" s="1634"/>
      <c r="L7" s="1634"/>
      <c r="M7" s="1071"/>
      <c r="N7" s="1071"/>
      <c r="O7" s="1071"/>
      <c r="P7" s="1072"/>
      <c r="Q7" s="1072"/>
      <c r="R7" s="1072"/>
      <c r="S7" s="1072"/>
      <c r="T7" s="1072"/>
      <c r="U7" s="1072"/>
    </row>
    <row r="8" spans="1:21" s="701" customFormat="1" ht="6" customHeight="1" x14ac:dyDescent="0.25">
      <c r="A8" s="1021"/>
      <c r="B8" s="1021"/>
      <c r="C8" s="1021"/>
      <c r="D8" s="1021"/>
      <c r="E8" s="1021"/>
      <c r="F8" s="1021"/>
      <c r="G8" s="1021"/>
      <c r="H8" s="1021"/>
      <c r="I8" s="1021"/>
      <c r="J8" s="1021"/>
      <c r="K8" s="1021"/>
      <c r="L8" s="1021"/>
      <c r="M8" s="1021"/>
      <c r="N8" s="1021"/>
      <c r="O8" s="1021"/>
    </row>
    <row r="9" spans="1:21" x14ac:dyDescent="0.25">
      <c r="B9" s="1647" t="s">
        <v>12</v>
      </c>
      <c r="C9" s="1073"/>
      <c r="D9" s="1649" t="s">
        <v>48</v>
      </c>
      <c r="E9" s="1649"/>
      <c r="F9" s="1073"/>
      <c r="G9" s="1650" t="s">
        <v>33</v>
      </c>
      <c r="H9" s="1651"/>
      <c r="I9" s="1073"/>
      <c r="J9" s="1652" t="s">
        <v>32</v>
      </c>
      <c r="K9" s="1653"/>
      <c r="L9" s="1073"/>
      <c r="M9" s="1073"/>
      <c r="N9" s="1073"/>
      <c r="O9" s="1073"/>
      <c r="P9" s="1073"/>
      <c r="Q9" s="1073"/>
      <c r="R9" s="1073"/>
    </row>
    <row r="10" spans="1:21" ht="46.5" customHeight="1" x14ac:dyDescent="0.25">
      <c r="B10" s="1648"/>
      <c r="C10" s="1073"/>
      <c r="D10" s="1069" t="s">
        <v>132</v>
      </c>
      <c r="E10" s="863" t="s">
        <v>157</v>
      </c>
      <c r="F10" s="1073"/>
      <c r="G10" s="1069" t="s">
        <v>132</v>
      </c>
      <c r="H10" s="821" t="s">
        <v>157</v>
      </c>
      <c r="I10" s="1073"/>
      <c r="J10" s="821" t="s">
        <v>132</v>
      </c>
      <c r="K10" s="822" t="s">
        <v>157</v>
      </c>
      <c r="L10" s="1073"/>
      <c r="M10" s="1073"/>
      <c r="N10" s="1073"/>
      <c r="O10" s="1073"/>
      <c r="P10" s="1073"/>
      <c r="Q10" s="1073"/>
      <c r="R10" s="1073"/>
    </row>
    <row r="11" spans="1:21" ht="6.75" customHeight="1" x14ac:dyDescent="0.25">
      <c r="B11" s="1073"/>
      <c r="C11" s="1073"/>
      <c r="D11" s="1073"/>
      <c r="E11" s="1073"/>
      <c r="F11" s="1073"/>
      <c r="G11" s="1073"/>
      <c r="H11" s="1073"/>
      <c r="I11" s="1073"/>
      <c r="J11" s="1073"/>
      <c r="K11" s="1073"/>
      <c r="L11" s="1073"/>
      <c r="M11" s="1073"/>
      <c r="N11" s="1073"/>
      <c r="O11" s="1073"/>
      <c r="P11" s="1073"/>
      <c r="Q11" s="1073"/>
      <c r="R11" s="1073"/>
    </row>
    <row r="12" spans="1:21" ht="15" customHeight="1" x14ac:dyDescent="0.25">
      <c r="B12" s="1074" t="s">
        <v>8</v>
      </c>
      <c r="C12" s="1073"/>
      <c r="D12" s="1075" t="s">
        <v>364</v>
      </c>
      <c r="E12" s="1076" t="s">
        <v>364</v>
      </c>
      <c r="F12" s="1073"/>
      <c r="G12" s="1075" t="s">
        <v>364</v>
      </c>
      <c r="H12" s="1076" t="s">
        <v>364</v>
      </c>
      <c r="I12" s="1073"/>
      <c r="J12" s="1075" t="s">
        <v>364</v>
      </c>
      <c r="K12" s="1076" t="s">
        <v>364</v>
      </c>
      <c r="L12" s="1073"/>
      <c r="M12" s="1073"/>
      <c r="N12" s="1073"/>
      <c r="O12" s="1073"/>
      <c r="P12" s="1073"/>
      <c r="Q12" s="1073"/>
      <c r="R12" s="1073"/>
    </row>
    <row r="13" spans="1:21" ht="15" customHeight="1" x14ac:dyDescent="0.25">
      <c r="B13" s="1077" t="s">
        <v>7</v>
      </c>
      <c r="C13" s="1073"/>
      <c r="D13" s="1078" t="s">
        <v>364</v>
      </c>
      <c r="E13" s="1079" t="s">
        <v>364</v>
      </c>
      <c r="F13" s="1073"/>
      <c r="G13" s="1078" t="s">
        <v>364</v>
      </c>
      <c r="H13" s="1079" t="s">
        <v>364</v>
      </c>
      <c r="I13" s="1073"/>
      <c r="J13" s="1078" t="s">
        <v>364</v>
      </c>
      <c r="K13" s="1079" t="s">
        <v>364</v>
      </c>
      <c r="L13" s="1073"/>
      <c r="M13" s="1073"/>
      <c r="N13" s="1073"/>
      <c r="O13" s="1073"/>
      <c r="P13" s="1073"/>
      <c r="Q13" s="1073"/>
      <c r="R13" s="1073"/>
    </row>
    <row r="14" spans="1:21" ht="15" customHeight="1" x14ac:dyDescent="0.25">
      <c r="B14" s="1077" t="s">
        <v>37</v>
      </c>
      <c r="C14" s="1073"/>
      <c r="D14" s="1107">
        <v>15.413377483443742</v>
      </c>
      <c r="E14" s="1079">
        <v>5.2797542885931938E-3</v>
      </c>
      <c r="F14" s="1073"/>
      <c r="G14" s="1107">
        <v>15.419999999999993</v>
      </c>
      <c r="H14" s="1079">
        <v>3.8687712312593509E-8</v>
      </c>
      <c r="I14" s="1073"/>
      <c r="J14" s="1107">
        <v>15.42</v>
      </c>
      <c r="K14" s="1079">
        <v>1.3496030953205195E-8</v>
      </c>
      <c r="L14" s="1073"/>
      <c r="M14" s="1073"/>
      <c r="N14" s="1073"/>
      <c r="O14" s="1073"/>
      <c r="P14" s="1073"/>
      <c r="Q14" s="1073"/>
      <c r="R14" s="1073"/>
    </row>
    <row r="15" spans="1:21" ht="15" customHeight="1" x14ac:dyDescent="0.25">
      <c r="B15" s="1077" t="s">
        <v>38</v>
      </c>
      <c r="C15" s="1073"/>
      <c r="D15" s="1078" t="s">
        <v>364</v>
      </c>
      <c r="E15" s="1079" t="s">
        <v>364</v>
      </c>
      <c r="F15" s="1073"/>
      <c r="G15" s="1078" t="s">
        <v>364</v>
      </c>
      <c r="H15" s="1079" t="s">
        <v>364</v>
      </c>
      <c r="I15" s="1073"/>
      <c r="J15" s="1078" t="s">
        <v>364</v>
      </c>
      <c r="K15" s="1079" t="s">
        <v>364</v>
      </c>
      <c r="L15" s="1073"/>
      <c r="M15" s="1073"/>
      <c r="N15" s="1073"/>
      <c r="O15" s="1073"/>
      <c r="P15" s="1073"/>
      <c r="Q15" s="1073"/>
      <c r="R15" s="1073"/>
    </row>
    <row r="16" spans="1:21" ht="15" customHeight="1" x14ac:dyDescent="0.25">
      <c r="B16" s="1077" t="s">
        <v>6</v>
      </c>
      <c r="C16" s="1073"/>
      <c r="D16" s="1078" t="s">
        <v>364</v>
      </c>
      <c r="E16" s="1079" t="s">
        <v>364</v>
      </c>
      <c r="F16" s="1073"/>
      <c r="G16" s="1078" t="s">
        <v>364</v>
      </c>
      <c r="H16" s="1079" t="s">
        <v>364</v>
      </c>
      <c r="I16" s="1073"/>
      <c r="J16" s="1078" t="s">
        <v>364</v>
      </c>
      <c r="K16" s="1079" t="s">
        <v>364</v>
      </c>
      <c r="L16" s="1073"/>
      <c r="M16" s="1073"/>
      <c r="N16" s="1073"/>
      <c r="O16" s="1073"/>
      <c r="P16" s="1073"/>
      <c r="Q16" s="1073"/>
      <c r="R16" s="1073"/>
    </row>
    <row r="17" spans="1:18" ht="15" customHeight="1" x14ac:dyDescent="0.25">
      <c r="B17" s="1077" t="s">
        <v>5</v>
      </c>
      <c r="C17" s="1073"/>
      <c r="D17" s="1078" t="s">
        <v>364</v>
      </c>
      <c r="E17" s="1079" t="s">
        <v>364</v>
      </c>
      <c r="F17" s="1073"/>
      <c r="G17" s="1078" t="s">
        <v>364</v>
      </c>
      <c r="H17" s="1079" t="s">
        <v>364</v>
      </c>
      <c r="I17" s="1073"/>
      <c r="J17" s="1078" t="s">
        <v>364</v>
      </c>
      <c r="K17" s="1079" t="s">
        <v>364</v>
      </c>
      <c r="L17" s="1073"/>
      <c r="M17" s="1073"/>
      <c r="N17" s="1073"/>
      <c r="O17" s="1073"/>
      <c r="P17" s="1073"/>
      <c r="Q17" s="1073"/>
      <c r="R17" s="1073"/>
    </row>
    <row r="18" spans="1:18" ht="15" customHeight="1" x14ac:dyDescent="0.25">
      <c r="B18" s="1077" t="s">
        <v>4</v>
      </c>
      <c r="C18" s="1073"/>
      <c r="D18" s="1078" t="s">
        <v>364</v>
      </c>
      <c r="E18" s="1079" t="s">
        <v>364</v>
      </c>
      <c r="F18" s="1073"/>
      <c r="G18" s="1078" t="s">
        <v>364</v>
      </c>
      <c r="H18" s="1079" t="s">
        <v>364</v>
      </c>
      <c r="I18" s="1073"/>
      <c r="J18" s="1078" t="s">
        <v>364</v>
      </c>
      <c r="K18" s="1079" t="s">
        <v>364</v>
      </c>
      <c r="L18" s="1073"/>
      <c r="M18" s="1073"/>
      <c r="N18" s="1073"/>
      <c r="O18" s="1073"/>
      <c r="P18" s="1073"/>
      <c r="Q18" s="1073"/>
      <c r="R18" s="1073"/>
    </row>
    <row r="19" spans="1:18" ht="15" customHeight="1" x14ac:dyDescent="0.25">
      <c r="B19" s="1077" t="s">
        <v>40</v>
      </c>
      <c r="C19" s="1073"/>
      <c r="D19" s="1078" t="s">
        <v>364</v>
      </c>
      <c r="E19" s="1079" t="s">
        <v>364</v>
      </c>
      <c r="F19" s="1073"/>
      <c r="G19" s="1078" t="s">
        <v>364</v>
      </c>
      <c r="H19" s="1079" t="s">
        <v>364</v>
      </c>
      <c r="I19" s="1073"/>
      <c r="J19" s="1078" t="s">
        <v>364</v>
      </c>
      <c r="K19" s="1079" t="s">
        <v>364</v>
      </c>
      <c r="L19" s="1073"/>
      <c r="M19" s="1073"/>
      <c r="N19" s="1073"/>
      <c r="O19" s="1073"/>
      <c r="P19" s="1073"/>
      <c r="Q19" s="1073"/>
      <c r="R19" s="1073"/>
    </row>
    <row r="20" spans="1:18" ht="15" customHeight="1" x14ac:dyDescent="0.25">
      <c r="B20" s="1077" t="s">
        <v>41</v>
      </c>
      <c r="C20" s="1073"/>
      <c r="D20" s="1078" t="s">
        <v>364</v>
      </c>
      <c r="E20" s="1079" t="s">
        <v>364</v>
      </c>
      <c r="F20" s="1073"/>
      <c r="G20" s="1078" t="s">
        <v>364</v>
      </c>
      <c r="H20" s="1079" t="s">
        <v>364</v>
      </c>
      <c r="I20" s="1073"/>
      <c r="J20" s="1078" t="s">
        <v>364</v>
      </c>
      <c r="K20" s="1079" t="s">
        <v>364</v>
      </c>
      <c r="L20" s="1073"/>
      <c r="M20" s="1073"/>
      <c r="N20" s="1073"/>
      <c r="O20" s="1073"/>
      <c r="P20" s="1073"/>
      <c r="Q20" s="1073"/>
      <c r="R20" s="1073"/>
    </row>
    <row r="21" spans="1:18" ht="15" customHeight="1" x14ac:dyDescent="0.25">
      <c r="B21" s="1077" t="s">
        <v>3</v>
      </c>
      <c r="C21" s="1073"/>
      <c r="D21" s="1078" t="s">
        <v>364</v>
      </c>
      <c r="E21" s="1079" t="s">
        <v>364</v>
      </c>
      <c r="F21" s="1073"/>
      <c r="G21" s="1078" t="s">
        <v>364</v>
      </c>
      <c r="H21" s="1079" t="s">
        <v>364</v>
      </c>
      <c r="I21" s="1073"/>
      <c r="J21" s="1078" t="s">
        <v>364</v>
      </c>
      <c r="K21" s="1079" t="s">
        <v>364</v>
      </c>
      <c r="L21" s="1073"/>
      <c r="M21" s="1073"/>
      <c r="N21" s="1073"/>
      <c r="O21" s="1073"/>
      <c r="P21" s="1073"/>
      <c r="Q21" s="1073"/>
      <c r="R21" s="1073"/>
    </row>
    <row r="22" spans="1:18" ht="15" customHeight="1" x14ac:dyDescent="0.25">
      <c r="B22" s="1077" t="s">
        <v>2</v>
      </c>
      <c r="C22" s="1073"/>
      <c r="D22" s="1078" t="s">
        <v>364</v>
      </c>
      <c r="E22" s="1079" t="s">
        <v>364</v>
      </c>
      <c r="F22" s="1073"/>
      <c r="G22" s="1078" t="s">
        <v>364</v>
      </c>
      <c r="H22" s="1079" t="s">
        <v>364</v>
      </c>
      <c r="I22" s="1073"/>
      <c r="J22" s="1078" t="s">
        <v>364</v>
      </c>
      <c r="K22" s="1079" t="s">
        <v>364</v>
      </c>
      <c r="L22" s="1073"/>
      <c r="M22" s="1073"/>
      <c r="N22" s="1073"/>
      <c r="O22" s="1073"/>
      <c r="P22" s="1073"/>
      <c r="Q22" s="1073"/>
      <c r="R22" s="1073"/>
    </row>
    <row r="23" spans="1:18" ht="15" customHeight="1" x14ac:dyDescent="0.25">
      <c r="B23" s="1077" t="s">
        <v>35</v>
      </c>
      <c r="C23" s="1073"/>
      <c r="D23" s="1078" t="s">
        <v>364</v>
      </c>
      <c r="E23" s="1079" t="s">
        <v>364</v>
      </c>
      <c r="F23" s="1073"/>
      <c r="G23" s="1078" t="s">
        <v>364</v>
      </c>
      <c r="H23" s="1079" t="s">
        <v>364</v>
      </c>
      <c r="I23" s="1073"/>
      <c r="J23" s="1078" t="s">
        <v>364</v>
      </c>
      <c r="K23" s="1079" t="s">
        <v>364</v>
      </c>
      <c r="L23" s="1073"/>
      <c r="M23" s="1073"/>
      <c r="N23" s="1073"/>
      <c r="O23" s="1073"/>
      <c r="P23" s="1073"/>
      <c r="Q23" s="1073"/>
      <c r="R23" s="1073"/>
    </row>
    <row r="24" spans="1:18" ht="15" customHeight="1" x14ac:dyDescent="0.25">
      <c r="B24" s="1077" t="s">
        <v>42</v>
      </c>
      <c r="C24" s="1073"/>
      <c r="D24" s="1078" t="s">
        <v>364</v>
      </c>
      <c r="E24" s="1079" t="s">
        <v>364</v>
      </c>
      <c r="F24" s="1073"/>
      <c r="G24" s="1078" t="s">
        <v>364</v>
      </c>
      <c r="H24" s="1079" t="s">
        <v>364</v>
      </c>
      <c r="I24" s="1073"/>
      <c r="J24" s="1078" t="s">
        <v>364</v>
      </c>
      <c r="K24" s="1079" t="s">
        <v>364</v>
      </c>
      <c r="L24" s="1073"/>
      <c r="M24" s="1073"/>
      <c r="N24" s="1073"/>
      <c r="O24" s="1073"/>
      <c r="P24" s="1073"/>
      <c r="Q24" s="1073"/>
      <c r="R24" s="1073"/>
    </row>
    <row r="25" spans="1:18" ht="15" customHeight="1" x14ac:dyDescent="0.25">
      <c r="B25" s="1077" t="s">
        <v>43</v>
      </c>
      <c r="C25" s="1073"/>
      <c r="D25" s="1078" t="s">
        <v>364</v>
      </c>
      <c r="E25" s="1079" t="s">
        <v>364</v>
      </c>
      <c r="F25" s="1073"/>
      <c r="G25" s="1078" t="s">
        <v>364</v>
      </c>
      <c r="H25" s="1079" t="s">
        <v>364</v>
      </c>
      <c r="I25" s="1073"/>
      <c r="J25" s="1078" t="s">
        <v>364</v>
      </c>
      <c r="K25" s="1079" t="s">
        <v>364</v>
      </c>
      <c r="L25" s="1073"/>
      <c r="M25" s="1073"/>
      <c r="N25" s="1073"/>
      <c r="O25" s="1073"/>
      <c r="P25" s="1073"/>
      <c r="Q25" s="1073"/>
      <c r="R25" s="1073"/>
    </row>
    <row r="26" spans="1:18" ht="15" customHeight="1" x14ac:dyDescent="0.25">
      <c r="B26" s="1077" t="s">
        <v>44</v>
      </c>
      <c r="C26" s="1073"/>
      <c r="D26" s="1078" t="s">
        <v>364</v>
      </c>
      <c r="E26" s="1079" t="s">
        <v>364</v>
      </c>
      <c r="F26" s="1073"/>
      <c r="G26" s="1078" t="s">
        <v>364</v>
      </c>
      <c r="H26" s="1079" t="s">
        <v>364</v>
      </c>
      <c r="I26" s="1073"/>
      <c r="J26" s="1078" t="s">
        <v>364</v>
      </c>
      <c r="K26" s="1079" t="s">
        <v>364</v>
      </c>
      <c r="L26" s="1073"/>
      <c r="M26" s="1073"/>
      <c r="N26" s="1073"/>
      <c r="O26" s="1073"/>
      <c r="P26" s="1073"/>
      <c r="Q26" s="1073"/>
      <c r="R26" s="1073"/>
    </row>
    <row r="27" spans="1:18" ht="15" customHeight="1" x14ac:dyDescent="0.25">
      <c r="B27" s="1077" t="s">
        <v>45</v>
      </c>
      <c r="C27" s="1073"/>
      <c r="D27" s="1078" t="s">
        <v>364</v>
      </c>
      <c r="E27" s="1079" t="s">
        <v>364</v>
      </c>
      <c r="F27" s="1073"/>
      <c r="G27" s="1078" t="s">
        <v>364</v>
      </c>
      <c r="H27" s="1079" t="s">
        <v>364</v>
      </c>
      <c r="I27" s="1073"/>
      <c r="J27" s="1078" t="s">
        <v>364</v>
      </c>
      <c r="K27" s="1079" t="s">
        <v>364</v>
      </c>
      <c r="L27" s="1073"/>
      <c r="M27" s="1073"/>
      <c r="N27" s="1073"/>
      <c r="O27" s="1073"/>
      <c r="P27" s="1073"/>
      <c r="Q27" s="1073"/>
      <c r="R27" s="1073"/>
    </row>
    <row r="28" spans="1:18" ht="15" customHeight="1" x14ac:dyDescent="0.25">
      <c r="B28" s="1077" t="s">
        <v>46</v>
      </c>
      <c r="C28" s="1073"/>
      <c r="D28" s="1078" t="s">
        <v>364</v>
      </c>
      <c r="E28" s="1079" t="s">
        <v>364</v>
      </c>
      <c r="F28" s="1073"/>
      <c r="G28" s="1078" t="s">
        <v>364</v>
      </c>
      <c r="H28" s="1079" t="s">
        <v>364</v>
      </c>
      <c r="I28" s="1073"/>
      <c r="J28" s="1078" t="s">
        <v>364</v>
      </c>
      <c r="K28" s="1079" t="s">
        <v>364</v>
      </c>
      <c r="L28" s="1073"/>
      <c r="M28" s="1073"/>
      <c r="N28" s="1073"/>
      <c r="O28" s="1073"/>
      <c r="P28" s="1073"/>
      <c r="Q28" s="1073"/>
      <c r="R28" s="1073"/>
    </row>
    <row r="29" spans="1:18" ht="15" customHeight="1" x14ac:dyDescent="0.25">
      <c r="B29" s="1080" t="s">
        <v>1</v>
      </c>
      <c r="C29" s="1073"/>
      <c r="D29" s="1081" t="s">
        <v>364</v>
      </c>
      <c r="E29" s="1082" t="s">
        <v>364</v>
      </c>
      <c r="F29" s="1073"/>
      <c r="G29" s="1081" t="s">
        <v>364</v>
      </c>
      <c r="H29" s="1082" t="s">
        <v>364</v>
      </c>
      <c r="I29" s="1073"/>
      <c r="J29" s="1081" t="s">
        <v>364</v>
      </c>
      <c r="K29" s="1082" t="s">
        <v>364</v>
      </c>
      <c r="L29" s="1073"/>
      <c r="M29" s="1073"/>
      <c r="N29" s="1073"/>
      <c r="O29" s="1073"/>
      <c r="P29" s="1073"/>
      <c r="Q29" s="1073"/>
      <c r="R29" s="1073"/>
    </row>
    <row r="30" spans="1:18" ht="15" customHeight="1" x14ac:dyDescent="0.25">
      <c r="B30" s="1312" t="s">
        <v>0</v>
      </c>
      <c r="C30" s="673"/>
      <c r="D30" s="1313">
        <v>15.413377483443742</v>
      </c>
      <c r="E30" s="1314">
        <v>5.2797542885931938E-3</v>
      </c>
      <c r="F30" s="673"/>
      <c r="G30" s="1313">
        <v>15.098749999999994</v>
      </c>
      <c r="H30" s="1314">
        <v>0.14740857936756926</v>
      </c>
      <c r="I30" s="673"/>
      <c r="J30" s="1313">
        <v>14.749565217391305</v>
      </c>
      <c r="K30" s="1314">
        <v>0.21799234196876044</v>
      </c>
      <c r="L30" s="673"/>
      <c r="M30" s="673"/>
      <c r="N30" s="673"/>
      <c r="O30" s="673"/>
      <c r="P30" s="673"/>
      <c r="Q30" s="673"/>
      <c r="R30" s="673"/>
    </row>
    <row r="31" spans="1:18" x14ac:dyDescent="0.25">
      <c r="A31" s="1073"/>
      <c r="B31" s="1073"/>
      <c r="C31" s="1073"/>
      <c r="D31" s="1073"/>
      <c r="E31" s="1073"/>
      <c r="F31" s="1073"/>
      <c r="G31" s="1073"/>
      <c r="H31" s="1073"/>
      <c r="I31" s="1073"/>
      <c r="J31" s="1073"/>
      <c r="K31" s="1073"/>
      <c r="L31" s="1073"/>
      <c r="M31" s="1073"/>
      <c r="N31" s="1073"/>
      <c r="O31" s="1073"/>
      <c r="P31" s="1073"/>
      <c r="Q31" s="1073"/>
      <c r="R31" s="1073"/>
    </row>
    <row r="32" spans="1:18" ht="12.75" customHeight="1" x14ac:dyDescent="0.25">
      <c r="B32" s="1083" t="s">
        <v>189</v>
      </c>
      <c r="C32" s="1084"/>
      <c r="D32" s="1083"/>
      <c r="E32" s="1083"/>
      <c r="F32" s="1084"/>
      <c r="G32" s="1083"/>
      <c r="H32" s="1083"/>
      <c r="I32" s="1084"/>
      <c r="J32" s="1083"/>
      <c r="K32" s="1083"/>
      <c r="L32" s="1084"/>
      <c r="M32" s="1084"/>
      <c r="N32" s="1084"/>
      <c r="O32" s="1084"/>
      <c r="P32" s="1084"/>
      <c r="Q32" s="1084"/>
      <c r="R32" s="1084"/>
    </row>
    <row r="33" spans="2:11" ht="47.45" customHeight="1" x14ac:dyDescent="0.25">
      <c r="B33" s="1646" t="s">
        <v>289</v>
      </c>
      <c r="C33" s="1646"/>
      <c r="D33" s="1646"/>
      <c r="E33" s="1646"/>
      <c r="F33" s="1646"/>
      <c r="G33" s="1646"/>
      <c r="H33" s="1646"/>
      <c r="I33" s="1646"/>
      <c r="J33" s="1646"/>
      <c r="K33" s="1646"/>
    </row>
  </sheetData>
  <mergeCells count="7">
    <mergeCell ref="B33:K33"/>
    <mergeCell ref="B6:L6"/>
    <mergeCell ref="B7:L7"/>
    <mergeCell ref="B9:B10"/>
    <mergeCell ref="D9:E9"/>
    <mergeCell ref="G9:H9"/>
    <mergeCell ref="J9:K9"/>
  </mergeCells>
  <conditionalFormatting sqref="D12:D29">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D14">
    <cfRule type="colorScale" priority="7">
      <colorScale>
        <cfvo type="min"/>
        <cfvo type="max"/>
        <color theme="4" tint="0.79998168889431442"/>
        <color theme="4" tint="0.79998168889431442"/>
      </colorScale>
    </cfRule>
  </conditionalFormatting>
  <conditionalFormatting sqref="G12:G13 G15:G29">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4">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J12:J13 J15:J29">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J14">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election activeCell="D33" sqref="D33:K33"/>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4" customFormat="1" ht="9" customHeight="1" x14ac:dyDescent="0.25">
      <c r="A1" s="340"/>
      <c r="B1" s="311"/>
      <c r="C1" s="340"/>
      <c r="D1" s="311"/>
      <c r="E1" s="311"/>
      <c r="F1" s="341"/>
      <c r="G1" s="1109"/>
      <c r="H1" s="340"/>
      <c r="I1" s="341"/>
      <c r="J1" s="340"/>
      <c r="K1" s="751"/>
      <c r="L1" s="751"/>
      <c r="M1" s="751"/>
      <c r="N1" s="751"/>
      <c r="O1" s="340"/>
      <c r="P1" s="340"/>
      <c r="Q1" s="340"/>
      <c r="R1" s="751"/>
      <c r="S1" s="751"/>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20" customFormat="1" ht="49.5" customHeight="1" x14ac:dyDescent="0.25">
      <c r="A2" s="343"/>
      <c r="B2" s="752"/>
      <c r="C2" s="343"/>
      <c r="D2" s="752"/>
      <c r="E2" s="752"/>
      <c r="F2" s="752"/>
      <c r="G2" s="752"/>
      <c r="H2" s="752"/>
      <c r="I2" s="752"/>
      <c r="J2" s="343"/>
      <c r="K2" s="751"/>
      <c r="L2" s="751"/>
      <c r="M2" s="751"/>
      <c r="N2" s="751"/>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2" customFormat="1" ht="6.95" customHeight="1" x14ac:dyDescent="0.25">
      <c r="A3" s="345"/>
      <c r="B3" s="1389"/>
      <c r="C3" s="1389"/>
      <c r="D3" s="1389"/>
      <c r="E3" s="1389"/>
      <c r="F3" s="1389"/>
      <c r="G3" s="1389"/>
      <c r="H3" s="1389"/>
      <c r="I3" s="1389"/>
      <c r="J3" s="345"/>
      <c r="K3" s="751"/>
      <c r="L3" s="751"/>
      <c r="M3" s="751"/>
      <c r="N3" s="751"/>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2" customFormat="1" ht="21.75" customHeight="1" x14ac:dyDescent="0.2">
      <c r="A4" s="1655" t="s">
        <v>334</v>
      </c>
      <c r="B4" s="1655"/>
      <c r="C4" s="1655"/>
      <c r="D4" s="1655"/>
      <c r="E4" s="1655"/>
      <c r="F4" s="1655"/>
      <c r="G4" s="1655"/>
      <c r="H4" s="1655"/>
      <c r="I4" s="1655"/>
      <c r="J4" s="1655"/>
      <c r="K4" s="1655"/>
      <c r="L4" s="1655"/>
      <c r="M4" s="1655"/>
      <c r="N4" s="1655"/>
      <c r="O4" s="1655"/>
      <c r="P4" s="1655"/>
      <c r="Q4" s="1655"/>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2" customFormat="1" ht="17.25" customHeight="1" x14ac:dyDescent="0.2">
      <c r="A5" s="492"/>
      <c r="B5" s="1416" t="str">
        <f>porsaad!$B$6</f>
        <v>Situación a 30 de abril de 2024</v>
      </c>
      <c r="C5" s="1416"/>
      <c r="D5" s="1416"/>
      <c r="E5" s="1416"/>
      <c r="F5" s="1416"/>
      <c r="G5" s="1416"/>
      <c r="H5" s="1416"/>
      <c r="I5" s="1416"/>
      <c r="J5" s="1416"/>
      <c r="K5" s="1416"/>
      <c r="L5" s="1416"/>
      <c r="M5" s="1416"/>
      <c r="N5" s="1416"/>
      <c r="O5" s="1416"/>
      <c r="P5" s="1416"/>
      <c r="Q5" s="1416"/>
      <c r="R5" s="878"/>
      <c r="S5" s="878"/>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2" customFormat="1" ht="6.95" customHeight="1" x14ac:dyDescent="0.2">
      <c r="A6" s="492"/>
      <c r="B6" s="492"/>
      <c r="C6" s="345"/>
      <c r="D6" s="492"/>
      <c r="E6" s="492"/>
      <c r="F6" s="492"/>
      <c r="G6" s="492"/>
      <c r="H6" s="492"/>
      <c r="I6" s="492"/>
      <c r="J6" s="492"/>
      <c r="K6" s="492"/>
      <c r="L6" s="1110"/>
      <c r="M6" s="1110"/>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2" customFormat="1" ht="4.5" customHeight="1" x14ac:dyDescent="0.2">
      <c r="A7" s="492"/>
      <c r="B7" s="492"/>
      <c r="C7" s="345"/>
      <c r="D7" s="492"/>
      <c r="E7" s="492"/>
      <c r="F7" s="492"/>
      <c r="G7" s="492"/>
      <c r="H7" s="492"/>
      <c r="I7" s="492"/>
      <c r="J7" s="492"/>
      <c r="K7" s="492"/>
      <c r="L7" s="756"/>
      <c r="M7" s="756"/>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2" customFormat="1" ht="27" customHeight="1" x14ac:dyDescent="0.2">
      <c r="A8" s="492"/>
      <c r="B8" s="1656" t="s">
        <v>492</v>
      </c>
      <c r="C8" s="1657"/>
      <c r="D8" s="1658"/>
      <c r="E8" s="1658"/>
      <c r="F8" s="1658"/>
      <c r="G8" s="1658"/>
      <c r="H8" s="1658"/>
      <c r="I8" s="1658"/>
      <c r="J8" s="1658"/>
      <c r="K8" s="1659"/>
      <c r="L8" s="756"/>
      <c r="M8" s="756"/>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2" customFormat="1" ht="5.25" customHeight="1" x14ac:dyDescent="0.2">
      <c r="A9" s="345"/>
      <c r="C9" s="345"/>
      <c r="D9" s="437"/>
      <c r="E9" s="437"/>
      <c r="F9" s="437"/>
      <c r="G9" s="437"/>
      <c r="H9" s="437"/>
      <c r="I9" s="437"/>
      <c r="J9" s="437"/>
      <c r="K9" s="1111"/>
      <c r="L9" s="743"/>
      <c r="M9" s="743"/>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2" customFormat="1" ht="65.25" customHeight="1" x14ac:dyDescent="0.2">
      <c r="A10" s="345"/>
      <c r="B10" s="1501" t="s">
        <v>12</v>
      </c>
      <c r="C10" s="894"/>
      <c r="D10" s="1503" t="s">
        <v>166</v>
      </c>
      <c r="E10" s="1504"/>
      <c r="F10" s="747"/>
      <c r="G10" s="1503" t="s">
        <v>165</v>
      </c>
      <c r="H10" s="1504"/>
      <c r="I10" s="747"/>
      <c r="J10" s="1503" t="s">
        <v>167</v>
      </c>
      <c r="K10" s="1504"/>
      <c r="L10" s="1112"/>
      <c r="M10" s="1112"/>
      <c r="N10" s="320"/>
      <c r="O10" s="320"/>
      <c r="P10" s="320"/>
      <c r="Q10" s="320"/>
      <c r="R10" s="320"/>
      <c r="S10" s="320"/>
      <c r="T10" s="894"/>
      <c r="U10" s="894"/>
      <c r="V10" s="894"/>
      <c r="W10" s="894"/>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7" customFormat="1" ht="37.5" customHeight="1" x14ac:dyDescent="0.2">
      <c r="A11" s="322"/>
      <c r="B11" s="1558"/>
      <c r="C11" s="320"/>
      <c r="D11" s="794" t="s">
        <v>159</v>
      </c>
      <c r="E11" s="793" t="s">
        <v>158</v>
      </c>
      <c r="F11" s="747"/>
      <c r="G11" s="794" t="s">
        <v>160</v>
      </c>
      <c r="H11" s="793" t="s">
        <v>158</v>
      </c>
      <c r="I11" s="747"/>
      <c r="J11" s="794" t="s">
        <v>160</v>
      </c>
      <c r="K11" s="793" t="s">
        <v>158</v>
      </c>
      <c r="L11" s="1108"/>
      <c r="M11" s="1108"/>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7" customFormat="1" ht="7.5" customHeight="1" x14ac:dyDescent="0.2">
      <c r="A12" s="322"/>
      <c r="B12" s="322"/>
      <c r="C12" s="320"/>
      <c r="D12" s="327"/>
      <c r="E12" s="327"/>
      <c r="F12" s="322"/>
      <c r="G12" s="322"/>
      <c r="H12" s="322"/>
      <c r="I12" s="322"/>
      <c r="J12" s="322"/>
      <c r="K12" s="322"/>
      <c r="L12" s="548"/>
      <c r="M12" s="757"/>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2" customFormat="1" ht="18" customHeight="1" x14ac:dyDescent="0.2">
      <c r="A13" s="328"/>
      <c r="B13" s="758" t="s">
        <v>8</v>
      </c>
      <c r="C13" s="329"/>
      <c r="D13" s="760">
        <v>37362</v>
      </c>
      <c r="E13" s="1113">
        <v>350.26</v>
      </c>
      <c r="F13" s="759"/>
      <c r="G13" s="761">
        <v>35849</v>
      </c>
      <c r="H13" s="1113">
        <v>224.79</v>
      </c>
      <c r="I13" s="759"/>
      <c r="J13" s="761">
        <v>35849</v>
      </c>
      <c r="K13" s="1113">
        <v>574.26</v>
      </c>
      <c r="L13" s="329"/>
      <c r="M13" s="329">
        <f>_xlfn.RANK.EQ(K13,K$13:K$33,0)</f>
        <v>2</v>
      </c>
      <c r="N13" s="329">
        <v>1</v>
      </c>
      <c r="O13" s="329">
        <f>MATCH(N13,M$13:M$33,0)</f>
        <v>5</v>
      </c>
      <c r="P13" s="361" t="str">
        <f t="shared" ref="P13:P32" si="0">INDEX(B$13:B$33,O13,1)</f>
        <v>Canarias</v>
      </c>
      <c r="Q13" s="1114">
        <f>INDEX(K$13:K$33,O13,1)</f>
        <v>594.95000000000005</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4" customFormat="1" ht="18" customHeight="1" x14ac:dyDescent="0.2">
      <c r="A14" s="331"/>
      <c r="B14" s="766" t="s">
        <v>7</v>
      </c>
      <c r="C14" s="329"/>
      <c r="D14" s="767">
        <v>6964</v>
      </c>
      <c r="E14" s="1115">
        <v>154.91</v>
      </c>
      <c r="F14" s="759"/>
      <c r="G14" s="768">
        <v>6343</v>
      </c>
      <c r="H14" s="1115">
        <v>51.69</v>
      </c>
      <c r="I14" s="759"/>
      <c r="J14" s="768">
        <v>6343</v>
      </c>
      <c r="K14" s="1115">
        <v>206.3</v>
      </c>
      <c r="L14" s="329"/>
      <c r="M14" s="329">
        <f t="shared" ref="M14:M33" si="1">_xlfn.RANK.EQ(K14,K$13:K$33,0)</f>
        <v>14</v>
      </c>
      <c r="N14" s="329">
        <v>2</v>
      </c>
      <c r="O14" s="329">
        <f t="shared" ref="O14:O32" si="2">MATCH(N14,M$13:M$33,0)</f>
        <v>1</v>
      </c>
      <c r="P14" s="361" t="str">
        <f t="shared" si="0"/>
        <v>Andalucía</v>
      </c>
      <c r="Q14" s="1114">
        <f t="shared" ref="Q14:Q32" si="3">INDEX(K$13:K$33,O14,1)</f>
        <v>574.26</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4" customFormat="1" ht="18" customHeight="1" x14ac:dyDescent="0.2">
      <c r="A15" s="331"/>
      <c r="B15" s="766" t="s">
        <v>37</v>
      </c>
      <c r="C15" s="329"/>
      <c r="D15" s="767">
        <v>5394</v>
      </c>
      <c r="E15" s="1115">
        <v>220.04</v>
      </c>
      <c r="F15" s="759"/>
      <c r="G15" s="768">
        <v>6224</v>
      </c>
      <c r="H15" s="1115">
        <v>108.15</v>
      </c>
      <c r="I15" s="759"/>
      <c r="J15" s="768">
        <v>6224</v>
      </c>
      <c r="K15" s="1115">
        <v>308.93</v>
      </c>
      <c r="L15" s="329"/>
      <c r="M15" s="329">
        <f t="shared" si="1"/>
        <v>6</v>
      </c>
      <c r="N15" s="329">
        <v>3</v>
      </c>
      <c r="O15" s="329">
        <f>MATCH(N15,M$13:M$33,0)</f>
        <v>14</v>
      </c>
      <c r="P15" s="361" t="str">
        <f t="shared" si="0"/>
        <v>Murcia, Región de</v>
      </c>
      <c r="Q15" s="1114">
        <f t="shared" si="3"/>
        <v>510.46</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4" customFormat="1" ht="18" customHeight="1" x14ac:dyDescent="0.2">
      <c r="A16" s="331"/>
      <c r="B16" s="766" t="s">
        <v>38</v>
      </c>
      <c r="C16" s="329"/>
      <c r="D16" s="767">
        <v>8424</v>
      </c>
      <c r="E16" s="1115">
        <v>120.78</v>
      </c>
      <c r="F16" s="759"/>
      <c r="G16" s="768">
        <v>5919</v>
      </c>
      <c r="H16" s="1115">
        <v>111.35</v>
      </c>
      <c r="I16" s="759"/>
      <c r="J16" s="768">
        <v>5919</v>
      </c>
      <c r="K16" s="1115">
        <v>232.24</v>
      </c>
      <c r="L16" s="329"/>
      <c r="M16" s="329">
        <f t="shared" si="1"/>
        <v>12</v>
      </c>
      <c r="N16" s="329">
        <v>4</v>
      </c>
      <c r="O16" s="329">
        <f t="shared" si="2"/>
        <v>12</v>
      </c>
      <c r="P16" s="361" t="str">
        <f t="shared" si="0"/>
        <v>Galicia</v>
      </c>
      <c r="Q16" s="1114">
        <f t="shared" si="3"/>
        <v>373.29</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4" customFormat="1" ht="18" customHeight="1" x14ac:dyDescent="0.2">
      <c r="A17" s="331"/>
      <c r="B17" s="766" t="s">
        <v>6</v>
      </c>
      <c r="C17" s="329"/>
      <c r="D17" s="767">
        <v>9860</v>
      </c>
      <c r="E17" s="1115">
        <v>399.54</v>
      </c>
      <c r="F17" s="759"/>
      <c r="G17" s="768">
        <v>7437</v>
      </c>
      <c r="H17" s="1115">
        <v>176.1</v>
      </c>
      <c r="I17" s="759"/>
      <c r="J17" s="768">
        <v>7437</v>
      </c>
      <c r="K17" s="1115">
        <v>594.95000000000005</v>
      </c>
      <c r="L17" s="329"/>
      <c r="M17" s="329">
        <f t="shared" si="1"/>
        <v>1</v>
      </c>
      <c r="N17" s="329">
        <v>5</v>
      </c>
      <c r="O17" s="329">
        <f t="shared" si="2"/>
        <v>21</v>
      </c>
      <c r="P17" s="361" t="str">
        <f t="shared" si="0"/>
        <v>TOTAL</v>
      </c>
      <c r="Q17" s="1114">
        <f t="shared" si="3"/>
        <v>326.89</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4" customFormat="1" ht="18" customHeight="1" x14ac:dyDescent="0.2">
      <c r="A18" s="331"/>
      <c r="B18" s="766" t="s">
        <v>5</v>
      </c>
      <c r="C18" s="329"/>
      <c r="D18" s="771">
        <v>2766</v>
      </c>
      <c r="E18" s="1115">
        <v>141.61000000000001</v>
      </c>
      <c r="F18" s="759"/>
      <c r="G18" s="772">
        <v>1520</v>
      </c>
      <c r="H18" s="1115">
        <v>78.37</v>
      </c>
      <c r="I18" s="759"/>
      <c r="J18" s="772">
        <v>1520</v>
      </c>
      <c r="K18" s="1115">
        <v>209.44</v>
      </c>
      <c r="L18" s="329"/>
      <c r="M18" s="329">
        <f t="shared" si="1"/>
        <v>13</v>
      </c>
      <c r="N18" s="329">
        <v>6</v>
      </c>
      <c r="O18" s="329">
        <f t="shared" si="2"/>
        <v>3</v>
      </c>
      <c r="P18" s="361" t="str">
        <f t="shared" si="0"/>
        <v>Asturias, Principado de</v>
      </c>
      <c r="Q18" s="1116">
        <f t="shared" si="3"/>
        <v>308.93</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5" customFormat="1" ht="18" customHeight="1" x14ac:dyDescent="0.2">
      <c r="A19" s="450"/>
      <c r="B19" s="774" t="s">
        <v>162</v>
      </c>
      <c r="C19" s="329"/>
      <c r="D19" s="767">
        <v>25726</v>
      </c>
      <c r="E19" s="1115">
        <v>118.31</v>
      </c>
      <c r="F19" s="759"/>
      <c r="G19" s="775">
        <v>18766</v>
      </c>
      <c r="H19" s="1115">
        <v>7.0000000000000007E-2</v>
      </c>
      <c r="I19" s="759"/>
      <c r="J19" s="775">
        <v>18766</v>
      </c>
      <c r="K19" s="1115">
        <v>126.8</v>
      </c>
      <c r="L19" s="329"/>
      <c r="M19" s="329">
        <f t="shared" si="1"/>
        <v>19</v>
      </c>
      <c r="N19" s="329">
        <v>7</v>
      </c>
      <c r="O19" s="329">
        <f t="shared" si="2"/>
        <v>10</v>
      </c>
      <c r="P19" s="361" t="str">
        <f t="shared" si="0"/>
        <v>Comunitat Valenciana</v>
      </c>
      <c r="Q19" s="1114">
        <f t="shared" si="3"/>
        <v>306.24</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5" customFormat="1" ht="18" customHeight="1" x14ac:dyDescent="0.2">
      <c r="A20" s="450"/>
      <c r="B20" s="774" t="s">
        <v>40</v>
      </c>
      <c r="C20" s="329"/>
      <c r="D20" s="767">
        <v>15296</v>
      </c>
      <c r="E20" s="1115">
        <v>129.18</v>
      </c>
      <c r="F20" s="759"/>
      <c r="G20" s="775">
        <v>13053</v>
      </c>
      <c r="H20" s="1115">
        <v>66.83</v>
      </c>
      <c r="I20" s="759"/>
      <c r="J20" s="775">
        <v>13053</v>
      </c>
      <c r="K20" s="1115">
        <v>192.47</v>
      </c>
      <c r="L20" s="329"/>
      <c r="M20" s="329">
        <f t="shared" si="1"/>
        <v>16</v>
      </c>
      <c r="N20" s="329">
        <v>8</v>
      </c>
      <c r="O20" s="329">
        <f t="shared" si="2"/>
        <v>11</v>
      </c>
      <c r="P20" s="361" t="str">
        <f t="shared" si="0"/>
        <v>Extremadura</v>
      </c>
      <c r="Q20" s="1114">
        <f t="shared" si="3"/>
        <v>293.08</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5" customFormat="1" ht="18" customHeight="1" x14ac:dyDescent="0.2">
      <c r="A21" s="450"/>
      <c r="B21" s="774" t="s">
        <v>41</v>
      </c>
      <c r="C21" s="329"/>
      <c r="D21" s="767">
        <v>62796</v>
      </c>
      <c r="E21" s="1115">
        <v>175.9</v>
      </c>
      <c r="F21" s="759"/>
      <c r="G21" s="775">
        <v>20983</v>
      </c>
      <c r="H21" s="1115">
        <v>107.69</v>
      </c>
      <c r="I21" s="759"/>
      <c r="J21" s="775">
        <v>20983</v>
      </c>
      <c r="K21" s="1115">
        <v>277.5</v>
      </c>
      <c r="L21" s="329"/>
      <c r="M21" s="329">
        <f t="shared" si="1"/>
        <v>10</v>
      </c>
      <c r="N21" s="329">
        <v>9</v>
      </c>
      <c r="O21" s="329">
        <f>MATCH(N21,M$13:M$33,0)</f>
        <v>13</v>
      </c>
      <c r="P21" s="361" t="str">
        <f t="shared" si="0"/>
        <v>Madrid, Comunidad de*</v>
      </c>
      <c r="Q21" s="1114">
        <f t="shared" si="3"/>
        <v>288.14999999999998</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5" customFormat="1" ht="18" customHeight="1" x14ac:dyDescent="0.2">
      <c r="A22" s="450"/>
      <c r="B22" s="774" t="s">
        <v>3</v>
      </c>
      <c r="C22" s="329"/>
      <c r="D22" s="767">
        <v>37491</v>
      </c>
      <c r="E22" s="1115">
        <v>206.98</v>
      </c>
      <c r="F22" s="759"/>
      <c r="G22" s="775">
        <v>25586</v>
      </c>
      <c r="H22" s="1115">
        <v>99.17</v>
      </c>
      <c r="I22" s="759"/>
      <c r="J22" s="775">
        <v>25586</v>
      </c>
      <c r="K22" s="1115">
        <v>306.24</v>
      </c>
      <c r="L22" s="329"/>
      <c r="M22" s="329">
        <f t="shared" si="1"/>
        <v>7</v>
      </c>
      <c r="N22" s="329">
        <v>10</v>
      </c>
      <c r="O22" s="329">
        <f t="shared" si="2"/>
        <v>9</v>
      </c>
      <c r="P22" s="361" t="str">
        <f t="shared" si="0"/>
        <v>Cataluña</v>
      </c>
      <c r="Q22" s="1114">
        <f t="shared" si="3"/>
        <v>277.5</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4" customFormat="1" ht="18" customHeight="1" x14ac:dyDescent="0.2">
      <c r="A23" s="331"/>
      <c r="B23" s="766" t="s">
        <v>2</v>
      </c>
      <c r="C23" s="329"/>
      <c r="D23" s="767">
        <v>8580</v>
      </c>
      <c r="E23" s="1115">
        <v>132.82</v>
      </c>
      <c r="F23" s="759"/>
      <c r="G23" s="768">
        <v>4895</v>
      </c>
      <c r="H23" s="1115">
        <v>157.6</v>
      </c>
      <c r="I23" s="759"/>
      <c r="J23" s="768">
        <v>4895</v>
      </c>
      <c r="K23" s="1115">
        <v>293.08</v>
      </c>
      <c r="L23" s="329"/>
      <c r="M23" s="329">
        <f t="shared" si="1"/>
        <v>8</v>
      </c>
      <c r="N23" s="329">
        <v>11</v>
      </c>
      <c r="O23" s="329">
        <f t="shared" si="2"/>
        <v>19</v>
      </c>
      <c r="P23" s="361" t="str">
        <f t="shared" si="0"/>
        <v>Melilla</v>
      </c>
      <c r="Q23" s="1114">
        <f t="shared" si="3"/>
        <v>273.27999999999997</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4" customFormat="1" ht="18" customHeight="1" x14ac:dyDescent="0.2">
      <c r="A24" s="331"/>
      <c r="B24" s="766" t="s">
        <v>35</v>
      </c>
      <c r="C24" s="329"/>
      <c r="D24" s="767">
        <v>5933</v>
      </c>
      <c r="E24" s="1115">
        <v>271.27999999999997</v>
      </c>
      <c r="F24" s="759"/>
      <c r="G24" s="768">
        <v>9037</v>
      </c>
      <c r="H24" s="1115">
        <v>98.21</v>
      </c>
      <c r="I24" s="759"/>
      <c r="J24" s="768">
        <v>9037</v>
      </c>
      <c r="K24" s="1115">
        <v>373.29</v>
      </c>
      <c r="L24" s="329"/>
      <c r="M24" s="329">
        <f t="shared" si="1"/>
        <v>4</v>
      </c>
      <c r="N24" s="329">
        <v>12</v>
      </c>
      <c r="O24" s="329">
        <f t="shared" si="2"/>
        <v>4</v>
      </c>
      <c r="P24" s="361" t="str">
        <f t="shared" si="0"/>
        <v>Balears, Illes</v>
      </c>
      <c r="Q24" s="1114">
        <f t="shared" si="3"/>
        <v>232.24</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4" customFormat="1" ht="18" customHeight="1" x14ac:dyDescent="0.2">
      <c r="A25" s="331"/>
      <c r="B25" s="766" t="s">
        <v>163</v>
      </c>
      <c r="C25" s="329"/>
      <c r="D25" s="767">
        <v>41885</v>
      </c>
      <c r="E25" s="1115">
        <v>170.53</v>
      </c>
      <c r="F25" s="759"/>
      <c r="G25" s="768">
        <v>28926</v>
      </c>
      <c r="H25" s="1115">
        <v>57.62</v>
      </c>
      <c r="I25" s="759"/>
      <c r="J25" s="768">
        <v>28926</v>
      </c>
      <c r="K25" s="1115">
        <v>288.14999999999998</v>
      </c>
      <c r="L25" s="329"/>
      <c r="M25" s="329">
        <f t="shared" si="1"/>
        <v>9</v>
      </c>
      <c r="N25" s="329">
        <v>13</v>
      </c>
      <c r="O25" s="329">
        <f t="shared" si="2"/>
        <v>6</v>
      </c>
      <c r="P25" s="361" t="str">
        <f t="shared" si="0"/>
        <v>Cantabria</v>
      </c>
      <c r="Q25" s="1114">
        <f t="shared" si="3"/>
        <v>209.44</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4" customFormat="1" ht="18" customHeight="1" x14ac:dyDescent="0.2">
      <c r="A26" s="331"/>
      <c r="B26" s="766" t="s">
        <v>43</v>
      </c>
      <c r="C26" s="329"/>
      <c r="D26" s="767">
        <v>8945</v>
      </c>
      <c r="E26" s="1115">
        <v>282.81</v>
      </c>
      <c r="F26" s="759"/>
      <c r="G26" s="768">
        <v>5662</v>
      </c>
      <c r="H26" s="1115">
        <v>254.13</v>
      </c>
      <c r="I26" s="759"/>
      <c r="J26" s="768">
        <v>5662</v>
      </c>
      <c r="K26" s="1115">
        <v>510.46</v>
      </c>
      <c r="L26" s="329"/>
      <c r="M26" s="329">
        <f t="shared" si="1"/>
        <v>3</v>
      </c>
      <c r="N26" s="329">
        <v>14</v>
      </c>
      <c r="O26" s="329">
        <f t="shared" si="2"/>
        <v>2</v>
      </c>
      <c r="P26" s="361" t="str">
        <f t="shared" si="0"/>
        <v>Aragón</v>
      </c>
      <c r="Q26" s="1114">
        <f t="shared" si="3"/>
        <v>206.3</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4" customFormat="1" ht="18" customHeight="1" x14ac:dyDescent="0.2">
      <c r="A27" s="331"/>
      <c r="B27" s="766" t="s">
        <v>44</v>
      </c>
      <c r="C27" s="329"/>
      <c r="D27" s="771">
        <v>2306</v>
      </c>
      <c r="E27" s="1115">
        <v>111.89</v>
      </c>
      <c r="F27" s="759"/>
      <c r="G27" s="772">
        <v>2444</v>
      </c>
      <c r="H27" s="1115">
        <v>78.14</v>
      </c>
      <c r="I27" s="759"/>
      <c r="J27" s="772">
        <v>2444</v>
      </c>
      <c r="K27" s="1115">
        <v>186.02</v>
      </c>
      <c r="L27" s="329"/>
      <c r="M27" s="329">
        <f t="shared" si="1"/>
        <v>17</v>
      </c>
      <c r="N27" s="329">
        <v>15</v>
      </c>
      <c r="O27" s="329">
        <f t="shared" si="2"/>
        <v>17</v>
      </c>
      <c r="P27" s="361" t="str">
        <f t="shared" si="0"/>
        <v>Rioja, La</v>
      </c>
      <c r="Q27" s="1116">
        <f t="shared" si="3"/>
        <v>196.03</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4" customFormat="1" ht="18" customHeight="1" x14ac:dyDescent="0.2">
      <c r="A28" s="331"/>
      <c r="B28" s="766" t="s">
        <v>164</v>
      </c>
      <c r="C28" s="329"/>
      <c r="D28" s="771">
        <v>17492</v>
      </c>
      <c r="E28" s="1115">
        <v>77.62</v>
      </c>
      <c r="F28" s="759"/>
      <c r="G28" s="772">
        <v>8914</v>
      </c>
      <c r="H28" s="1115">
        <v>50.31</v>
      </c>
      <c r="I28" s="759"/>
      <c r="J28" s="772">
        <v>8914</v>
      </c>
      <c r="K28" s="1115">
        <v>134.85</v>
      </c>
      <c r="L28" s="329"/>
      <c r="M28" s="329">
        <f t="shared" si="1"/>
        <v>18</v>
      </c>
      <c r="N28" s="329">
        <v>16</v>
      </c>
      <c r="O28" s="329">
        <f t="shared" si="2"/>
        <v>8</v>
      </c>
      <c r="P28" s="361" t="str">
        <f t="shared" si="0"/>
        <v>Castilla - La Mancha</v>
      </c>
      <c r="Q28" s="1114">
        <f t="shared" si="3"/>
        <v>192.47</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4" customFormat="1" ht="18" customHeight="1" x14ac:dyDescent="0.2">
      <c r="A29" s="331"/>
      <c r="B29" s="766" t="s">
        <v>46</v>
      </c>
      <c r="C29" s="329"/>
      <c r="D29" s="771">
        <v>2488</v>
      </c>
      <c r="E29" s="1117">
        <v>55.55</v>
      </c>
      <c r="F29" s="759"/>
      <c r="G29" s="772">
        <v>1515</v>
      </c>
      <c r="H29" s="1117">
        <v>148.47999999999999</v>
      </c>
      <c r="I29" s="759"/>
      <c r="J29" s="772">
        <v>1515</v>
      </c>
      <c r="K29" s="1117">
        <v>196.03</v>
      </c>
      <c r="L29" s="329"/>
      <c r="M29" s="329">
        <f t="shared" si="1"/>
        <v>15</v>
      </c>
      <c r="N29" s="329">
        <v>17</v>
      </c>
      <c r="O29" s="329">
        <f t="shared" si="2"/>
        <v>15</v>
      </c>
      <c r="P29" s="361" t="str">
        <f t="shared" si="0"/>
        <v>Navarra, Comunidad Foral de</v>
      </c>
      <c r="Q29" s="1114">
        <f t="shared" si="3"/>
        <v>186.02</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4" customFormat="1" ht="18" customHeight="1" x14ac:dyDescent="0.2">
      <c r="A30" s="331"/>
      <c r="B30" s="766" t="s">
        <v>39</v>
      </c>
      <c r="C30" s="329"/>
      <c r="D30" s="772">
        <v>411</v>
      </c>
      <c r="E30" s="1118">
        <v>32.93</v>
      </c>
      <c r="F30" s="759"/>
      <c r="G30" s="772">
        <v>273</v>
      </c>
      <c r="H30" s="1118">
        <v>30.75</v>
      </c>
      <c r="I30" s="759"/>
      <c r="J30" s="772">
        <v>273</v>
      </c>
      <c r="K30" s="1118">
        <v>61.78</v>
      </c>
      <c r="L30" s="329"/>
      <c r="M30" s="329">
        <f t="shared" si="1"/>
        <v>20</v>
      </c>
      <c r="N30" s="329">
        <v>18</v>
      </c>
      <c r="O30" s="329">
        <f t="shared" si="2"/>
        <v>16</v>
      </c>
      <c r="P30" s="361" t="str">
        <f t="shared" si="0"/>
        <v>País Vasco*</v>
      </c>
      <c r="Q30" s="1114">
        <f t="shared" si="3"/>
        <v>134.85</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4" customFormat="1" ht="18" customHeight="1" x14ac:dyDescent="0.2">
      <c r="A31" s="331"/>
      <c r="B31" s="1119" t="s">
        <v>47</v>
      </c>
      <c r="C31" s="329"/>
      <c r="D31" s="1120">
        <v>428</v>
      </c>
      <c r="E31" s="1121">
        <v>115.81</v>
      </c>
      <c r="F31" s="331"/>
      <c r="G31" s="1120">
        <v>325</v>
      </c>
      <c r="H31" s="1121">
        <v>149.07</v>
      </c>
      <c r="I31" s="331"/>
      <c r="J31" s="1120">
        <v>325</v>
      </c>
      <c r="K31" s="1121">
        <v>273.27999999999997</v>
      </c>
      <c r="L31" s="329"/>
      <c r="M31" s="329">
        <f t="shared" si="1"/>
        <v>11</v>
      </c>
      <c r="N31" s="329">
        <v>19</v>
      </c>
      <c r="O31" s="329">
        <f t="shared" si="2"/>
        <v>7</v>
      </c>
      <c r="P31" s="361" t="str">
        <f t="shared" si="0"/>
        <v>Castilla y León*</v>
      </c>
      <c r="Q31" s="1114">
        <f t="shared" si="3"/>
        <v>126.8</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4" customFormat="1" ht="5.25" customHeight="1" x14ac:dyDescent="0.2">
      <c r="A32" s="331"/>
      <c r="B32" s="782"/>
      <c r="C32" s="329"/>
      <c r="D32" s="327"/>
      <c r="E32" s="1122"/>
      <c r="F32" s="782"/>
      <c r="G32" s="782"/>
      <c r="H32" s="783"/>
      <c r="I32" s="782"/>
      <c r="J32" s="328"/>
      <c r="K32" s="783"/>
      <c r="L32" s="1108"/>
      <c r="M32" s="329"/>
      <c r="N32" s="329">
        <v>20</v>
      </c>
      <c r="O32" s="329">
        <f t="shared" si="2"/>
        <v>18</v>
      </c>
      <c r="P32" s="361" t="str">
        <f t="shared" si="0"/>
        <v>Ceuta</v>
      </c>
      <c r="Q32" s="1114">
        <f t="shared" si="3"/>
        <v>61.78</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1" customFormat="1" ht="15.75" customHeight="1" x14ac:dyDescent="0.2">
      <c r="A33" s="329"/>
      <c r="B33" s="1264" t="s">
        <v>0</v>
      </c>
      <c r="C33" s="329"/>
      <c r="D33" s="1265">
        <v>300547</v>
      </c>
      <c r="E33" s="1317">
        <v>195.53</v>
      </c>
      <c r="F33" s="320"/>
      <c r="G33" s="1265">
        <v>203671</v>
      </c>
      <c r="H33" s="1317">
        <v>110.49</v>
      </c>
      <c r="I33" s="320"/>
      <c r="J33" s="1265">
        <v>203671</v>
      </c>
      <c r="K33" s="1317">
        <v>326.89</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2" customFormat="1" ht="9.75" customHeight="1" x14ac:dyDescent="0.2">
      <c r="A34" s="328"/>
      <c r="B34" s="786"/>
      <c r="C34" s="328"/>
      <c r="D34" s="786"/>
      <c r="E34" s="786"/>
      <c r="F34" s="322"/>
      <c r="G34" s="749"/>
      <c r="H34" s="750"/>
      <c r="I34" s="322"/>
      <c r="J34" s="749"/>
      <c r="K34" s="750"/>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1" customFormat="1" ht="30.75" customHeight="1" x14ac:dyDescent="0.25">
      <c r="A35" s="394"/>
      <c r="B35" s="1420" t="s">
        <v>183</v>
      </c>
      <c r="C35" s="1420"/>
      <c r="D35" s="1420"/>
      <c r="E35" s="1420"/>
      <c r="F35" s="1420"/>
      <c r="G35" s="1420"/>
      <c r="H35" s="1420"/>
      <c r="I35" s="1420"/>
      <c r="J35" s="1420"/>
      <c r="K35" s="1420"/>
      <c r="L35" s="1249"/>
      <c r="M35" s="1249"/>
      <c r="N35" s="1249"/>
      <c r="O35" s="1249"/>
      <c r="P35" s="496"/>
      <c r="Q35" s="496"/>
      <c r="R35" s="751"/>
      <c r="S35" s="751"/>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21" t="s">
        <v>184</v>
      </c>
      <c r="C36" s="1421"/>
      <c r="D36" s="1421"/>
      <c r="E36" s="1421"/>
      <c r="F36" s="1421"/>
      <c r="G36" s="1421"/>
      <c r="H36" s="1421"/>
      <c r="I36" s="1421"/>
      <c r="J36" s="1421"/>
      <c r="K36" s="1421"/>
      <c r="L36" s="788"/>
      <c r="M36" s="788"/>
      <c r="N36" s="788"/>
      <c r="O36" s="788"/>
      <c r="P36" s="788"/>
      <c r="Q36" s="1231"/>
    </row>
    <row r="37" spans="1:259" ht="30.75" customHeight="1" x14ac:dyDescent="0.2">
      <c r="B37" s="1654" t="s">
        <v>161</v>
      </c>
      <c r="C37" s="1654"/>
      <c r="D37" s="1654"/>
      <c r="E37" s="1654"/>
      <c r="F37" s="1654"/>
      <c r="G37" s="1654"/>
      <c r="H37" s="1654"/>
      <c r="I37" s="1654"/>
      <c r="J37" s="1654"/>
      <c r="K37" s="1654"/>
      <c r="L37" s="496"/>
      <c r="M37" s="496"/>
      <c r="N37" s="496"/>
      <c r="O37" s="496"/>
      <c r="P37" s="496"/>
      <c r="Q37" s="623"/>
      <c r="R37" s="329"/>
    </row>
    <row r="38" spans="1:259" x14ac:dyDescent="0.25">
      <c r="L38" s="447"/>
      <c r="M38" s="360"/>
      <c r="N38" s="360"/>
      <c r="O38" s="360"/>
      <c r="P38" s="361"/>
      <c r="Q38" s="789"/>
      <c r="R38" s="329"/>
    </row>
    <row r="39" spans="1:259" x14ac:dyDescent="0.25">
      <c r="L39" s="447"/>
      <c r="M39" s="360"/>
      <c r="N39" s="360"/>
      <c r="O39" s="360"/>
      <c r="P39" s="361"/>
      <c r="Q39" s="790"/>
      <c r="R39" s="329"/>
    </row>
    <row r="40" spans="1:259" x14ac:dyDescent="0.25">
      <c r="L40" s="447"/>
      <c r="M40" s="360"/>
      <c r="N40" s="360"/>
      <c r="O40" s="360"/>
      <c r="P40" s="361"/>
      <c r="Q40" s="789"/>
      <c r="R40" s="329"/>
    </row>
    <row r="41" spans="1:259" x14ac:dyDescent="0.25">
      <c r="L41" s="447"/>
      <c r="M41" s="360"/>
      <c r="N41" s="360"/>
      <c r="O41" s="360"/>
      <c r="P41" s="361"/>
      <c r="Q41" s="789"/>
      <c r="R41" s="329"/>
    </row>
    <row r="42" spans="1:259" x14ac:dyDescent="0.25">
      <c r="L42" s="447"/>
      <c r="M42" s="360"/>
      <c r="N42" s="360"/>
      <c r="O42" s="360"/>
      <c r="P42" s="361"/>
      <c r="Q42" s="789"/>
      <c r="R42" s="329"/>
    </row>
    <row r="43" spans="1:259" x14ac:dyDescent="0.25">
      <c r="L43" s="447"/>
      <c r="M43" s="360"/>
      <c r="N43" s="360"/>
      <c r="O43" s="360"/>
      <c r="P43" s="361"/>
      <c r="Q43" s="789"/>
      <c r="R43" s="329"/>
    </row>
    <row r="44" spans="1:259" x14ac:dyDescent="0.25">
      <c r="L44" s="447"/>
      <c r="M44" s="360"/>
      <c r="N44" s="360"/>
      <c r="O44" s="360"/>
      <c r="P44" s="361"/>
      <c r="Q44" s="789"/>
      <c r="R44" s="329"/>
    </row>
    <row r="45" spans="1:259" x14ac:dyDescent="0.25">
      <c r="L45" s="447"/>
      <c r="M45" s="360"/>
      <c r="N45" s="360"/>
      <c r="O45" s="360"/>
      <c r="P45" s="361"/>
      <c r="Q45" s="789"/>
      <c r="R45" s="329"/>
    </row>
    <row r="46" spans="1:259" x14ac:dyDescent="0.25">
      <c r="L46" s="447"/>
      <c r="M46" s="360"/>
      <c r="N46" s="360"/>
      <c r="O46" s="360"/>
      <c r="P46" s="361"/>
      <c r="Q46" s="790"/>
      <c r="R46" s="329"/>
    </row>
    <row r="47" spans="1:259" x14ac:dyDescent="0.25">
      <c r="L47" s="447"/>
      <c r="M47" s="360"/>
      <c r="N47" s="360"/>
      <c r="O47" s="360"/>
      <c r="P47" s="361"/>
      <c r="Q47" s="789"/>
      <c r="R47" s="329"/>
    </row>
    <row r="48" spans="1:259" x14ac:dyDescent="0.25">
      <c r="L48" s="447"/>
      <c r="M48" s="360"/>
      <c r="N48" s="360"/>
      <c r="O48" s="360"/>
      <c r="P48" s="361"/>
      <c r="Q48" s="789"/>
      <c r="R48" s="329"/>
    </row>
    <row r="49" spans="12:18" x14ac:dyDescent="0.25">
      <c r="L49" s="447"/>
      <c r="M49" s="360"/>
      <c r="N49" s="360"/>
      <c r="O49" s="360"/>
      <c r="P49" s="361"/>
      <c r="Q49" s="789"/>
      <c r="R49" s="329"/>
    </row>
    <row r="50" spans="12:18" x14ac:dyDescent="0.25">
      <c r="L50" s="447"/>
      <c r="M50" s="360"/>
      <c r="N50" s="360"/>
      <c r="O50" s="360"/>
      <c r="P50" s="361"/>
      <c r="Q50" s="789"/>
      <c r="R50" s="329"/>
    </row>
    <row r="51" spans="12:18" x14ac:dyDescent="0.25">
      <c r="L51" s="447"/>
      <c r="M51" s="360"/>
      <c r="N51" s="360"/>
      <c r="O51" s="360"/>
      <c r="P51" s="361"/>
      <c r="Q51" s="789"/>
      <c r="R51" s="329"/>
    </row>
    <row r="52" spans="12:18" x14ac:dyDescent="0.25">
      <c r="L52" s="447"/>
      <c r="M52" s="360"/>
      <c r="N52" s="360"/>
      <c r="O52" s="360"/>
      <c r="P52" s="361"/>
      <c r="Q52" s="790"/>
      <c r="R52" s="329"/>
    </row>
    <row r="53" spans="12:18" x14ac:dyDescent="0.25">
      <c r="L53" s="447"/>
      <c r="M53" s="360"/>
      <c r="N53" s="360"/>
      <c r="O53" s="360"/>
      <c r="P53" s="361"/>
      <c r="Q53" s="789"/>
      <c r="R53" s="329"/>
    </row>
    <row r="54" spans="12:18" x14ac:dyDescent="0.25">
      <c r="L54" s="447"/>
      <c r="M54" s="360"/>
      <c r="N54" s="360"/>
      <c r="O54" s="360"/>
      <c r="P54" s="361"/>
      <c r="Q54" s="789"/>
      <c r="R54" s="329"/>
    </row>
    <row r="55" spans="12:18" x14ac:dyDescent="0.25">
      <c r="L55" s="447"/>
      <c r="M55" s="329"/>
      <c r="N55" s="329"/>
      <c r="O55" s="360"/>
      <c r="P55" s="361"/>
      <c r="Q55" s="789"/>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4"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election activeCell="I16" sqref="I16"/>
    </sheetView>
  </sheetViews>
  <sheetFormatPr baseColWidth="10" defaultColWidth="11.42578125" defaultRowHeight="15" x14ac:dyDescent="0.25"/>
  <cols>
    <col min="1" max="1" width="3.28515625" style="1131" customWidth="1"/>
    <col min="2" max="2" width="28.42578125" style="1131" customWidth="1"/>
    <col min="3" max="3" width="16.7109375" style="1131" customWidth="1"/>
    <col min="4" max="4" width="10.28515625" style="1131" customWidth="1"/>
    <col min="5" max="5" width="15" style="1131" customWidth="1"/>
    <col min="6" max="6" width="10" style="1131" customWidth="1"/>
    <col min="7" max="7" width="15.42578125" style="1131" customWidth="1"/>
    <col min="8" max="8" width="9.7109375" style="1131" customWidth="1"/>
    <col min="9" max="9" width="14.5703125" style="1131" customWidth="1"/>
    <col min="10" max="16384" width="11.42578125" style="1131"/>
  </cols>
  <sheetData>
    <row r="1" spans="1:17" s="1124" customFormat="1" x14ac:dyDescent="0.25">
      <c r="A1" s="1124" t="s">
        <v>96</v>
      </c>
      <c r="B1" s="1124" t="s">
        <v>56</v>
      </c>
      <c r="H1" s="1124" t="s">
        <v>96</v>
      </c>
      <c r="I1" s="1124" t="s">
        <v>67</v>
      </c>
      <c r="P1" s="1124" t="s">
        <v>81</v>
      </c>
    </row>
    <row r="2" spans="1:17" s="1124" customFormat="1" x14ac:dyDescent="0.25"/>
    <row r="3" spans="1:17" s="1124" customFormat="1" x14ac:dyDescent="0.25"/>
    <row r="4" spans="1:17" s="1124" customFormat="1" x14ac:dyDescent="0.25"/>
    <row r="5" spans="1:17" s="1124" customFormat="1" ht="16.5" customHeight="1" x14ac:dyDescent="0.25"/>
    <row r="6" spans="1:17" s="1128" customFormat="1" ht="38.25" customHeight="1" x14ac:dyDescent="0.2">
      <c r="A6" s="1125"/>
      <c r="B6" s="1661" t="s">
        <v>459</v>
      </c>
      <c r="C6" s="1661"/>
      <c r="D6" s="1661"/>
      <c r="E6" s="1661"/>
      <c r="F6" s="1661"/>
      <c r="G6" s="1661"/>
      <c r="H6" s="1661"/>
      <c r="I6" s="1661"/>
      <c r="J6" s="1126"/>
      <c r="K6" s="1126"/>
      <c r="L6" s="1127"/>
      <c r="M6" s="1127"/>
      <c r="N6" s="1127"/>
      <c r="O6" s="1127"/>
      <c r="P6" s="1127"/>
      <c r="Q6" s="1127"/>
    </row>
    <row r="7" spans="1:17" s="1128" customFormat="1" ht="15.75" customHeight="1" x14ac:dyDescent="0.2">
      <c r="A7" s="1125"/>
      <c r="B7" s="1662" t="str">
        <f>porsaad!$B$6</f>
        <v>Situación a 30 de abril de 2024</v>
      </c>
      <c r="C7" s="1662"/>
      <c r="D7" s="1662"/>
      <c r="E7" s="1662"/>
      <c r="F7" s="1662"/>
      <c r="G7" s="1662"/>
      <c r="H7" s="1662"/>
      <c r="I7" s="1662"/>
      <c r="J7" s="1129"/>
      <c r="K7" s="1129"/>
      <c r="L7" s="1130"/>
      <c r="M7" s="1130"/>
      <c r="N7" s="1130"/>
      <c r="O7" s="1130"/>
      <c r="P7" s="1130"/>
      <c r="Q7" s="1130"/>
    </row>
    <row r="8" spans="1:17" ht="8.25" customHeight="1" x14ac:dyDescent="0.25">
      <c r="H8" s="1132"/>
    </row>
    <row r="9" spans="1:17" ht="15" customHeight="1" x14ac:dyDescent="0.25">
      <c r="B9" s="1663" t="s">
        <v>12</v>
      </c>
      <c r="C9" s="1666" t="s">
        <v>185</v>
      </c>
      <c r="D9" s="1141"/>
      <c r="E9" s="1141"/>
      <c r="F9" s="1141"/>
      <c r="G9" s="1141"/>
      <c r="H9" s="1141"/>
      <c r="I9" s="1142"/>
    </row>
    <row r="10" spans="1:17" ht="15.75" customHeight="1" x14ac:dyDescent="0.25">
      <c r="B10" s="1664"/>
      <c r="C10" s="1667"/>
      <c r="D10" s="1669" t="s">
        <v>133</v>
      </c>
      <c r="E10" s="1670"/>
      <c r="F10" s="1673" t="s">
        <v>134</v>
      </c>
      <c r="G10" s="1674"/>
      <c r="H10" s="1674"/>
      <c r="I10" s="1674"/>
    </row>
    <row r="11" spans="1:17" ht="40.5" customHeight="1" x14ac:dyDescent="0.25">
      <c r="B11" s="1664"/>
      <c r="C11" s="1667"/>
      <c r="D11" s="1671"/>
      <c r="E11" s="1672"/>
      <c r="F11" s="1675" t="s">
        <v>188</v>
      </c>
      <c r="G11" s="1676"/>
      <c r="H11" s="1673" t="s">
        <v>486</v>
      </c>
      <c r="I11" s="1674"/>
    </row>
    <row r="12" spans="1:17" ht="52.5" customHeight="1" x14ac:dyDescent="0.25">
      <c r="B12" s="1665"/>
      <c r="C12" s="1668"/>
      <c r="D12" s="1144" t="s">
        <v>9</v>
      </c>
      <c r="E12" s="1146" t="s">
        <v>186</v>
      </c>
      <c r="F12" s="1146" t="s">
        <v>9</v>
      </c>
      <c r="G12" s="1143" t="s">
        <v>186</v>
      </c>
      <c r="H12" s="1144" t="s">
        <v>9</v>
      </c>
      <c r="I12" s="1145" t="s">
        <v>186</v>
      </c>
    </row>
    <row r="13" spans="1:17" ht="12.75" customHeight="1" x14ac:dyDescent="0.25">
      <c r="B13" s="1133" t="s">
        <v>8</v>
      </c>
      <c r="C13" s="932">
        <f>'31dictsaad'!D10-'31dictsaad'!H10</f>
        <v>32447</v>
      </c>
      <c r="D13" s="930">
        <v>0</v>
      </c>
      <c r="E13" s="1134">
        <v>0</v>
      </c>
      <c r="F13" s="930">
        <v>1449</v>
      </c>
      <c r="G13" s="1134">
        <v>4.4657441365919803</v>
      </c>
      <c r="H13" s="930">
        <v>30998</v>
      </c>
      <c r="I13" s="1134">
        <f>H13/C13*100</f>
        <v>95.534255863408021</v>
      </c>
    </row>
    <row r="14" spans="1:17" x14ac:dyDescent="0.25">
      <c r="B14" s="1133" t="s">
        <v>7</v>
      </c>
      <c r="C14" s="937">
        <f>'31dictsaad'!D11-'31dictsaad'!H11</f>
        <v>6837</v>
      </c>
      <c r="D14" s="935">
        <v>0</v>
      </c>
      <c r="E14" s="1135">
        <v>0</v>
      </c>
      <c r="F14" s="935">
        <v>5265</v>
      </c>
      <c r="G14" s="1135">
        <v>77.007459412022811</v>
      </c>
      <c r="H14" s="935">
        <v>1572</v>
      </c>
      <c r="I14" s="1135">
        <f t="shared" ref="I14:I31" si="0">H14/C14*100</f>
        <v>22.992540587977185</v>
      </c>
    </row>
    <row r="15" spans="1:17" x14ac:dyDescent="0.25">
      <c r="B15" s="1133" t="s">
        <v>37</v>
      </c>
      <c r="C15" s="937">
        <f>'31dictsaad'!D12-'31dictsaad'!H12</f>
        <v>6719</v>
      </c>
      <c r="D15" s="935">
        <v>0</v>
      </c>
      <c r="E15" s="1135">
        <v>0</v>
      </c>
      <c r="F15" s="935">
        <v>3803</v>
      </c>
      <c r="G15" s="1135">
        <v>56.600684625688345</v>
      </c>
      <c r="H15" s="935">
        <v>2916</v>
      </c>
      <c r="I15" s="1135">
        <f t="shared" si="0"/>
        <v>43.399315374311655</v>
      </c>
    </row>
    <row r="16" spans="1:17" x14ac:dyDescent="0.25">
      <c r="B16" s="1133" t="s">
        <v>38</v>
      </c>
      <c r="C16" s="937">
        <f>'31dictsaad'!D13-'31dictsaad'!H13</f>
        <v>2554</v>
      </c>
      <c r="D16" s="935">
        <v>0</v>
      </c>
      <c r="E16" s="1135">
        <v>0</v>
      </c>
      <c r="F16" s="935">
        <v>1478</v>
      </c>
      <c r="G16" s="1135">
        <v>57.870007830853567</v>
      </c>
      <c r="H16" s="935">
        <v>1076</v>
      </c>
      <c r="I16" s="1135">
        <f t="shared" si="0"/>
        <v>42.129992169146433</v>
      </c>
    </row>
    <row r="17" spans="2:9" x14ac:dyDescent="0.25">
      <c r="B17" s="1133" t="s">
        <v>6</v>
      </c>
      <c r="C17" s="937">
        <f>'31dictsaad'!D14-'31dictsaad'!H14</f>
        <v>12276</v>
      </c>
      <c r="D17" s="935">
        <v>0</v>
      </c>
      <c r="E17" s="1135">
        <v>0</v>
      </c>
      <c r="F17" s="935">
        <v>2546</v>
      </c>
      <c r="G17" s="1135">
        <v>20.739654610622352</v>
      </c>
      <c r="H17" s="935">
        <v>9730</v>
      </c>
      <c r="I17" s="1135">
        <f t="shared" si="0"/>
        <v>79.260345389377648</v>
      </c>
    </row>
    <row r="18" spans="2:9" x14ac:dyDescent="0.25">
      <c r="B18" s="1133" t="s">
        <v>5</v>
      </c>
      <c r="C18" s="937">
        <f>'31dictsaad'!D15-'31dictsaad'!H15</f>
        <v>911</v>
      </c>
      <c r="D18" s="935">
        <v>0</v>
      </c>
      <c r="E18" s="1135">
        <v>0</v>
      </c>
      <c r="F18" s="935">
        <v>111</v>
      </c>
      <c r="G18" s="1135">
        <v>12.184412733260155</v>
      </c>
      <c r="H18" s="935">
        <v>800</v>
      </c>
      <c r="I18" s="1135">
        <f t="shared" si="0"/>
        <v>87.815587266739854</v>
      </c>
    </row>
    <row r="19" spans="2:9" x14ac:dyDescent="0.25">
      <c r="B19" s="1133" t="s">
        <v>4</v>
      </c>
      <c r="C19" s="937">
        <f>'31dictsaad'!D16-'31dictsaad'!H16</f>
        <v>7721</v>
      </c>
      <c r="D19" s="935">
        <v>0</v>
      </c>
      <c r="E19" s="1135">
        <v>0</v>
      </c>
      <c r="F19" s="935">
        <v>7041</v>
      </c>
      <c r="G19" s="1135">
        <v>91.192850667012053</v>
      </c>
      <c r="H19" s="935">
        <v>680</v>
      </c>
      <c r="I19" s="1135">
        <f t="shared" si="0"/>
        <v>8.8071493329879562</v>
      </c>
    </row>
    <row r="20" spans="2:9" x14ac:dyDescent="0.25">
      <c r="B20" s="1133" t="s">
        <v>40</v>
      </c>
      <c r="C20" s="937">
        <f>'31dictsaad'!D17-'31dictsaad'!H17</f>
        <v>4256</v>
      </c>
      <c r="D20" s="935">
        <v>0</v>
      </c>
      <c r="E20" s="1135">
        <v>0</v>
      </c>
      <c r="F20" s="935">
        <v>3616</v>
      </c>
      <c r="G20" s="1135">
        <v>84.962406015037601</v>
      </c>
      <c r="H20" s="935">
        <v>640</v>
      </c>
      <c r="I20" s="1135">
        <f t="shared" si="0"/>
        <v>15.037593984962406</v>
      </c>
    </row>
    <row r="21" spans="2:9" x14ac:dyDescent="0.25">
      <c r="B21" s="1133" t="s">
        <v>41</v>
      </c>
      <c r="C21" s="937">
        <f>'31dictsaad'!D18-'31dictsaad'!H18</f>
        <v>29707</v>
      </c>
      <c r="D21" s="935">
        <v>0</v>
      </c>
      <c r="E21" s="1135">
        <v>0</v>
      </c>
      <c r="F21" s="935">
        <v>24930</v>
      </c>
      <c r="G21" s="1135">
        <v>83.919614905577816</v>
      </c>
      <c r="H21" s="935">
        <v>4777</v>
      </c>
      <c r="I21" s="1135">
        <f t="shared" si="0"/>
        <v>16.080385094422191</v>
      </c>
    </row>
    <row r="22" spans="2:9" x14ac:dyDescent="0.25">
      <c r="B22" s="1133" t="s">
        <v>3</v>
      </c>
      <c r="C22" s="937">
        <f>'31dictsaad'!D19-'31dictsaad'!H19</f>
        <v>13574</v>
      </c>
      <c r="D22" s="935">
        <v>140</v>
      </c>
      <c r="E22" s="1135">
        <v>1.0313835273316636</v>
      </c>
      <c r="F22" s="935">
        <v>5649</v>
      </c>
      <c r="G22" s="1135">
        <v>41.61632532783262</v>
      </c>
      <c r="H22" s="935">
        <v>7785</v>
      </c>
      <c r="I22" s="1135">
        <f t="shared" si="0"/>
        <v>57.352291144835718</v>
      </c>
    </row>
    <row r="23" spans="2:9" x14ac:dyDescent="0.25">
      <c r="B23" s="1133" t="s">
        <v>2</v>
      </c>
      <c r="C23" s="937">
        <f>'31dictsaad'!D20-'31dictsaad'!H20</f>
        <v>2562</v>
      </c>
      <c r="D23" s="935">
        <v>0</v>
      </c>
      <c r="E23" s="1135">
        <v>0</v>
      </c>
      <c r="F23" s="935">
        <v>2241</v>
      </c>
      <c r="G23" s="1135">
        <v>87.470725995316158</v>
      </c>
      <c r="H23" s="935">
        <v>321</v>
      </c>
      <c r="I23" s="1135">
        <f t="shared" si="0"/>
        <v>12.52927400468384</v>
      </c>
    </row>
    <row r="24" spans="2:9" x14ac:dyDescent="0.25">
      <c r="B24" s="1133" t="s">
        <v>35</v>
      </c>
      <c r="C24" s="937">
        <f>'31dictsaad'!D21-'31dictsaad'!H21</f>
        <v>522</v>
      </c>
      <c r="D24" s="935">
        <v>0</v>
      </c>
      <c r="E24" s="1135">
        <v>0</v>
      </c>
      <c r="F24" s="935">
        <v>45</v>
      </c>
      <c r="G24" s="1135">
        <v>8.6206896551724146</v>
      </c>
      <c r="H24" s="935">
        <v>477</v>
      </c>
      <c r="I24" s="1135">
        <f t="shared" si="0"/>
        <v>91.379310344827587</v>
      </c>
    </row>
    <row r="25" spans="2:9" x14ac:dyDescent="0.25">
      <c r="B25" s="1133" t="s">
        <v>42</v>
      </c>
      <c r="C25" s="937">
        <f>'31dictsaad'!D22-'31dictsaad'!H22</f>
        <v>491</v>
      </c>
      <c r="D25" s="935">
        <v>2</v>
      </c>
      <c r="E25" s="1135">
        <v>0.40733197556008144</v>
      </c>
      <c r="F25" s="935">
        <v>190</v>
      </c>
      <c r="G25" s="1135">
        <v>38.69653767820774</v>
      </c>
      <c r="H25" s="935">
        <v>299</v>
      </c>
      <c r="I25" s="1135">
        <f t="shared" si="0"/>
        <v>60.896130346232184</v>
      </c>
    </row>
    <row r="26" spans="2:9" x14ac:dyDescent="0.25">
      <c r="B26" s="1133" t="s">
        <v>43</v>
      </c>
      <c r="C26" s="937">
        <f>'31dictsaad'!D23-'31dictsaad'!H23</f>
        <v>9631</v>
      </c>
      <c r="D26" s="935">
        <v>0</v>
      </c>
      <c r="E26" s="1135">
        <v>0</v>
      </c>
      <c r="F26" s="935">
        <v>5092</v>
      </c>
      <c r="G26" s="1135">
        <v>52.870937597341914</v>
      </c>
      <c r="H26" s="935">
        <v>4539</v>
      </c>
      <c r="I26" s="1135">
        <f t="shared" si="0"/>
        <v>47.129062402658086</v>
      </c>
    </row>
    <row r="27" spans="2:9" x14ac:dyDescent="0.25">
      <c r="B27" s="1133" t="s">
        <v>44</v>
      </c>
      <c r="C27" s="937">
        <f>'31dictsaad'!D24-'31dictsaad'!H24</f>
        <v>84</v>
      </c>
      <c r="D27" s="935">
        <v>0</v>
      </c>
      <c r="E27" s="1135">
        <v>0</v>
      </c>
      <c r="F27" s="935">
        <v>2</v>
      </c>
      <c r="G27" s="1135">
        <v>2.3809523809523809</v>
      </c>
      <c r="H27" s="935">
        <v>82</v>
      </c>
      <c r="I27" s="1135">
        <f t="shared" si="0"/>
        <v>97.61904761904762</v>
      </c>
    </row>
    <row r="28" spans="2:9" x14ac:dyDescent="0.25">
      <c r="B28" s="1133" t="s">
        <v>45</v>
      </c>
      <c r="C28" s="937">
        <f>'31dictsaad'!D25-'31dictsaad'!H25</f>
        <v>193</v>
      </c>
      <c r="D28" s="935">
        <v>0</v>
      </c>
      <c r="E28" s="1135">
        <v>0</v>
      </c>
      <c r="F28" s="935">
        <v>26</v>
      </c>
      <c r="G28" s="1135">
        <v>13.471502590673575</v>
      </c>
      <c r="H28" s="935">
        <v>167</v>
      </c>
      <c r="I28" s="1135">
        <f t="shared" si="0"/>
        <v>86.52849740932642</v>
      </c>
    </row>
    <row r="29" spans="2:9" x14ac:dyDescent="0.25">
      <c r="B29" s="1133" t="s">
        <v>46</v>
      </c>
      <c r="C29" s="937">
        <f>'31dictsaad'!D26-'31dictsaad'!H26</f>
        <v>12</v>
      </c>
      <c r="D29" s="935">
        <v>0</v>
      </c>
      <c r="E29" s="1135">
        <v>0</v>
      </c>
      <c r="F29" s="935">
        <v>2</v>
      </c>
      <c r="G29" s="1135">
        <v>16.666666666666664</v>
      </c>
      <c r="H29" s="935">
        <v>10</v>
      </c>
      <c r="I29" s="1135">
        <f t="shared" si="0"/>
        <v>83.333333333333343</v>
      </c>
    </row>
    <row r="30" spans="2:9" x14ac:dyDescent="0.25">
      <c r="B30" s="1133" t="s">
        <v>1</v>
      </c>
      <c r="C30" s="1136">
        <f>'31dictsaad'!D27-'31dictsaad'!H27</f>
        <v>220</v>
      </c>
      <c r="D30" s="957">
        <v>0</v>
      </c>
      <c r="E30" s="1137">
        <v>0</v>
      </c>
      <c r="F30" s="957">
        <v>181</v>
      </c>
      <c r="G30" s="1137">
        <v>82.27272727272728</v>
      </c>
      <c r="H30" s="957">
        <v>39</v>
      </c>
      <c r="I30" s="1137">
        <f t="shared" si="0"/>
        <v>17.727272727272727</v>
      </c>
    </row>
    <row r="31" spans="2:9" x14ac:dyDescent="0.25">
      <c r="B31" s="1318" t="s">
        <v>0</v>
      </c>
      <c r="C31" s="1319">
        <f>SUM(C13:C30)</f>
        <v>130717</v>
      </c>
      <c r="D31" s="1294">
        <f>SUM(D13:D30)</f>
        <v>142</v>
      </c>
      <c r="E31" s="1320">
        <f t="shared" ref="E31" si="1">D31/C31*100</f>
        <v>0.10863162404277943</v>
      </c>
      <c r="F31" s="1294">
        <f>SUM(F13:F30)</f>
        <v>63667</v>
      </c>
      <c r="G31" s="1320">
        <f t="shared" ref="G31" si="2">F31/C31*100</f>
        <v>48.705983154448155</v>
      </c>
      <c r="H31" s="1294">
        <f>SUM(H13:H30)</f>
        <v>66908</v>
      </c>
      <c r="I31" s="1320">
        <f t="shared" si="0"/>
        <v>51.185385221509058</v>
      </c>
    </row>
    <row r="32" spans="2:9" ht="5.0999999999999996" customHeight="1" x14ac:dyDescent="0.25">
      <c r="B32" s="1138"/>
      <c r="C32" s="1138"/>
      <c r="D32" s="1138"/>
      <c r="E32" s="1138"/>
      <c r="F32" s="1138"/>
      <c r="G32" s="1138"/>
      <c r="H32" s="1138"/>
      <c r="I32" s="1138"/>
    </row>
    <row r="33" spans="2:9" x14ac:dyDescent="0.25">
      <c r="B33" s="1139" t="s">
        <v>282</v>
      </c>
      <c r="C33" s="1138"/>
      <c r="D33" s="1138"/>
      <c r="E33" s="1138"/>
      <c r="F33" s="1138"/>
      <c r="G33" s="1138"/>
      <c r="H33" s="1138"/>
      <c r="I33" s="1138"/>
    </row>
    <row r="34" spans="2:9" x14ac:dyDescent="0.25">
      <c r="B34" s="1139" t="s">
        <v>467</v>
      </c>
      <c r="C34" s="1138"/>
      <c r="D34" s="1138"/>
      <c r="E34" s="1138"/>
      <c r="F34" s="1138"/>
      <c r="G34" s="1138"/>
      <c r="H34" s="1138"/>
      <c r="I34" s="1138"/>
    </row>
    <row r="35" spans="2:9" x14ac:dyDescent="0.25">
      <c r="B35" s="1660" t="s">
        <v>468</v>
      </c>
      <c r="C35" s="1660"/>
      <c r="D35" s="1660"/>
      <c r="E35" s="1660"/>
      <c r="F35" s="1660"/>
      <c r="G35" s="1660"/>
      <c r="H35" s="1660"/>
      <c r="I35" s="1660"/>
    </row>
    <row r="36" spans="2:9" ht="17.25" x14ac:dyDescent="0.25">
      <c r="B36" s="1139" t="s">
        <v>485</v>
      </c>
      <c r="C36" s="1138"/>
      <c r="D36" s="1138"/>
      <c r="E36" s="1138"/>
      <c r="F36" s="1138"/>
      <c r="G36" s="1138"/>
      <c r="H36" s="1138"/>
      <c r="I36" s="1138"/>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89"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31" customWidth="1"/>
    <col min="2" max="2" width="28.42578125" style="1131" customWidth="1"/>
    <col min="3" max="3" width="16.7109375" style="1131" customWidth="1"/>
    <col min="4" max="4" width="10.28515625" style="1131" customWidth="1"/>
    <col min="5" max="5" width="15" style="1131" customWidth="1"/>
    <col min="6" max="6" width="10" style="1131" customWidth="1"/>
    <col min="7" max="7" width="15.42578125" style="1131" customWidth="1"/>
    <col min="8" max="8" width="9.7109375" style="1131" customWidth="1"/>
    <col min="9" max="9" width="14.5703125" style="1131" customWidth="1"/>
    <col min="10" max="16384" width="11.42578125" style="1131"/>
  </cols>
  <sheetData>
    <row r="1" spans="1:17" s="1124" customFormat="1" x14ac:dyDescent="0.25">
      <c r="A1" s="1124" t="s">
        <v>96</v>
      </c>
      <c r="B1" s="1124" t="s">
        <v>56</v>
      </c>
      <c r="I1" s="1124" t="s">
        <v>96</v>
      </c>
      <c r="J1" s="1124" t="s">
        <v>67</v>
      </c>
      <c r="Q1" s="1124" t="s">
        <v>81</v>
      </c>
    </row>
    <row r="2" spans="1:17" s="1124" customFormat="1" x14ac:dyDescent="0.25"/>
    <row r="3" spans="1:17" s="1124" customFormat="1" x14ac:dyDescent="0.25"/>
    <row r="4" spans="1:17" s="1124" customFormat="1" x14ac:dyDescent="0.25"/>
    <row r="5" spans="1:17" s="1124" customFormat="1" ht="16.5" customHeight="1" x14ac:dyDescent="0.25"/>
    <row r="6" spans="1:17" s="1128" customFormat="1" ht="38.25" customHeight="1" x14ac:dyDescent="0.2">
      <c r="A6" s="1125"/>
      <c r="B6" s="1661" t="s">
        <v>460</v>
      </c>
      <c r="C6" s="1661"/>
      <c r="D6" s="1661"/>
      <c r="E6" s="1661"/>
      <c r="F6" s="1661"/>
      <c r="G6" s="1661"/>
      <c r="H6" s="1661"/>
      <c r="I6" s="1661"/>
      <c r="J6" s="1126"/>
      <c r="K6" s="1126"/>
      <c r="L6" s="1127"/>
      <c r="M6" s="1127"/>
      <c r="N6" s="1127"/>
      <c r="O6" s="1127"/>
      <c r="P6" s="1127"/>
      <c r="Q6" s="1127"/>
    </row>
    <row r="7" spans="1:17" s="1128" customFormat="1" ht="15.75" customHeight="1" x14ac:dyDescent="0.2">
      <c r="A7" s="1125"/>
      <c r="B7" s="1662" t="str">
        <f>porsaad!$B$6</f>
        <v>Situación a 30 de abril de 2024</v>
      </c>
      <c r="C7" s="1662"/>
      <c r="D7" s="1662"/>
      <c r="E7" s="1662"/>
      <c r="F7" s="1662"/>
      <c r="G7" s="1662"/>
      <c r="H7" s="1662"/>
      <c r="I7" s="1662"/>
      <c r="J7" s="1129"/>
      <c r="K7" s="1129"/>
      <c r="L7" s="1130"/>
      <c r="M7" s="1130"/>
      <c r="N7" s="1130"/>
      <c r="O7" s="1130"/>
      <c r="P7" s="1130"/>
      <c r="Q7" s="1130"/>
    </row>
    <row r="8" spans="1:17" ht="8.25" customHeight="1" x14ac:dyDescent="0.25">
      <c r="H8" s="1132"/>
    </row>
    <row r="9" spans="1:17" ht="15" customHeight="1" x14ac:dyDescent="0.25">
      <c r="B9" s="1663" t="s">
        <v>12</v>
      </c>
      <c r="C9" s="1666" t="s">
        <v>278</v>
      </c>
      <c r="D9" s="1141"/>
      <c r="E9" s="1141"/>
      <c r="F9" s="1141"/>
      <c r="G9" s="1141"/>
      <c r="H9" s="1141"/>
      <c r="I9" s="1142"/>
    </row>
    <row r="10" spans="1:17" ht="15.75" customHeight="1" x14ac:dyDescent="0.25">
      <c r="B10" s="1664"/>
      <c r="C10" s="1667"/>
      <c r="D10" s="1669" t="s">
        <v>133</v>
      </c>
      <c r="E10" s="1670"/>
      <c r="F10" s="1673" t="s">
        <v>134</v>
      </c>
      <c r="G10" s="1674"/>
      <c r="H10" s="1674"/>
      <c r="I10" s="1674"/>
    </row>
    <row r="11" spans="1:17" ht="40.5" customHeight="1" x14ac:dyDescent="0.25">
      <c r="B11" s="1664"/>
      <c r="C11" s="1667"/>
      <c r="D11" s="1671"/>
      <c r="E11" s="1672"/>
      <c r="F11" s="1675" t="s">
        <v>279</v>
      </c>
      <c r="G11" s="1676"/>
      <c r="H11" s="1673" t="s">
        <v>280</v>
      </c>
      <c r="I11" s="1674"/>
    </row>
    <row r="12" spans="1:17" ht="52.5" customHeight="1" x14ac:dyDescent="0.25">
      <c r="B12" s="1665"/>
      <c r="C12" s="1668"/>
      <c r="D12" s="1144" t="s">
        <v>9</v>
      </c>
      <c r="E12" s="1146" t="s">
        <v>281</v>
      </c>
      <c r="F12" s="1146" t="s">
        <v>9</v>
      </c>
      <c r="G12" s="1143" t="s">
        <v>281</v>
      </c>
      <c r="H12" s="1144" t="s">
        <v>9</v>
      </c>
      <c r="I12" s="1145" t="s">
        <v>281</v>
      </c>
    </row>
    <row r="13" spans="1:17" ht="12.75" customHeight="1" x14ac:dyDescent="0.25">
      <c r="B13" s="1133" t="s">
        <v>8</v>
      </c>
      <c r="C13" s="932">
        <f>D13+F13+H13</f>
        <v>24659</v>
      </c>
      <c r="D13" s="930">
        <v>25</v>
      </c>
      <c r="E13" s="1134">
        <v>0.10138286224096679</v>
      </c>
      <c r="F13" s="930">
        <v>980</v>
      </c>
      <c r="G13" s="1134">
        <v>3.974208199845898</v>
      </c>
      <c r="H13" s="930">
        <v>23654</v>
      </c>
      <c r="I13" s="1134">
        <f>H13/C13*100</f>
        <v>95.924408937913128</v>
      </c>
    </row>
    <row r="14" spans="1:17" x14ac:dyDescent="0.25">
      <c r="B14" s="1133" t="s">
        <v>7</v>
      </c>
      <c r="C14" s="937">
        <f t="shared" ref="C14:C30" si="0">D14+F14+H14</f>
        <v>105</v>
      </c>
      <c r="D14" s="935">
        <v>2</v>
      </c>
      <c r="E14" s="1135">
        <v>1.9047619047619049</v>
      </c>
      <c r="F14" s="935">
        <v>58</v>
      </c>
      <c r="G14" s="1135">
        <v>55.238095238095241</v>
      </c>
      <c r="H14" s="935">
        <v>45</v>
      </c>
      <c r="I14" s="1135">
        <f t="shared" ref="I14:I31" si="1">H14/C14*100</f>
        <v>42.857142857142854</v>
      </c>
    </row>
    <row r="15" spans="1:17" x14ac:dyDescent="0.25">
      <c r="B15" s="1133" t="s">
        <v>37</v>
      </c>
      <c r="C15" s="937">
        <f t="shared" si="0"/>
        <v>719</v>
      </c>
      <c r="D15" s="935">
        <v>9</v>
      </c>
      <c r="E15" s="1135">
        <v>1.2517385257301807</v>
      </c>
      <c r="F15" s="935">
        <v>147</v>
      </c>
      <c r="G15" s="1135">
        <v>20.445062586926284</v>
      </c>
      <c r="H15" s="935">
        <v>563</v>
      </c>
      <c r="I15" s="1135">
        <f t="shared" si="1"/>
        <v>78.303198887343527</v>
      </c>
    </row>
    <row r="16" spans="1:17" x14ac:dyDescent="0.25">
      <c r="B16" s="1133" t="s">
        <v>38</v>
      </c>
      <c r="C16" s="937">
        <f t="shared" si="0"/>
        <v>4894</v>
      </c>
      <c r="D16" s="935">
        <v>1</v>
      </c>
      <c r="E16" s="1135">
        <v>2.0433183489987738E-2</v>
      </c>
      <c r="F16" s="935">
        <v>1522</v>
      </c>
      <c r="G16" s="1135">
        <v>31.099305271761342</v>
      </c>
      <c r="H16" s="935">
        <v>3371</v>
      </c>
      <c r="I16" s="1135">
        <f t="shared" si="1"/>
        <v>68.880261544748663</v>
      </c>
    </row>
    <row r="17" spans="2:9" x14ac:dyDescent="0.25">
      <c r="B17" s="1133" t="s">
        <v>6</v>
      </c>
      <c r="C17" s="937">
        <f t="shared" si="0"/>
        <v>6561</v>
      </c>
      <c r="D17" s="935">
        <v>4</v>
      </c>
      <c r="E17" s="1135">
        <v>6.0966316110349035E-2</v>
      </c>
      <c r="F17" s="935">
        <v>168</v>
      </c>
      <c r="G17" s="1135">
        <v>2.5605852766346593</v>
      </c>
      <c r="H17" s="935">
        <v>6389</v>
      </c>
      <c r="I17" s="1135">
        <f t="shared" si="1"/>
        <v>97.378448407254993</v>
      </c>
    </row>
    <row r="18" spans="2:9" x14ac:dyDescent="0.25">
      <c r="B18" s="1133" t="s">
        <v>5</v>
      </c>
      <c r="C18" s="937">
        <f t="shared" si="0"/>
        <v>1260</v>
      </c>
      <c r="D18" s="935">
        <v>24</v>
      </c>
      <c r="E18" s="1135">
        <v>1.9047619047619049</v>
      </c>
      <c r="F18" s="935">
        <v>109</v>
      </c>
      <c r="G18" s="1135">
        <v>8.6507936507936503</v>
      </c>
      <c r="H18" s="935">
        <v>1127</v>
      </c>
      <c r="I18" s="1135">
        <f t="shared" si="1"/>
        <v>89.444444444444443</v>
      </c>
    </row>
    <row r="19" spans="2:9" x14ac:dyDescent="0.25">
      <c r="B19" s="1133" t="s">
        <v>4</v>
      </c>
      <c r="C19" s="937">
        <f t="shared" si="0"/>
        <v>161</v>
      </c>
      <c r="D19" s="935">
        <v>14</v>
      </c>
      <c r="E19" s="1135">
        <v>8.695652173913043</v>
      </c>
      <c r="F19" s="935">
        <v>127</v>
      </c>
      <c r="G19" s="1135">
        <v>78.881987577639762</v>
      </c>
      <c r="H19" s="935">
        <v>20</v>
      </c>
      <c r="I19" s="1135">
        <f t="shared" si="1"/>
        <v>12.422360248447205</v>
      </c>
    </row>
    <row r="20" spans="2:9" x14ac:dyDescent="0.25">
      <c r="B20" s="1133" t="s">
        <v>40</v>
      </c>
      <c r="C20" s="937">
        <f t="shared" si="0"/>
        <v>3949</v>
      </c>
      <c r="D20" s="935">
        <v>24</v>
      </c>
      <c r="E20" s="1135">
        <v>0.60774879716383901</v>
      </c>
      <c r="F20" s="935">
        <v>1667</v>
      </c>
      <c r="G20" s="1135">
        <v>42.213218536338317</v>
      </c>
      <c r="H20" s="935">
        <v>2258</v>
      </c>
      <c r="I20" s="1135">
        <f t="shared" si="1"/>
        <v>57.179032666497839</v>
      </c>
    </row>
    <row r="21" spans="2:9" x14ac:dyDescent="0.25">
      <c r="B21" s="1133" t="s">
        <v>41</v>
      </c>
      <c r="C21" s="937">
        <f t="shared" si="0"/>
        <v>46508</v>
      </c>
      <c r="D21" s="935">
        <v>13</v>
      </c>
      <c r="E21" s="1135">
        <v>2.7952180270061064E-2</v>
      </c>
      <c r="F21" s="935">
        <v>6166</v>
      </c>
      <c r="G21" s="1135">
        <v>13.25793411886127</v>
      </c>
      <c r="H21" s="935">
        <v>40329</v>
      </c>
      <c r="I21" s="1135">
        <f t="shared" si="1"/>
        <v>86.714113700868666</v>
      </c>
    </row>
    <row r="22" spans="2:9" x14ac:dyDescent="0.25">
      <c r="B22" s="1133" t="s">
        <v>3</v>
      </c>
      <c r="C22" s="937">
        <f t="shared" si="0"/>
        <v>12457</v>
      </c>
      <c r="D22" s="935">
        <v>958</v>
      </c>
      <c r="E22" s="1135">
        <v>7.6904551657702491</v>
      </c>
      <c r="F22" s="935">
        <v>2268</v>
      </c>
      <c r="G22" s="1135">
        <v>18.206630809986354</v>
      </c>
      <c r="H22" s="935">
        <v>9231</v>
      </c>
      <c r="I22" s="1135">
        <f t="shared" si="1"/>
        <v>74.10291402424339</v>
      </c>
    </row>
    <row r="23" spans="2:9" x14ac:dyDescent="0.25">
      <c r="B23" s="1133" t="s">
        <v>2</v>
      </c>
      <c r="C23" s="937">
        <f t="shared" si="0"/>
        <v>5517</v>
      </c>
      <c r="D23" s="935">
        <v>8</v>
      </c>
      <c r="E23" s="1135">
        <v>0.14500634402755122</v>
      </c>
      <c r="F23" s="935">
        <v>1583</v>
      </c>
      <c r="G23" s="1135">
        <v>28.693130324451694</v>
      </c>
      <c r="H23" s="935">
        <v>3926</v>
      </c>
      <c r="I23" s="1135">
        <f t="shared" si="1"/>
        <v>71.161863331520763</v>
      </c>
    </row>
    <row r="24" spans="2:9" x14ac:dyDescent="0.25">
      <c r="B24" s="1133" t="s">
        <v>35</v>
      </c>
      <c r="C24" s="937">
        <f t="shared" si="0"/>
        <v>1610</v>
      </c>
      <c r="D24" s="935">
        <v>29</v>
      </c>
      <c r="E24" s="1135">
        <v>1.8012422360248446</v>
      </c>
      <c r="F24" s="935">
        <v>27</v>
      </c>
      <c r="G24" s="1135">
        <v>1.6770186335403725</v>
      </c>
      <c r="H24" s="935">
        <v>1554</v>
      </c>
      <c r="I24" s="1135">
        <f t="shared" si="1"/>
        <v>96.521739130434781</v>
      </c>
    </row>
    <row r="25" spans="2:9" x14ac:dyDescent="0.25">
      <c r="B25" s="1133" t="s">
        <v>42</v>
      </c>
      <c r="C25" s="937">
        <f t="shared" si="0"/>
        <v>13327</v>
      </c>
      <c r="D25" s="935">
        <v>651</v>
      </c>
      <c r="E25" s="1135">
        <v>4.8848202896375783</v>
      </c>
      <c r="F25" s="935">
        <v>2009</v>
      </c>
      <c r="G25" s="1135">
        <v>15.074660463720265</v>
      </c>
      <c r="H25" s="935">
        <v>10667</v>
      </c>
      <c r="I25" s="1135">
        <f t="shared" si="1"/>
        <v>80.040519246642148</v>
      </c>
    </row>
    <row r="26" spans="2:9" x14ac:dyDescent="0.25">
      <c r="B26" s="1133" t="s">
        <v>43</v>
      </c>
      <c r="C26" s="937">
        <f t="shared" si="0"/>
        <v>6063</v>
      </c>
      <c r="D26" s="935">
        <v>3</v>
      </c>
      <c r="E26" s="1135">
        <v>4.9480455220188027E-2</v>
      </c>
      <c r="F26" s="935">
        <v>130</v>
      </c>
      <c r="G26" s="1135">
        <v>2.1441530595414813</v>
      </c>
      <c r="H26" s="935">
        <v>5930</v>
      </c>
      <c r="I26" s="1135">
        <f t="shared" si="1"/>
        <v>97.806366485238328</v>
      </c>
    </row>
    <row r="27" spans="2:9" x14ac:dyDescent="0.25">
      <c r="B27" s="1133" t="s">
        <v>44</v>
      </c>
      <c r="C27" s="937">
        <f t="shared" si="0"/>
        <v>594</v>
      </c>
      <c r="D27" s="935">
        <v>151</v>
      </c>
      <c r="E27" s="1135">
        <v>25.420875420875422</v>
      </c>
      <c r="F27" s="935">
        <v>27</v>
      </c>
      <c r="G27" s="1135">
        <v>4.5454545454545459</v>
      </c>
      <c r="H27" s="935">
        <v>416</v>
      </c>
      <c r="I27" s="1135">
        <f t="shared" si="1"/>
        <v>70.033670033670035</v>
      </c>
    </row>
    <row r="28" spans="2:9" x14ac:dyDescent="0.25">
      <c r="B28" s="1133" t="s">
        <v>45</v>
      </c>
      <c r="C28" s="937">
        <f t="shared" si="0"/>
        <v>14488</v>
      </c>
      <c r="D28" s="935">
        <v>1514</v>
      </c>
      <c r="E28" s="1135">
        <v>10.45002760905577</v>
      </c>
      <c r="F28" s="935">
        <v>3447</v>
      </c>
      <c r="G28" s="1135">
        <v>23.792103810049696</v>
      </c>
      <c r="H28" s="935">
        <v>9527</v>
      </c>
      <c r="I28" s="1135">
        <f t="shared" si="1"/>
        <v>65.757868580894524</v>
      </c>
    </row>
    <row r="29" spans="2:9" x14ac:dyDescent="0.25">
      <c r="B29" s="1133" t="s">
        <v>46</v>
      </c>
      <c r="C29" s="937">
        <f t="shared" si="0"/>
        <v>1358</v>
      </c>
      <c r="D29" s="935">
        <v>626</v>
      </c>
      <c r="E29" s="1135">
        <v>46.09720176730486</v>
      </c>
      <c r="F29" s="935">
        <v>602</v>
      </c>
      <c r="G29" s="1135">
        <v>44.329896907216494</v>
      </c>
      <c r="H29" s="935">
        <v>130</v>
      </c>
      <c r="I29" s="1135">
        <f t="shared" si="1"/>
        <v>9.5729013254786466</v>
      </c>
    </row>
    <row r="30" spans="2:9" x14ac:dyDescent="0.25">
      <c r="B30" s="1133" t="s">
        <v>1</v>
      </c>
      <c r="C30" s="1136">
        <f t="shared" si="0"/>
        <v>353</v>
      </c>
      <c r="D30" s="957">
        <v>0</v>
      </c>
      <c r="E30" s="1137">
        <v>0</v>
      </c>
      <c r="F30" s="957">
        <v>112</v>
      </c>
      <c r="G30" s="1137">
        <v>31.728045325779036</v>
      </c>
      <c r="H30" s="957">
        <v>241</v>
      </c>
      <c r="I30" s="1137">
        <f t="shared" si="1"/>
        <v>68.271954674220964</v>
      </c>
    </row>
    <row r="31" spans="2:9" x14ac:dyDescent="0.25">
      <c r="B31" s="1318" t="s">
        <v>0</v>
      </c>
      <c r="C31" s="1319">
        <f>SUM(C13:C30)</f>
        <v>144583</v>
      </c>
      <c r="D31" s="1294">
        <f>SUM(D13:D30)</f>
        <v>4056</v>
      </c>
      <c r="E31" s="1320">
        <f t="shared" ref="E31" si="2">D31/C31*100</f>
        <v>2.8053090612312652</v>
      </c>
      <c r="F31" s="1294">
        <f>SUM(F13:F30)</f>
        <v>21149</v>
      </c>
      <c r="G31" s="1320">
        <f t="shared" ref="G31" si="3">F31/C31*100</f>
        <v>14.627584155813617</v>
      </c>
      <c r="H31" s="1294">
        <f>SUM(H13:H30)</f>
        <v>119378</v>
      </c>
      <c r="I31" s="1320">
        <f t="shared" si="1"/>
        <v>82.567106782955122</v>
      </c>
    </row>
    <row r="32" spans="2:9" x14ac:dyDescent="0.25">
      <c r="B32" s="1138"/>
      <c r="C32" s="1138"/>
      <c r="D32" s="1138"/>
      <c r="E32" s="1138"/>
      <c r="F32" s="1138"/>
      <c r="G32" s="1138"/>
      <c r="H32" s="1138"/>
      <c r="I32" s="1138"/>
    </row>
    <row r="33" spans="2:9" x14ac:dyDescent="0.25">
      <c r="B33" s="1139" t="s">
        <v>282</v>
      </c>
      <c r="C33" s="1138"/>
      <c r="D33" s="1138"/>
      <c r="E33" s="1138"/>
      <c r="F33" s="1138"/>
      <c r="G33" s="1138"/>
      <c r="H33" s="1138"/>
      <c r="I33" s="1138"/>
    </row>
    <row r="34" spans="2:9" x14ac:dyDescent="0.25">
      <c r="B34" s="1139"/>
      <c r="C34" s="1138"/>
      <c r="D34" s="1138"/>
      <c r="E34" s="1138"/>
      <c r="F34" s="1138"/>
      <c r="G34" s="1138"/>
      <c r="H34" s="1138"/>
      <c r="I34" s="1138"/>
    </row>
    <row r="35" spans="2:9" x14ac:dyDescent="0.25">
      <c r="B35" s="1660"/>
      <c r="C35" s="1660"/>
      <c r="D35" s="1660"/>
      <c r="E35" s="1660"/>
      <c r="F35" s="1660"/>
      <c r="G35" s="1660"/>
      <c r="H35" s="1660"/>
      <c r="I35" s="1660"/>
    </row>
    <row r="36" spans="2:9" x14ac:dyDescent="0.25">
      <c r="B36" s="1139"/>
      <c r="C36" s="1138"/>
      <c r="D36" s="1138"/>
      <c r="E36" s="1138"/>
      <c r="F36" s="1138"/>
      <c r="G36" s="1138"/>
      <c r="H36" s="1138"/>
      <c r="I36" s="1138"/>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2"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31" customWidth="1"/>
    <col min="2" max="2" width="28.42578125" style="1131" customWidth="1"/>
    <col min="3" max="3" width="1.140625" style="1131" customWidth="1"/>
    <col min="4" max="4" width="12.28515625" style="1131" bestFit="1" customWidth="1"/>
    <col min="5" max="5" width="15.140625" style="1131" customWidth="1"/>
    <col min="6" max="6" width="13.5703125" style="1131" customWidth="1"/>
    <col min="7" max="7" width="1.140625" style="1131" customWidth="1"/>
    <col min="8" max="8" width="12.42578125" style="1131" customWidth="1"/>
    <col min="9" max="9" width="14.85546875" style="1131" customWidth="1"/>
    <col min="10" max="10" width="1.140625" style="1131" customWidth="1"/>
    <col min="11" max="11" width="12.42578125" style="1131" customWidth="1"/>
    <col min="12" max="12" width="14.7109375" style="1131" customWidth="1"/>
    <col min="13" max="16384" width="11.42578125" style="1131"/>
  </cols>
  <sheetData>
    <row r="1" spans="1:15" s="1124" customFormat="1" x14ac:dyDescent="0.25">
      <c r="A1" s="1124" t="s">
        <v>96</v>
      </c>
      <c r="B1" s="1124" t="s">
        <v>56</v>
      </c>
      <c r="N1" s="1124" t="s">
        <v>81</v>
      </c>
    </row>
    <row r="2" spans="1:15" s="1124" customFormat="1" x14ac:dyDescent="0.25"/>
    <row r="3" spans="1:15" s="1124" customFormat="1" x14ac:dyDescent="0.25"/>
    <row r="4" spans="1:15" s="1124" customFormat="1" x14ac:dyDescent="0.25"/>
    <row r="5" spans="1:15" s="1124" customFormat="1" ht="16.5" customHeight="1" x14ac:dyDescent="0.25"/>
    <row r="6" spans="1:15" s="1128" customFormat="1" ht="38.25" customHeight="1" x14ac:dyDescent="0.2">
      <c r="A6" s="1125"/>
      <c r="B6" s="1661" t="s">
        <v>461</v>
      </c>
      <c r="C6" s="1661"/>
      <c r="D6" s="1661"/>
      <c r="E6" s="1661"/>
      <c r="F6" s="1661"/>
      <c r="G6" s="1661"/>
      <c r="H6" s="1661"/>
      <c r="I6" s="1661"/>
      <c r="J6" s="1661"/>
      <c r="K6" s="1661"/>
      <c r="L6" s="1661"/>
      <c r="M6" s="1127"/>
      <c r="N6" s="1127"/>
      <c r="O6" s="1127"/>
    </row>
    <row r="7" spans="1:15" s="1128" customFormat="1" ht="15.75" customHeight="1" x14ac:dyDescent="0.2">
      <c r="A7" s="1125"/>
      <c r="B7" s="1662" t="str">
        <f>porsaad!$B$6</f>
        <v>Situación a 30 de abril de 2024</v>
      </c>
      <c r="C7" s="1662"/>
      <c r="D7" s="1662"/>
      <c r="E7" s="1662"/>
      <c r="F7" s="1662"/>
      <c r="G7" s="1662"/>
      <c r="H7" s="1662"/>
      <c r="I7" s="1662"/>
      <c r="J7" s="1662"/>
      <c r="K7" s="1662"/>
      <c r="L7" s="1662"/>
      <c r="M7" s="1130"/>
      <c r="N7" s="1130"/>
      <c r="O7" s="1130"/>
    </row>
    <row r="8" spans="1:15" ht="8.25" customHeight="1" x14ac:dyDescent="0.25"/>
    <row r="9" spans="1:15" ht="15" customHeight="1" x14ac:dyDescent="0.25">
      <c r="B9" s="1680" t="s">
        <v>12</v>
      </c>
      <c r="D9" s="1677" t="s">
        <v>29</v>
      </c>
      <c r="E9" s="1686" t="s">
        <v>211</v>
      </c>
      <c r="F9" s="1682"/>
      <c r="G9" s="1147"/>
      <c r="H9" s="1663" t="s">
        <v>284</v>
      </c>
      <c r="I9" s="1682"/>
      <c r="J9" s="1147"/>
      <c r="K9" s="1663" t="s">
        <v>283</v>
      </c>
      <c r="L9" s="1682"/>
    </row>
    <row r="10" spans="1:15" ht="15.75" customHeight="1" x14ac:dyDescent="0.25">
      <c r="B10" s="1681"/>
      <c r="D10" s="1678"/>
      <c r="E10" s="1687"/>
      <c r="F10" s="1683"/>
      <c r="G10" s="1147"/>
      <c r="H10" s="1664"/>
      <c r="I10" s="1683"/>
      <c r="J10" s="1147"/>
      <c r="K10" s="1664"/>
      <c r="L10" s="1683"/>
    </row>
    <row r="11" spans="1:15" x14ac:dyDescent="0.25">
      <c r="B11" s="1681"/>
      <c r="D11" s="1678"/>
      <c r="E11" s="1687"/>
      <c r="F11" s="1683"/>
      <c r="G11" s="1147"/>
      <c r="H11" s="1664"/>
      <c r="I11" s="1683"/>
      <c r="J11" s="1147"/>
      <c r="K11" s="1664"/>
      <c r="L11" s="1683"/>
    </row>
    <row r="12" spans="1:15" ht="33" customHeight="1" x14ac:dyDescent="0.25">
      <c r="B12" s="1681"/>
      <c r="D12" s="1679"/>
      <c r="E12" s="1687"/>
      <c r="F12" s="1683"/>
      <c r="G12" s="1147"/>
      <c r="H12" s="1684"/>
      <c r="I12" s="1685"/>
      <c r="J12" s="1147"/>
      <c r="K12" s="1684"/>
      <c r="L12" s="1685"/>
    </row>
    <row r="13" spans="1:15" ht="30" x14ac:dyDescent="0.25">
      <c r="B13" s="1664"/>
      <c r="D13" s="1151" t="s">
        <v>9</v>
      </c>
      <c r="E13" s="1153" t="s">
        <v>9</v>
      </c>
      <c r="F13" s="1152" t="s">
        <v>187</v>
      </c>
      <c r="G13" s="1147"/>
      <c r="H13" s="1140" t="s">
        <v>9</v>
      </c>
      <c r="I13" s="1152" t="s">
        <v>285</v>
      </c>
      <c r="J13" s="1147"/>
      <c r="K13" s="1140" t="s">
        <v>9</v>
      </c>
      <c r="L13" s="1152" t="s">
        <v>187</v>
      </c>
    </row>
    <row r="14" spans="1:15" ht="12.75" customHeight="1" x14ac:dyDescent="0.25">
      <c r="B14" s="1148" t="s">
        <v>8</v>
      </c>
      <c r="D14" s="932">
        <f>'21solsaad'!D10</f>
        <v>413406</v>
      </c>
      <c r="E14" s="932">
        <f>'10pendResol'!H13</f>
        <v>30998</v>
      </c>
      <c r="F14" s="1047">
        <f>E14/$D14*100</f>
        <v>7.4981978974664134</v>
      </c>
      <c r="G14" s="933"/>
      <c r="H14" s="932">
        <f>'10pendPrest'!H13</f>
        <v>23654</v>
      </c>
      <c r="I14" s="1047">
        <f t="shared" ref="I14:I32" si="0">H14/$K14*100</f>
        <v>43.281124204054741</v>
      </c>
      <c r="J14" s="933"/>
      <c r="K14" s="932">
        <f t="shared" ref="K14:K31" si="1">E14+H14</f>
        <v>54652</v>
      </c>
      <c r="L14" s="1047">
        <f t="shared" ref="L14:L32" si="2">K14/D14*100</f>
        <v>13.219933914844004</v>
      </c>
    </row>
    <row r="15" spans="1:15" x14ac:dyDescent="0.25">
      <c r="B15" s="1149" t="s">
        <v>7</v>
      </c>
      <c r="D15" s="937">
        <f>'21solsaad'!D11</f>
        <v>55580</v>
      </c>
      <c r="E15" s="937">
        <f>'10pendResol'!H14</f>
        <v>1572</v>
      </c>
      <c r="F15" s="1048">
        <f t="shared" ref="F15:F31" si="3">E15/$D15*100</f>
        <v>2.8283555235696296</v>
      </c>
      <c r="G15" s="933"/>
      <c r="H15" s="937">
        <f>'10pendPrest'!H14</f>
        <v>45</v>
      </c>
      <c r="I15" s="1048">
        <f t="shared" si="0"/>
        <v>2.7829313543599259</v>
      </c>
      <c r="J15" s="933"/>
      <c r="K15" s="937">
        <f t="shared" si="1"/>
        <v>1617</v>
      </c>
      <c r="L15" s="1048">
        <f t="shared" si="2"/>
        <v>2.9093198992443328</v>
      </c>
    </row>
    <row r="16" spans="1:15" x14ac:dyDescent="0.25">
      <c r="B16" s="1149" t="s">
        <v>37</v>
      </c>
      <c r="D16" s="937">
        <f>'21solsaad'!D12</f>
        <v>47521</v>
      </c>
      <c r="E16" s="937">
        <f>'10pendResol'!H15</f>
        <v>2916</v>
      </c>
      <c r="F16" s="1048">
        <f t="shared" si="3"/>
        <v>6.1362345068496031</v>
      </c>
      <c r="G16" s="933"/>
      <c r="H16" s="937">
        <f>'10pendPrest'!H15</f>
        <v>563</v>
      </c>
      <c r="I16" s="1048">
        <f t="shared" si="0"/>
        <v>16.182811152630066</v>
      </c>
      <c r="J16" s="933"/>
      <c r="K16" s="937">
        <f t="shared" si="1"/>
        <v>3479</v>
      </c>
      <c r="L16" s="1048">
        <f t="shared" si="2"/>
        <v>7.3209738852296882</v>
      </c>
    </row>
    <row r="17" spans="2:12" x14ac:dyDescent="0.25">
      <c r="B17" s="1149" t="s">
        <v>38</v>
      </c>
      <c r="D17" s="937">
        <f>'21solsaad'!D13</f>
        <v>44482</v>
      </c>
      <c r="E17" s="937">
        <f>'10pendResol'!H16</f>
        <v>1076</v>
      </c>
      <c r="F17" s="1048">
        <f t="shared" si="3"/>
        <v>2.4189559821950453</v>
      </c>
      <c r="G17" s="933"/>
      <c r="H17" s="937">
        <f>'10pendPrest'!H16</f>
        <v>3371</v>
      </c>
      <c r="I17" s="1048">
        <f t="shared" si="0"/>
        <v>75.803912750168649</v>
      </c>
      <c r="J17" s="933"/>
      <c r="K17" s="937">
        <f t="shared" si="1"/>
        <v>4447</v>
      </c>
      <c r="L17" s="1048">
        <f t="shared" si="2"/>
        <v>9.9973022795737592</v>
      </c>
    </row>
    <row r="18" spans="2:12" x14ac:dyDescent="0.25">
      <c r="B18" s="1149" t="s">
        <v>6</v>
      </c>
      <c r="D18" s="937">
        <f>'21solsaad'!D14</f>
        <v>66429</v>
      </c>
      <c r="E18" s="937">
        <f>'10pendResol'!H17</f>
        <v>9730</v>
      </c>
      <c r="F18" s="1048">
        <f>E18/$D18*100</f>
        <v>14.647217329780668</v>
      </c>
      <c r="G18" s="933"/>
      <c r="H18" s="937">
        <f>'10pendPrest'!H17</f>
        <v>6389</v>
      </c>
      <c r="I18" s="1048">
        <f t="shared" si="0"/>
        <v>39.636453874309815</v>
      </c>
      <c r="J18" s="933"/>
      <c r="K18" s="937">
        <f t="shared" si="1"/>
        <v>16119</v>
      </c>
      <c r="L18" s="1048">
        <f t="shared" si="2"/>
        <v>24.265004741904892</v>
      </c>
    </row>
    <row r="19" spans="2:12" x14ac:dyDescent="0.25">
      <c r="B19" s="1149" t="s">
        <v>5</v>
      </c>
      <c r="D19" s="937">
        <f>'21solsaad'!D15</f>
        <v>23979</v>
      </c>
      <c r="E19" s="937">
        <f>'10pendResol'!H18</f>
        <v>800</v>
      </c>
      <c r="F19" s="1048">
        <f t="shared" si="3"/>
        <v>3.3362525543183619</v>
      </c>
      <c r="G19" s="933"/>
      <c r="H19" s="937">
        <f>'10pendPrest'!H18</f>
        <v>1127</v>
      </c>
      <c r="I19" s="1048">
        <f t="shared" si="0"/>
        <v>58.48469122989102</v>
      </c>
      <c r="J19" s="933"/>
      <c r="K19" s="937">
        <f t="shared" si="1"/>
        <v>1927</v>
      </c>
      <c r="L19" s="1048">
        <f t="shared" si="2"/>
        <v>8.0361983402143533</v>
      </c>
    </row>
    <row r="20" spans="2:12" x14ac:dyDescent="0.25">
      <c r="B20" s="1149" t="s">
        <v>4</v>
      </c>
      <c r="D20" s="937">
        <f>'21solsaad'!D16</f>
        <v>159389</v>
      </c>
      <c r="E20" s="937">
        <f>'10pendResol'!H19</f>
        <v>680</v>
      </c>
      <c r="F20" s="1048">
        <f t="shared" si="3"/>
        <v>0.42662919022015322</v>
      </c>
      <c r="G20" s="933"/>
      <c r="H20" s="937">
        <f>'10pendPrest'!H19</f>
        <v>20</v>
      </c>
      <c r="I20" s="1048">
        <f t="shared" si="0"/>
        <v>2.8571428571428572</v>
      </c>
      <c r="J20" s="933"/>
      <c r="K20" s="937">
        <f t="shared" si="1"/>
        <v>700</v>
      </c>
      <c r="L20" s="1048">
        <f t="shared" si="2"/>
        <v>0.43917710757956946</v>
      </c>
    </row>
    <row r="21" spans="2:12" x14ac:dyDescent="0.25">
      <c r="B21" s="1149" t="s">
        <v>40</v>
      </c>
      <c r="D21" s="937">
        <f>'21solsaad'!D17</f>
        <v>97526</v>
      </c>
      <c r="E21" s="937">
        <f>'10pendResol'!H20</f>
        <v>640</v>
      </c>
      <c r="F21" s="1048">
        <f t="shared" si="3"/>
        <v>0.65623526034083224</v>
      </c>
      <c r="G21" s="933"/>
      <c r="H21" s="937">
        <f>'10pendPrest'!H20</f>
        <v>2258</v>
      </c>
      <c r="I21" s="1048">
        <f t="shared" si="0"/>
        <v>77.915804002760524</v>
      </c>
      <c r="J21" s="933"/>
      <c r="K21" s="937">
        <f t="shared" si="1"/>
        <v>2898</v>
      </c>
      <c r="L21" s="1048">
        <f t="shared" si="2"/>
        <v>2.9715152882308309</v>
      </c>
    </row>
    <row r="22" spans="2:12" x14ac:dyDescent="0.25">
      <c r="B22" s="1149" t="s">
        <v>41</v>
      </c>
      <c r="D22" s="937">
        <f>'21solsaad'!D18</f>
        <v>363527</v>
      </c>
      <c r="E22" s="937">
        <f>'10pendResol'!H21</f>
        <v>4777</v>
      </c>
      <c r="F22" s="1048">
        <f t="shared" si="3"/>
        <v>1.3140702066146392</v>
      </c>
      <c r="G22" s="933"/>
      <c r="H22" s="937">
        <f>'10pendPrest'!H21</f>
        <v>40329</v>
      </c>
      <c r="I22" s="1048">
        <f t="shared" si="0"/>
        <v>89.409391211812178</v>
      </c>
      <c r="J22" s="933"/>
      <c r="K22" s="937">
        <f t="shared" si="1"/>
        <v>45106</v>
      </c>
      <c r="L22" s="1048">
        <f t="shared" si="2"/>
        <v>12.407881670412376</v>
      </c>
    </row>
    <row r="23" spans="2:12" x14ac:dyDescent="0.25">
      <c r="B23" s="1149" t="s">
        <v>3</v>
      </c>
      <c r="D23" s="937">
        <f>'21solsaad'!D19</f>
        <v>206158</v>
      </c>
      <c r="E23" s="937">
        <f>'10pendResol'!H22</f>
        <v>7785</v>
      </c>
      <c r="F23" s="1048">
        <f t="shared" si="3"/>
        <v>3.7762298819352149</v>
      </c>
      <c r="G23" s="933"/>
      <c r="H23" s="937">
        <f>'10pendPrest'!H22</f>
        <v>9231</v>
      </c>
      <c r="I23" s="1048">
        <f t="shared" si="0"/>
        <v>54.248942172073342</v>
      </c>
      <c r="J23" s="933"/>
      <c r="K23" s="937">
        <f t="shared" si="1"/>
        <v>17016</v>
      </c>
      <c r="L23" s="1048">
        <f t="shared" si="2"/>
        <v>8.2538635415555071</v>
      </c>
    </row>
    <row r="24" spans="2:12" x14ac:dyDescent="0.25">
      <c r="B24" s="1149" t="s">
        <v>2</v>
      </c>
      <c r="D24" s="937">
        <f>'21solsaad'!D20</f>
        <v>59007</v>
      </c>
      <c r="E24" s="937">
        <f>'10pendResol'!H23</f>
        <v>321</v>
      </c>
      <c r="F24" s="1048">
        <f t="shared" si="3"/>
        <v>0.54400325385123793</v>
      </c>
      <c r="G24" s="933"/>
      <c r="H24" s="937">
        <f>'10pendPrest'!H23</f>
        <v>3926</v>
      </c>
      <c r="I24" s="1048">
        <f t="shared" si="0"/>
        <v>92.441723569578528</v>
      </c>
      <c r="J24" s="933"/>
      <c r="K24" s="937">
        <f t="shared" si="1"/>
        <v>4247</v>
      </c>
      <c r="L24" s="1048">
        <f t="shared" si="2"/>
        <v>7.1974511498635749</v>
      </c>
    </row>
    <row r="25" spans="2:12" x14ac:dyDescent="0.25">
      <c r="B25" s="1149" t="s">
        <v>35</v>
      </c>
      <c r="D25" s="937">
        <f>'21solsaad'!D21</f>
        <v>83666</v>
      </c>
      <c r="E25" s="937">
        <f>'10pendResol'!H24</f>
        <v>477</v>
      </c>
      <c r="F25" s="1048">
        <f t="shared" si="3"/>
        <v>0.57012406473358357</v>
      </c>
      <c r="G25" s="933"/>
      <c r="H25" s="937">
        <f>'10pendPrest'!H24</f>
        <v>1554</v>
      </c>
      <c r="I25" s="1048">
        <f t="shared" si="0"/>
        <v>76.514032496307237</v>
      </c>
      <c r="J25" s="933"/>
      <c r="K25" s="937">
        <f t="shared" si="1"/>
        <v>2031</v>
      </c>
      <c r="L25" s="1048">
        <f t="shared" si="2"/>
        <v>2.4275093825448808</v>
      </c>
    </row>
    <row r="26" spans="2:12" x14ac:dyDescent="0.25">
      <c r="B26" s="1149" t="s">
        <v>42</v>
      </c>
      <c r="D26" s="937">
        <f>'21solsaad'!D22</f>
        <v>249077</v>
      </c>
      <c r="E26" s="937">
        <f>'10pendResol'!H25</f>
        <v>299</v>
      </c>
      <c r="F26" s="1048">
        <f t="shared" si="3"/>
        <v>0.1200431994925264</v>
      </c>
      <c r="G26" s="933"/>
      <c r="H26" s="937">
        <f>'10pendPrest'!H25</f>
        <v>10667</v>
      </c>
      <c r="I26" s="1048">
        <f t="shared" si="0"/>
        <v>97.273390479664414</v>
      </c>
      <c r="J26" s="933"/>
      <c r="K26" s="937">
        <f t="shared" si="1"/>
        <v>10966</v>
      </c>
      <c r="L26" s="1048">
        <f t="shared" si="2"/>
        <v>4.4026546007861027</v>
      </c>
    </row>
    <row r="27" spans="2:12" x14ac:dyDescent="0.25">
      <c r="B27" s="1149" t="s">
        <v>43</v>
      </c>
      <c r="D27" s="937">
        <f>'21solsaad'!D23</f>
        <v>64774</v>
      </c>
      <c r="E27" s="937">
        <f>'10pendResol'!H26</f>
        <v>4539</v>
      </c>
      <c r="F27" s="1048">
        <f t="shared" si="3"/>
        <v>7.0074412572945928</v>
      </c>
      <c r="G27" s="933"/>
      <c r="H27" s="937">
        <f>'10pendPrest'!H26</f>
        <v>5930</v>
      </c>
      <c r="I27" s="1048">
        <f t="shared" si="0"/>
        <v>56.643423440634258</v>
      </c>
      <c r="J27" s="933"/>
      <c r="K27" s="937">
        <f t="shared" si="1"/>
        <v>10469</v>
      </c>
      <c r="L27" s="1048">
        <f t="shared" si="2"/>
        <v>16.162349090684533</v>
      </c>
    </row>
    <row r="28" spans="2:12" x14ac:dyDescent="0.25">
      <c r="B28" s="1149" t="s">
        <v>44</v>
      </c>
      <c r="D28" s="937">
        <f>'21solsaad'!D24</f>
        <v>21879</v>
      </c>
      <c r="E28" s="937">
        <f>'10pendResol'!H27</f>
        <v>82</v>
      </c>
      <c r="F28" s="1048">
        <f t="shared" si="3"/>
        <v>0.37478861008272774</v>
      </c>
      <c r="G28" s="933"/>
      <c r="H28" s="937">
        <f>'10pendPrest'!H27</f>
        <v>416</v>
      </c>
      <c r="I28" s="1048">
        <f t="shared" si="0"/>
        <v>83.53413654618474</v>
      </c>
      <c r="J28" s="933"/>
      <c r="K28" s="937">
        <f t="shared" si="1"/>
        <v>498</v>
      </c>
      <c r="L28" s="1048">
        <f t="shared" si="2"/>
        <v>2.2761552173316879</v>
      </c>
    </row>
    <row r="29" spans="2:12" x14ac:dyDescent="0.25">
      <c r="B29" s="1149" t="s">
        <v>45</v>
      </c>
      <c r="D29" s="937">
        <f>'21solsaad'!D25</f>
        <v>114752</v>
      </c>
      <c r="E29" s="937">
        <f>'10pendResol'!H28</f>
        <v>167</v>
      </c>
      <c r="F29" s="1048">
        <f t="shared" si="3"/>
        <v>0.14553123257110986</v>
      </c>
      <c r="G29" s="933"/>
      <c r="H29" s="937">
        <f>'10pendPrest'!H28</f>
        <v>9527</v>
      </c>
      <c r="I29" s="1048">
        <f t="shared" si="0"/>
        <v>98.277284918506297</v>
      </c>
      <c r="J29" s="933"/>
      <c r="K29" s="937">
        <f t="shared" si="1"/>
        <v>9694</v>
      </c>
      <c r="L29" s="1048">
        <f t="shared" si="2"/>
        <v>8.447783045175683</v>
      </c>
    </row>
    <row r="30" spans="2:12" x14ac:dyDescent="0.25">
      <c r="B30" s="1149" t="s">
        <v>46</v>
      </c>
      <c r="D30" s="937">
        <f>'21solsaad'!D26</f>
        <v>14621</v>
      </c>
      <c r="E30" s="937">
        <f>'10pendResol'!H29</f>
        <v>10</v>
      </c>
      <c r="F30" s="1048">
        <f t="shared" si="3"/>
        <v>6.8394774639217573E-2</v>
      </c>
      <c r="G30" s="933"/>
      <c r="H30" s="937">
        <f>'10pendPrest'!H29</f>
        <v>130</v>
      </c>
      <c r="I30" s="1048">
        <f t="shared" si="0"/>
        <v>92.857142857142861</v>
      </c>
      <c r="J30" s="933"/>
      <c r="K30" s="937">
        <f t="shared" si="1"/>
        <v>140</v>
      </c>
      <c r="L30" s="1048">
        <f t="shared" si="2"/>
        <v>0.95752684494904583</v>
      </c>
    </row>
    <row r="31" spans="2:12" x14ac:dyDescent="0.25">
      <c r="B31" s="1150" t="s">
        <v>1</v>
      </c>
      <c r="D31" s="1136">
        <f>'21solsaad'!D27</f>
        <v>5405</v>
      </c>
      <c r="E31" s="1136">
        <f>'10pendResol'!H30</f>
        <v>39</v>
      </c>
      <c r="F31" s="1049">
        <f t="shared" si="3"/>
        <v>0.72155411655874191</v>
      </c>
      <c r="G31" s="933"/>
      <c r="H31" s="1136">
        <f>'10pendPrest'!H30</f>
        <v>241</v>
      </c>
      <c r="I31" s="1049">
        <f t="shared" si="0"/>
        <v>86.071428571428584</v>
      </c>
      <c r="J31" s="933"/>
      <c r="K31" s="1136">
        <f t="shared" si="1"/>
        <v>280</v>
      </c>
      <c r="L31" s="1049">
        <f t="shared" si="2"/>
        <v>5.1803885291396856</v>
      </c>
    </row>
    <row r="32" spans="2:12" x14ac:dyDescent="0.25">
      <c r="B32" s="1318" t="s">
        <v>0</v>
      </c>
      <c r="D32" s="1319">
        <f>SUM(D14:D31)</f>
        <v>2091178</v>
      </c>
      <c r="E32" s="1319">
        <f>SUM(E14:E31)</f>
        <v>66908</v>
      </c>
      <c r="F32" s="1308">
        <f>E32/$D32*100</f>
        <v>3.1995363378918484</v>
      </c>
      <c r="G32" s="1286"/>
      <c r="H32" s="1319">
        <f>SUM(H14:H31)</f>
        <v>119378</v>
      </c>
      <c r="I32" s="1308">
        <f t="shared" si="0"/>
        <v>64.083183921497053</v>
      </c>
      <c r="J32" s="1286"/>
      <c r="K32" s="1319">
        <f>SUM(K14:K31)</f>
        <v>186286</v>
      </c>
      <c r="L32" s="1308">
        <f t="shared" si="2"/>
        <v>8.908184764759385</v>
      </c>
    </row>
    <row r="34" spans="2:2" x14ac:dyDescent="0.25">
      <c r="B34" s="1139"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7"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495" t="s">
        <v>462</v>
      </c>
      <c r="C6" s="1495"/>
      <c r="D6" s="1495"/>
      <c r="E6" s="1495"/>
      <c r="F6" s="1495"/>
      <c r="G6" s="1495"/>
      <c r="H6" s="1495"/>
      <c r="I6" s="1495"/>
      <c r="J6" s="1495"/>
      <c r="K6" s="1495"/>
      <c r="L6" s="1495"/>
      <c r="M6" s="1495"/>
      <c r="N6" s="1495"/>
      <c r="O6" s="99"/>
    </row>
    <row r="7" spans="1:17" s="4" customFormat="1" ht="11.25" customHeight="1" x14ac:dyDescent="0.2">
      <c r="A7" s="97"/>
      <c r="B7" s="1495"/>
      <c r="C7" s="1495"/>
      <c r="D7" s="1495"/>
      <c r="E7" s="1495"/>
      <c r="F7" s="1495"/>
      <c r="G7" s="1495"/>
      <c r="H7" s="1495"/>
      <c r="I7" s="1495"/>
      <c r="J7" s="1495"/>
      <c r="K7" s="1495"/>
      <c r="L7" s="1495"/>
      <c r="M7" s="1495"/>
      <c r="N7" s="1495"/>
      <c r="O7" s="99"/>
    </row>
    <row r="8" spans="1:17" s="4" customFormat="1" ht="15.75" customHeight="1" x14ac:dyDescent="0.2">
      <c r="A8" s="97"/>
      <c r="B8" s="1634" t="s">
        <v>491</v>
      </c>
      <c r="C8" s="1634"/>
      <c r="D8" s="1634"/>
      <c r="E8" s="1634"/>
      <c r="F8" s="1634"/>
      <c r="G8" s="1634"/>
      <c r="H8" s="1634"/>
      <c r="I8" s="1634"/>
      <c r="J8" s="1634"/>
      <c r="K8" s="1634"/>
      <c r="L8" s="1634"/>
      <c r="M8" s="1634"/>
      <c r="N8" s="1634"/>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688" t="s">
        <v>0</v>
      </c>
      <c r="D11" s="1688"/>
      <c r="E11" s="1688"/>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311473</v>
      </c>
      <c r="D13" s="102">
        <v>286814</v>
      </c>
      <c r="E13" s="102">
        <v>24659</v>
      </c>
      <c r="F13" s="103">
        <v>0.92083101906104226</v>
      </c>
      <c r="G13" s="103">
        <v>7.9168980938957786E-2</v>
      </c>
      <c r="I13" s="101">
        <v>11</v>
      </c>
      <c r="J13" s="101">
        <v>1</v>
      </c>
      <c r="K13" s="101">
        <v>8</v>
      </c>
      <c r="L13" s="100" t="s">
        <v>4</v>
      </c>
      <c r="M13" s="102">
        <v>124219</v>
      </c>
      <c r="N13" s="102">
        <v>161</v>
      </c>
      <c r="O13" s="103">
        <f t="shared" ref="O13:P28" si="0">INDEX($B$13:$G$32,$K13,O$11)</f>
        <v>0.99870557967518891</v>
      </c>
      <c r="P13" s="103">
        <f t="shared" si="0"/>
        <v>1.2944203248110629E-3</v>
      </c>
      <c r="Q13" s="103">
        <f>$F$32</f>
        <v>0.90847758038430004</v>
      </c>
    </row>
    <row r="14" spans="1:17" s="100" customFormat="1" ht="15" x14ac:dyDescent="0.25">
      <c r="B14" s="100" t="s">
        <v>7</v>
      </c>
      <c r="C14" s="102">
        <v>40807</v>
      </c>
      <c r="D14" s="102">
        <v>40702</v>
      </c>
      <c r="E14" s="102">
        <v>105</v>
      </c>
      <c r="F14" s="103">
        <v>0.99742691204940326</v>
      </c>
      <c r="G14" s="103">
        <v>2.5730879505967115E-3</v>
      </c>
      <c r="I14" s="101">
        <v>2</v>
      </c>
      <c r="J14" s="101">
        <v>2</v>
      </c>
      <c r="K14" s="101">
        <v>2</v>
      </c>
      <c r="L14" s="100" t="s">
        <v>7</v>
      </c>
      <c r="M14" s="102">
        <v>40702</v>
      </c>
      <c r="N14" s="102">
        <v>105</v>
      </c>
      <c r="O14" s="103">
        <f t="shared" si="0"/>
        <v>0.99742691204940326</v>
      </c>
      <c r="P14" s="103">
        <f t="shared" si="0"/>
        <v>2.5730879505967115E-3</v>
      </c>
      <c r="Q14" s="103">
        <f t="shared" ref="Q14:Q32" si="1">$F$32</f>
        <v>0.90847758038430004</v>
      </c>
    </row>
    <row r="15" spans="1:17" s="100" customFormat="1" ht="15" x14ac:dyDescent="0.25">
      <c r="B15" s="100" t="s">
        <v>37</v>
      </c>
      <c r="C15" s="102">
        <v>32225</v>
      </c>
      <c r="D15" s="102">
        <v>31506</v>
      </c>
      <c r="E15" s="102">
        <v>719</v>
      </c>
      <c r="F15" s="103">
        <v>0.97768813033359192</v>
      </c>
      <c r="G15" s="103">
        <v>2.2311869666408069E-2</v>
      </c>
      <c r="I15" s="101">
        <v>4</v>
      </c>
      <c r="J15" s="101">
        <v>3</v>
      </c>
      <c r="K15" s="101">
        <v>13</v>
      </c>
      <c r="L15" s="100" t="s">
        <v>35</v>
      </c>
      <c r="M15" s="102">
        <v>74248</v>
      </c>
      <c r="N15" s="102">
        <v>1610</v>
      </c>
      <c r="O15" s="103">
        <f t="shared" si="0"/>
        <v>0.97877613435629729</v>
      </c>
      <c r="P15" s="103">
        <f t="shared" si="0"/>
        <v>2.1223865643702707E-2</v>
      </c>
      <c r="Q15" s="103">
        <f t="shared" si="1"/>
        <v>0.90847758038430004</v>
      </c>
    </row>
    <row r="16" spans="1:17" s="100" customFormat="1" ht="15" x14ac:dyDescent="0.25">
      <c r="B16" s="100" t="s">
        <v>38</v>
      </c>
      <c r="C16" s="102">
        <v>34211</v>
      </c>
      <c r="D16" s="102">
        <v>29317</v>
      </c>
      <c r="E16" s="102">
        <v>4894</v>
      </c>
      <c r="F16" s="103">
        <v>0.85694659612405366</v>
      </c>
      <c r="G16" s="103">
        <v>0.14305340387594634</v>
      </c>
      <c r="I16" s="101">
        <v>18</v>
      </c>
      <c r="J16" s="101">
        <v>4</v>
      </c>
      <c r="K16" s="101">
        <v>3</v>
      </c>
      <c r="L16" s="100" t="s">
        <v>37</v>
      </c>
      <c r="M16" s="102">
        <v>31506</v>
      </c>
      <c r="N16" s="102">
        <v>719</v>
      </c>
      <c r="O16" s="103">
        <f t="shared" si="0"/>
        <v>0.97768813033359192</v>
      </c>
      <c r="P16" s="103">
        <f t="shared" si="0"/>
        <v>2.2311869666408069E-2</v>
      </c>
      <c r="Q16" s="103">
        <f t="shared" si="1"/>
        <v>0.90847758038430004</v>
      </c>
    </row>
    <row r="17" spans="2:17" s="100" customFormat="1" ht="15" x14ac:dyDescent="0.25">
      <c r="B17" s="100" t="s">
        <v>6</v>
      </c>
      <c r="C17" s="102">
        <v>47591</v>
      </c>
      <c r="D17" s="102">
        <v>41030</v>
      </c>
      <c r="E17" s="102">
        <v>6561</v>
      </c>
      <c r="F17" s="103">
        <v>0.86213779916370747</v>
      </c>
      <c r="G17" s="103">
        <v>0.13786220083629258</v>
      </c>
      <c r="I17" s="101">
        <v>17</v>
      </c>
      <c r="J17" s="101">
        <v>5</v>
      </c>
      <c r="K17" s="101">
        <v>10</v>
      </c>
      <c r="L17" s="100" t="s">
        <v>39</v>
      </c>
      <c r="M17" s="102">
        <v>1560</v>
      </c>
      <c r="N17" s="102">
        <v>52</v>
      </c>
      <c r="O17" s="103">
        <f t="shared" si="0"/>
        <v>0.967741935483871</v>
      </c>
      <c r="P17" s="103">
        <f t="shared" si="0"/>
        <v>3.2258064516129031E-2</v>
      </c>
      <c r="Q17" s="103">
        <f t="shared" si="1"/>
        <v>0.90847758038430004</v>
      </c>
    </row>
    <row r="18" spans="2:17" s="100" customFormat="1" ht="15" x14ac:dyDescent="0.25">
      <c r="B18" s="100" t="s">
        <v>5</v>
      </c>
      <c r="C18" s="102">
        <v>18656</v>
      </c>
      <c r="D18" s="102">
        <v>17396</v>
      </c>
      <c r="E18" s="102">
        <v>1260</v>
      </c>
      <c r="F18" s="103">
        <v>0.93246140651801024</v>
      </c>
      <c r="G18" s="103">
        <v>6.7538593481989706E-2</v>
      </c>
      <c r="I18" s="101">
        <v>8</v>
      </c>
      <c r="J18" s="101">
        <v>6</v>
      </c>
      <c r="K18" s="101">
        <v>17</v>
      </c>
      <c r="L18" s="100" t="s">
        <v>44</v>
      </c>
      <c r="M18" s="102">
        <v>16304</v>
      </c>
      <c r="N18" s="102">
        <v>594</v>
      </c>
      <c r="O18" s="103">
        <f t="shared" si="0"/>
        <v>0.96484791099538403</v>
      </c>
      <c r="P18" s="103">
        <f t="shared" si="0"/>
        <v>3.515208900461593E-2</v>
      </c>
      <c r="Q18" s="103">
        <f t="shared" si="1"/>
        <v>0.90847758038430004</v>
      </c>
    </row>
    <row r="19" spans="2:17" s="100" customFormat="1" ht="15" x14ac:dyDescent="0.25">
      <c r="B19" s="100" t="s">
        <v>40</v>
      </c>
      <c r="C19" s="102">
        <v>76383</v>
      </c>
      <c r="D19" s="102">
        <v>72434</v>
      </c>
      <c r="E19" s="102">
        <v>3949</v>
      </c>
      <c r="F19" s="103">
        <v>0.94830001440111023</v>
      </c>
      <c r="G19" s="103">
        <v>5.1699985598889803E-2</v>
      </c>
      <c r="I19" s="101">
        <v>7</v>
      </c>
      <c r="J19" s="101">
        <v>7</v>
      </c>
      <c r="K19" s="101">
        <v>7</v>
      </c>
      <c r="L19" s="100" t="s">
        <v>40</v>
      </c>
      <c r="M19" s="102">
        <v>72434</v>
      </c>
      <c r="N19" s="102">
        <v>3949</v>
      </c>
      <c r="O19" s="103">
        <f t="shared" si="0"/>
        <v>0.94830001440111023</v>
      </c>
      <c r="P19" s="103">
        <f t="shared" si="0"/>
        <v>5.1699985598889803E-2</v>
      </c>
      <c r="Q19" s="103">
        <f t="shared" si="1"/>
        <v>0.90847758038430004</v>
      </c>
    </row>
    <row r="20" spans="2:17" s="100" customFormat="1" ht="15" x14ac:dyDescent="0.25">
      <c r="B20" s="100" t="s">
        <v>4</v>
      </c>
      <c r="C20" s="102">
        <v>124380</v>
      </c>
      <c r="D20" s="102">
        <v>124219</v>
      </c>
      <c r="E20" s="102">
        <v>161</v>
      </c>
      <c r="F20" s="103">
        <v>0.99870557967518891</v>
      </c>
      <c r="G20" s="103">
        <v>1.2944203248110629E-3</v>
      </c>
      <c r="I20" s="101">
        <v>1</v>
      </c>
      <c r="J20" s="101">
        <v>8</v>
      </c>
      <c r="K20" s="101">
        <v>6</v>
      </c>
      <c r="L20" s="100" t="s">
        <v>5</v>
      </c>
      <c r="M20" s="102">
        <v>17396</v>
      </c>
      <c r="N20" s="102">
        <v>1260</v>
      </c>
      <c r="O20" s="103">
        <f t="shared" si="0"/>
        <v>0.93246140651801024</v>
      </c>
      <c r="P20" s="103">
        <f t="shared" si="0"/>
        <v>6.7538593481989706E-2</v>
      </c>
      <c r="Q20" s="103">
        <f t="shared" si="1"/>
        <v>0.90847758038430004</v>
      </c>
    </row>
    <row r="21" spans="2:17" s="100" customFormat="1" ht="15" x14ac:dyDescent="0.25">
      <c r="B21" s="100" t="s">
        <v>41</v>
      </c>
      <c r="C21" s="102">
        <v>254857</v>
      </c>
      <c r="D21" s="102">
        <v>208349</v>
      </c>
      <c r="E21" s="102">
        <v>46508</v>
      </c>
      <c r="F21" s="103">
        <v>0.81751335062407549</v>
      </c>
      <c r="G21" s="103">
        <v>0.18248664937592454</v>
      </c>
      <c r="I21" s="101">
        <v>20</v>
      </c>
      <c r="J21" s="101">
        <v>9</v>
      </c>
      <c r="K21" s="101">
        <v>14</v>
      </c>
      <c r="L21" s="100" t="s">
        <v>42</v>
      </c>
      <c r="M21" s="102">
        <v>181408</v>
      </c>
      <c r="N21" s="102">
        <v>13327</v>
      </c>
      <c r="O21" s="103">
        <f t="shared" si="0"/>
        <v>0.93156340668087401</v>
      </c>
      <c r="P21" s="103">
        <f t="shared" si="0"/>
        <v>6.8436593319125993E-2</v>
      </c>
      <c r="Q21" s="103">
        <f t="shared" si="1"/>
        <v>0.90847758038430004</v>
      </c>
    </row>
    <row r="22" spans="2:17" s="100" customFormat="1" ht="15" x14ac:dyDescent="0.25">
      <c r="B22" s="100" t="s">
        <v>39</v>
      </c>
      <c r="C22" s="102">
        <v>1612</v>
      </c>
      <c r="D22" s="102">
        <v>1560</v>
      </c>
      <c r="E22" s="102">
        <v>52</v>
      </c>
      <c r="F22" s="103">
        <v>0.967741935483871</v>
      </c>
      <c r="G22" s="103">
        <v>3.2258064516129031E-2</v>
      </c>
      <c r="I22" s="101">
        <v>5</v>
      </c>
      <c r="J22" s="101">
        <v>10</v>
      </c>
      <c r="K22" s="101">
        <v>11</v>
      </c>
      <c r="L22" s="100" t="s">
        <v>3</v>
      </c>
      <c r="M22" s="102">
        <v>152556</v>
      </c>
      <c r="N22" s="102">
        <v>12457</v>
      </c>
      <c r="O22" s="103">
        <f t="shared" si="0"/>
        <v>0.92450897808051491</v>
      </c>
      <c r="P22" s="103">
        <f t="shared" si="0"/>
        <v>7.5491021919485132E-2</v>
      </c>
      <c r="Q22" s="103">
        <f t="shared" si="1"/>
        <v>0.90847758038430004</v>
      </c>
    </row>
    <row r="23" spans="2:17" s="100" customFormat="1" ht="15" x14ac:dyDescent="0.25">
      <c r="B23" s="100" t="s">
        <v>3</v>
      </c>
      <c r="C23" s="102">
        <v>165013</v>
      </c>
      <c r="D23" s="102">
        <v>152556</v>
      </c>
      <c r="E23" s="102">
        <v>12457</v>
      </c>
      <c r="F23" s="103">
        <v>0.92450897808051491</v>
      </c>
      <c r="G23" s="103">
        <v>7.5491021919485132E-2</v>
      </c>
      <c r="I23" s="101">
        <v>10</v>
      </c>
      <c r="J23" s="101">
        <v>11</v>
      </c>
      <c r="K23" s="101">
        <v>1</v>
      </c>
      <c r="L23" s="100" t="s">
        <v>8</v>
      </c>
      <c r="M23" s="102">
        <v>286814</v>
      </c>
      <c r="N23" s="102">
        <v>24659</v>
      </c>
      <c r="O23" s="103">
        <f t="shared" si="0"/>
        <v>0.92083101906104226</v>
      </c>
      <c r="P23" s="103">
        <f t="shared" si="0"/>
        <v>7.9168980938957786E-2</v>
      </c>
      <c r="Q23" s="103">
        <f t="shared" si="1"/>
        <v>0.90847758038430004</v>
      </c>
    </row>
    <row r="24" spans="2:17" s="100" customFormat="1" ht="15" x14ac:dyDescent="0.25">
      <c r="B24" s="100" t="s">
        <v>2</v>
      </c>
      <c r="C24" s="102">
        <v>40932</v>
      </c>
      <c r="D24" s="102">
        <v>35415</v>
      </c>
      <c r="E24" s="102">
        <v>5517</v>
      </c>
      <c r="F24" s="103">
        <v>0.86521547933157428</v>
      </c>
      <c r="G24" s="103">
        <v>0.13478452066842569</v>
      </c>
      <c r="I24" s="101">
        <v>16</v>
      </c>
      <c r="J24" s="101">
        <v>12</v>
      </c>
      <c r="K24" s="101">
        <v>20</v>
      </c>
      <c r="L24" s="100" t="s">
        <v>108</v>
      </c>
      <c r="M24" s="102">
        <v>1435172</v>
      </c>
      <c r="N24" s="102">
        <v>144583</v>
      </c>
      <c r="O24" s="103">
        <f t="shared" si="0"/>
        <v>0.90847758038430004</v>
      </c>
      <c r="P24" s="103">
        <f t="shared" si="0"/>
        <v>9.1522419615699901E-2</v>
      </c>
      <c r="Q24" s="103">
        <f t="shared" si="1"/>
        <v>0.90847758038430004</v>
      </c>
    </row>
    <row r="25" spans="2:17" s="100" customFormat="1" ht="15" x14ac:dyDescent="0.25">
      <c r="B25" s="100" t="s">
        <v>35</v>
      </c>
      <c r="C25" s="102">
        <v>75858</v>
      </c>
      <c r="D25" s="102">
        <v>74248</v>
      </c>
      <c r="E25" s="102">
        <v>1610</v>
      </c>
      <c r="F25" s="103">
        <v>0.97877613435629729</v>
      </c>
      <c r="G25" s="103">
        <v>2.1223865643702707E-2</v>
      </c>
      <c r="I25" s="101">
        <v>3</v>
      </c>
      <c r="J25" s="101">
        <v>13</v>
      </c>
      <c r="K25" s="101">
        <v>16</v>
      </c>
      <c r="L25" s="100" t="s">
        <v>43</v>
      </c>
      <c r="M25" s="102">
        <v>42280</v>
      </c>
      <c r="N25" s="102">
        <v>6063</v>
      </c>
      <c r="O25" s="103">
        <f t="shared" si="0"/>
        <v>0.87458370394886542</v>
      </c>
      <c r="P25" s="103">
        <f t="shared" si="0"/>
        <v>0.12541629605113461</v>
      </c>
      <c r="Q25" s="103">
        <f t="shared" si="1"/>
        <v>0.90847758038430004</v>
      </c>
    </row>
    <row r="26" spans="2:17" s="100" customFormat="1" ht="15" x14ac:dyDescent="0.25">
      <c r="B26" s="100" t="s">
        <v>42</v>
      </c>
      <c r="C26" s="102">
        <v>194735</v>
      </c>
      <c r="D26" s="102">
        <v>181408</v>
      </c>
      <c r="E26" s="102">
        <v>13327</v>
      </c>
      <c r="F26" s="103">
        <v>0.93156340668087401</v>
      </c>
      <c r="G26" s="103">
        <v>6.8436593319125993E-2</v>
      </c>
      <c r="I26" s="101">
        <v>9</v>
      </c>
      <c r="J26" s="101">
        <v>14</v>
      </c>
      <c r="K26" s="101">
        <v>19</v>
      </c>
      <c r="L26" s="100" t="s">
        <v>46</v>
      </c>
      <c r="M26" s="102">
        <v>9221</v>
      </c>
      <c r="N26" s="102">
        <v>1358</v>
      </c>
      <c r="O26" s="103">
        <f t="shared" si="0"/>
        <v>0.87163247944040079</v>
      </c>
      <c r="P26" s="103">
        <f t="shared" si="0"/>
        <v>0.12836752055959921</v>
      </c>
      <c r="Q26" s="103">
        <f t="shared" si="1"/>
        <v>0.90847758038430004</v>
      </c>
    </row>
    <row r="27" spans="2:17" s="100" customFormat="1" ht="15" x14ac:dyDescent="0.25">
      <c r="B27" s="100" t="s">
        <v>47</v>
      </c>
      <c r="C27" s="102">
        <v>2234</v>
      </c>
      <c r="D27" s="102">
        <v>1933</v>
      </c>
      <c r="E27" s="102">
        <v>301</v>
      </c>
      <c r="F27" s="103">
        <v>0.86526410026857659</v>
      </c>
      <c r="G27" s="103">
        <v>0.13473589973142344</v>
      </c>
      <c r="I27" s="101">
        <v>15</v>
      </c>
      <c r="J27" s="101">
        <v>15</v>
      </c>
      <c r="K27" s="101">
        <v>15</v>
      </c>
      <c r="L27" s="100" t="s">
        <v>47</v>
      </c>
      <c r="M27" s="102">
        <v>1933</v>
      </c>
      <c r="N27" s="102">
        <v>301</v>
      </c>
      <c r="O27" s="103">
        <f t="shared" si="0"/>
        <v>0.86526410026857659</v>
      </c>
      <c r="P27" s="103">
        <f t="shared" si="0"/>
        <v>0.13473589973142344</v>
      </c>
      <c r="Q27" s="103">
        <f t="shared" si="1"/>
        <v>0.90847758038430004</v>
      </c>
    </row>
    <row r="28" spans="2:17" s="100" customFormat="1" ht="15" x14ac:dyDescent="0.25">
      <c r="B28" s="100" t="s">
        <v>43</v>
      </c>
      <c r="C28" s="102">
        <v>48343</v>
      </c>
      <c r="D28" s="102">
        <v>42280</v>
      </c>
      <c r="E28" s="102">
        <v>6063</v>
      </c>
      <c r="F28" s="103">
        <v>0.87458370394886542</v>
      </c>
      <c r="G28" s="103">
        <v>0.12541629605113461</v>
      </c>
      <c r="I28" s="101">
        <v>13</v>
      </c>
      <c r="J28" s="101">
        <v>16</v>
      </c>
      <c r="K28" s="101">
        <v>12</v>
      </c>
      <c r="L28" s="100" t="s">
        <v>2</v>
      </c>
      <c r="M28" s="102">
        <v>35415</v>
      </c>
      <c r="N28" s="102">
        <v>5517</v>
      </c>
      <c r="O28" s="103">
        <f t="shared" si="0"/>
        <v>0.86521547933157428</v>
      </c>
      <c r="P28" s="103">
        <f t="shared" si="0"/>
        <v>0.13478452066842569</v>
      </c>
      <c r="Q28" s="103">
        <f t="shared" si="1"/>
        <v>0.90847758038430004</v>
      </c>
    </row>
    <row r="29" spans="2:17" s="100" customFormat="1" ht="15" x14ac:dyDescent="0.25">
      <c r="B29" s="100" t="s">
        <v>44</v>
      </c>
      <c r="C29" s="102">
        <v>16898</v>
      </c>
      <c r="D29" s="102">
        <v>16304</v>
      </c>
      <c r="E29" s="102">
        <v>594</v>
      </c>
      <c r="F29" s="103">
        <v>0.96484791099538403</v>
      </c>
      <c r="G29" s="103">
        <v>3.515208900461593E-2</v>
      </c>
      <c r="I29" s="101">
        <v>6</v>
      </c>
      <c r="J29" s="101">
        <v>17</v>
      </c>
      <c r="K29" s="101">
        <v>5</v>
      </c>
      <c r="L29" s="100" t="s">
        <v>6</v>
      </c>
      <c r="M29" s="102">
        <v>41030</v>
      </c>
      <c r="N29" s="102">
        <v>6561</v>
      </c>
      <c r="O29" s="103">
        <f t="shared" ref="O29:P32" si="2">INDEX($B$13:$G$32,$K29,O$11)</f>
        <v>0.86213779916370747</v>
      </c>
      <c r="P29" s="103">
        <f t="shared" si="2"/>
        <v>0.13786220083629258</v>
      </c>
      <c r="Q29" s="103">
        <f t="shared" si="1"/>
        <v>0.90847758038430004</v>
      </c>
    </row>
    <row r="30" spans="2:17" s="100" customFormat="1" ht="15" x14ac:dyDescent="0.25">
      <c r="B30" s="100" t="s">
        <v>45</v>
      </c>
      <c r="C30" s="102">
        <v>82968</v>
      </c>
      <c r="D30" s="102">
        <v>68480</v>
      </c>
      <c r="E30" s="102">
        <v>14488</v>
      </c>
      <c r="F30" s="103">
        <v>0.82537845916497932</v>
      </c>
      <c r="G30" s="103">
        <v>0.17462154083502074</v>
      </c>
      <c r="I30" s="101">
        <v>19</v>
      </c>
      <c r="J30" s="101">
        <v>18</v>
      </c>
      <c r="K30" s="101">
        <v>4</v>
      </c>
      <c r="L30" s="100" t="s">
        <v>38</v>
      </c>
      <c r="M30" s="102">
        <v>29317</v>
      </c>
      <c r="N30" s="102">
        <v>4894</v>
      </c>
      <c r="O30" s="103">
        <f t="shared" si="2"/>
        <v>0.85694659612405366</v>
      </c>
      <c r="P30" s="103">
        <f t="shared" si="2"/>
        <v>0.14305340387594634</v>
      </c>
      <c r="Q30" s="103">
        <f t="shared" si="1"/>
        <v>0.90847758038430004</v>
      </c>
    </row>
    <row r="31" spans="2:17" s="100" customFormat="1" ht="15" x14ac:dyDescent="0.25">
      <c r="B31" s="100" t="s">
        <v>46</v>
      </c>
      <c r="C31" s="102">
        <v>10579</v>
      </c>
      <c r="D31" s="102">
        <v>9221</v>
      </c>
      <c r="E31" s="102">
        <v>1358</v>
      </c>
      <c r="F31" s="103">
        <v>0.87163247944040079</v>
      </c>
      <c r="G31" s="103">
        <v>0.12836752055959921</v>
      </c>
      <c r="I31" s="101">
        <v>14</v>
      </c>
      <c r="J31" s="101">
        <v>19</v>
      </c>
      <c r="K31" s="101">
        <v>18</v>
      </c>
      <c r="L31" s="100" t="s">
        <v>45</v>
      </c>
      <c r="M31" s="102">
        <v>68480</v>
      </c>
      <c r="N31" s="102">
        <v>14488</v>
      </c>
      <c r="O31" s="103">
        <f t="shared" si="2"/>
        <v>0.82537845916497932</v>
      </c>
      <c r="P31" s="103">
        <f t="shared" si="2"/>
        <v>0.17462154083502074</v>
      </c>
      <c r="Q31" s="103">
        <f t="shared" si="1"/>
        <v>0.90847758038430004</v>
      </c>
    </row>
    <row r="32" spans="2:17" s="100" customFormat="1" ht="15" x14ac:dyDescent="0.25">
      <c r="B32" s="104" t="s">
        <v>108</v>
      </c>
      <c r="C32" s="105">
        <v>1579755</v>
      </c>
      <c r="D32" s="105">
        <v>1435172</v>
      </c>
      <c r="E32" s="105">
        <v>144583</v>
      </c>
      <c r="F32" s="106">
        <v>0.90847758038430004</v>
      </c>
      <c r="G32" s="106">
        <v>9.1522419615699901E-2</v>
      </c>
      <c r="I32" s="101">
        <v>12</v>
      </c>
      <c r="J32" s="101">
        <v>20</v>
      </c>
      <c r="K32" s="101">
        <v>9</v>
      </c>
      <c r="L32" s="100" t="s">
        <v>41</v>
      </c>
      <c r="M32" s="102">
        <v>208349</v>
      </c>
      <c r="N32" s="102">
        <v>46508</v>
      </c>
      <c r="O32" s="103">
        <f t="shared" si="2"/>
        <v>0.81751335062407549</v>
      </c>
      <c r="P32" s="103">
        <f t="shared" si="2"/>
        <v>0.18248664937592454</v>
      </c>
      <c r="Q32" s="103">
        <f t="shared" si="1"/>
        <v>0.90847758038430004</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8"/>
      <c r="B6" s="1495" t="s">
        <v>463</v>
      </c>
      <c r="C6" s="1495"/>
      <c r="D6" s="1495"/>
      <c r="E6" s="1495"/>
      <c r="F6" s="1495"/>
      <c r="G6" s="1495"/>
      <c r="H6" s="1495"/>
      <c r="I6" s="1495"/>
      <c r="J6" s="1495"/>
      <c r="K6" s="1495"/>
      <c r="L6" s="1495"/>
      <c r="M6" s="1495"/>
      <c r="N6" s="1495"/>
      <c r="O6" s="1019"/>
    </row>
    <row r="7" spans="1:17" s="622" customFormat="1" ht="24.75" customHeight="1" x14ac:dyDescent="0.2">
      <c r="A7" s="1018"/>
      <c r="B7" s="1495"/>
      <c r="C7" s="1495"/>
      <c r="D7" s="1495"/>
      <c r="E7" s="1495"/>
      <c r="F7" s="1495"/>
      <c r="G7" s="1495"/>
      <c r="H7" s="1495"/>
      <c r="I7" s="1495"/>
      <c r="J7" s="1495"/>
      <c r="K7" s="1495"/>
      <c r="L7" s="1495"/>
      <c r="M7" s="1495"/>
      <c r="N7" s="1495"/>
      <c r="O7" s="1019"/>
    </row>
    <row r="8" spans="1:17" s="622" customFormat="1" ht="15.75" customHeight="1" x14ac:dyDescent="0.2">
      <c r="A8" s="1018"/>
      <c r="B8" s="1634" t="s">
        <v>491</v>
      </c>
      <c r="C8" s="1634"/>
      <c r="D8" s="1634"/>
      <c r="E8" s="1634"/>
      <c r="F8" s="1634"/>
      <c r="G8" s="1634"/>
      <c r="H8" s="1634"/>
      <c r="I8" s="1634"/>
      <c r="J8" s="1634"/>
      <c r="K8" s="1634"/>
      <c r="L8" s="1634"/>
      <c r="M8" s="1634"/>
      <c r="N8" s="1634"/>
    </row>
    <row r="9" spans="1:17" s="701" customFormat="1" ht="6" customHeight="1" x14ac:dyDescent="0.25">
      <c r="A9" s="1021"/>
      <c r="B9" s="1021"/>
      <c r="C9" s="1021"/>
      <c r="D9" s="1021"/>
      <c r="E9" s="1021"/>
      <c r="F9" s="1021"/>
      <c r="G9" s="1021"/>
      <c r="H9" s="1021"/>
      <c r="I9" s="1021"/>
      <c r="J9" s="1021"/>
      <c r="K9" s="1021"/>
      <c r="L9" s="1021"/>
    </row>
    <row r="10" spans="1:17" s="113" customFormat="1" x14ac:dyDescent="0.25"/>
    <row r="11" spans="1:17" s="101" customFormat="1" x14ac:dyDescent="0.25">
      <c r="C11" s="1635" t="s">
        <v>32</v>
      </c>
      <c r="D11" s="1635"/>
      <c r="E11" s="1635"/>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2">
        <v>80463</v>
      </c>
      <c r="D13" s="1022">
        <v>76839</v>
      </c>
      <c r="E13" s="1022">
        <v>3624</v>
      </c>
      <c r="F13" s="1023">
        <v>0.95496066515044187</v>
      </c>
      <c r="G13" s="1023">
        <v>4.5039334849558181E-2</v>
      </c>
      <c r="I13" s="101">
        <v>9</v>
      </c>
      <c r="J13" s="101">
        <v>1</v>
      </c>
      <c r="K13" s="101">
        <v>8</v>
      </c>
      <c r="L13" s="101" t="s">
        <v>4</v>
      </c>
      <c r="M13" s="1022">
        <v>34712</v>
      </c>
      <c r="N13" s="1022">
        <v>39</v>
      </c>
      <c r="O13" s="1023">
        <v>0.99887773013726222</v>
      </c>
      <c r="P13" s="1023">
        <v>1.1222698627377629E-3</v>
      </c>
      <c r="Q13" s="1023">
        <v>0.94788905109489052</v>
      </c>
    </row>
    <row r="14" spans="1:17" s="101" customFormat="1" x14ac:dyDescent="0.25">
      <c r="B14" s="101" t="s">
        <v>7</v>
      </c>
      <c r="C14" s="1022">
        <v>12011</v>
      </c>
      <c r="D14" s="1022">
        <v>11996</v>
      </c>
      <c r="E14" s="1022">
        <v>15</v>
      </c>
      <c r="F14" s="1023">
        <v>0.998751144783948</v>
      </c>
      <c r="G14" s="1023">
        <v>1.2488552160519525E-3</v>
      </c>
      <c r="I14" s="101">
        <v>2</v>
      </c>
      <c r="J14" s="101">
        <v>2</v>
      </c>
      <c r="K14" s="101">
        <v>2</v>
      </c>
      <c r="L14" s="101" t="s">
        <v>7</v>
      </c>
      <c r="M14" s="1022">
        <v>11996</v>
      </c>
      <c r="N14" s="1022">
        <v>15</v>
      </c>
      <c r="O14" s="1023">
        <v>0.998751144783948</v>
      </c>
      <c r="P14" s="1023">
        <v>1.2488552160519525E-3</v>
      </c>
      <c r="Q14" s="1023">
        <v>0.94788905109489052</v>
      </c>
    </row>
    <row r="15" spans="1:17" s="101" customFormat="1" x14ac:dyDescent="0.25">
      <c r="B15" s="101" t="s">
        <v>37</v>
      </c>
      <c r="C15" s="1022">
        <v>7880</v>
      </c>
      <c r="D15" s="1022">
        <v>7776</v>
      </c>
      <c r="E15" s="1022">
        <v>104</v>
      </c>
      <c r="F15" s="1023">
        <v>0.98680203045685277</v>
      </c>
      <c r="G15" s="1023">
        <v>1.3197969543147208E-2</v>
      </c>
      <c r="I15" s="101">
        <v>4</v>
      </c>
      <c r="J15" s="101">
        <v>3</v>
      </c>
      <c r="K15" s="101">
        <v>13</v>
      </c>
      <c r="L15" s="101" t="s">
        <v>35</v>
      </c>
      <c r="M15" s="1022">
        <v>25963</v>
      </c>
      <c r="N15" s="1022">
        <v>105</v>
      </c>
      <c r="O15" s="1023">
        <v>0.99597207303974222</v>
      </c>
      <c r="P15" s="1023">
        <v>4.0279269602577876E-3</v>
      </c>
      <c r="Q15" s="1023">
        <v>0.94788905109489052</v>
      </c>
    </row>
    <row r="16" spans="1:17" s="101" customFormat="1" x14ac:dyDescent="0.25">
      <c r="B16" s="101" t="s">
        <v>38</v>
      </c>
      <c r="C16" s="1022">
        <v>8434</v>
      </c>
      <c r="D16" s="1022">
        <v>7663</v>
      </c>
      <c r="E16" s="1022">
        <v>771</v>
      </c>
      <c r="F16" s="1023">
        <v>0.90858430163623427</v>
      </c>
      <c r="G16" s="1023">
        <v>9.1415698363765716E-2</v>
      </c>
      <c r="I16" s="101">
        <v>16</v>
      </c>
      <c r="J16" s="101">
        <v>4</v>
      </c>
      <c r="K16" s="101">
        <v>3</v>
      </c>
      <c r="L16" s="101" t="s">
        <v>37</v>
      </c>
      <c r="M16" s="1022">
        <v>7776</v>
      </c>
      <c r="N16" s="1022">
        <v>104</v>
      </c>
      <c r="O16" s="1023">
        <v>0.98680203045685277</v>
      </c>
      <c r="P16" s="1023">
        <v>1.3197969543147208E-2</v>
      </c>
      <c r="Q16" s="1023">
        <v>0.94788905109489052</v>
      </c>
    </row>
    <row r="17" spans="2:17" s="101" customFormat="1" x14ac:dyDescent="0.25">
      <c r="B17" s="101" t="s">
        <v>6</v>
      </c>
      <c r="C17" s="1022">
        <v>15474</v>
      </c>
      <c r="D17" s="1022">
        <v>13512</v>
      </c>
      <c r="E17" s="1022">
        <v>1962</v>
      </c>
      <c r="F17" s="1023">
        <v>0.87320666925164792</v>
      </c>
      <c r="G17" s="1023">
        <v>0.12679333074835208</v>
      </c>
      <c r="I17" s="101">
        <v>19</v>
      </c>
      <c r="J17" s="101">
        <v>5</v>
      </c>
      <c r="K17" s="101">
        <v>17</v>
      </c>
      <c r="L17" s="101" t="s">
        <v>44</v>
      </c>
      <c r="M17" s="1022">
        <v>3360</v>
      </c>
      <c r="N17" s="1022">
        <v>66</v>
      </c>
      <c r="O17" s="1023">
        <v>0.98073555166374782</v>
      </c>
      <c r="P17" s="1023">
        <v>1.9264448336252189E-2</v>
      </c>
      <c r="Q17" s="1023">
        <v>0.94788905109489052</v>
      </c>
    </row>
    <row r="18" spans="2:17" s="101" customFormat="1" x14ac:dyDescent="0.25">
      <c r="B18" s="101" t="s">
        <v>5</v>
      </c>
      <c r="C18" s="1022">
        <v>5415</v>
      </c>
      <c r="D18" s="1022">
        <v>5145</v>
      </c>
      <c r="E18" s="1022">
        <v>270</v>
      </c>
      <c r="F18" s="1023">
        <v>0.95013850415512469</v>
      </c>
      <c r="G18" s="1023">
        <v>4.9861495844875349E-2</v>
      </c>
      <c r="I18" s="101">
        <v>10</v>
      </c>
      <c r="J18" s="101">
        <v>6</v>
      </c>
      <c r="K18" s="101">
        <v>10</v>
      </c>
      <c r="L18" s="101" t="s">
        <v>39</v>
      </c>
      <c r="M18" s="1022">
        <v>418</v>
      </c>
      <c r="N18" s="1022">
        <v>9</v>
      </c>
      <c r="O18" s="1023">
        <v>0.97892271662763464</v>
      </c>
      <c r="P18" s="1023">
        <v>2.1077283372365339E-2</v>
      </c>
      <c r="Q18" s="1023">
        <v>0.94788905109489052</v>
      </c>
    </row>
    <row r="19" spans="2:17" s="101" customFormat="1" x14ac:dyDescent="0.25">
      <c r="B19" s="101" t="s">
        <v>40</v>
      </c>
      <c r="C19" s="1022">
        <v>22844</v>
      </c>
      <c r="D19" s="1022">
        <v>22036</v>
      </c>
      <c r="E19" s="1022">
        <v>808</v>
      </c>
      <c r="F19" s="1023">
        <v>0.96462966205568201</v>
      </c>
      <c r="G19" s="1023">
        <v>3.537033794431798E-2</v>
      </c>
      <c r="I19" s="101">
        <v>8</v>
      </c>
      <c r="J19" s="101">
        <v>7</v>
      </c>
      <c r="K19" s="101">
        <v>14</v>
      </c>
      <c r="L19" s="101" t="s">
        <v>42</v>
      </c>
      <c r="M19" s="1022">
        <v>61401</v>
      </c>
      <c r="N19" s="1022">
        <v>1998</v>
      </c>
      <c r="O19" s="1023">
        <v>0.96848530733923244</v>
      </c>
      <c r="P19" s="1023">
        <v>3.1514692660767521E-2</v>
      </c>
      <c r="Q19" s="1023">
        <v>0.94788905109489052</v>
      </c>
    </row>
    <row r="20" spans="2:17" s="101" customFormat="1" x14ac:dyDescent="0.25">
      <c r="B20" s="101" t="s">
        <v>4</v>
      </c>
      <c r="C20" s="1022">
        <v>34751</v>
      </c>
      <c r="D20" s="1022">
        <v>34712</v>
      </c>
      <c r="E20" s="1022">
        <v>39</v>
      </c>
      <c r="F20" s="1023">
        <v>0.99887773013726222</v>
      </c>
      <c r="G20" s="1023">
        <v>1.1222698627377629E-3</v>
      </c>
      <c r="I20" s="101">
        <v>1</v>
      </c>
      <c r="J20" s="101">
        <v>8</v>
      </c>
      <c r="K20" s="101">
        <v>7</v>
      </c>
      <c r="L20" s="101" t="s">
        <v>40</v>
      </c>
      <c r="M20" s="1022">
        <v>22036</v>
      </c>
      <c r="N20" s="1022">
        <v>808</v>
      </c>
      <c r="O20" s="1023">
        <v>0.96462966205568201</v>
      </c>
      <c r="P20" s="1023">
        <v>3.537033794431798E-2</v>
      </c>
      <c r="Q20" s="1023">
        <v>0.94788905109489052</v>
      </c>
    </row>
    <row r="21" spans="2:17" s="101" customFormat="1" x14ac:dyDescent="0.25">
      <c r="B21" s="101" t="s">
        <v>41</v>
      </c>
      <c r="C21" s="1022">
        <v>49147</v>
      </c>
      <c r="D21" s="1022">
        <v>44448</v>
      </c>
      <c r="E21" s="1022">
        <v>4699</v>
      </c>
      <c r="F21" s="1023">
        <v>0.90438887419374525</v>
      </c>
      <c r="G21" s="1023">
        <v>9.5611125806254707E-2</v>
      </c>
      <c r="I21" s="101">
        <v>17</v>
      </c>
      <c r="J21" s="101">
        <v>9</v>
      </c>
      <c r="K21" s="101">
        <v>1</v>
      </c>
      <c r="L21" s="101" t="s">
        <v>8</v>
      </c>
      <c r="M21" s="1022">
        <v>76839</v>
      </c>
      <c r="N21" s="1022">
        <v>3624</v>
      </c>
      <c r="O21" s="1023">
        <v>0.95496066515044187</v>
      </c>
      <c r="P21" s="1023">
        <v>4.5039334849558181E-2</v>
      </c>
      <c r="Q21" s="1023">
        <v>0.94788905109489052</v>
      </c>
    </row>
    <row r="22" spans="2:17" s="101" customFormat="1" x14ac:dyDescent="0.25">
      <c r="B22" s="101" t="s">
        <v>39</v>
      </c>
      <c r="C22" s="1022">
        <v>427</v>
      </c>
      <c r="D22" s="1022">
        <v>418</v>
      </c>
      <c r="E22" s="1022">
        <v>9</v>
      </c>
      <c r="F22" s="1023">
        <v>0.97892271662763464</v>
      </c>
      <c r="G22" s="1023">
        <v>2.1077283372365339E-2</v>
      </c>
      <c r="I22" s="101">
        <v>6</v>
      </c>
      <c r="J22" s="101">
        <v>10</v>
      </c>
      <c r="K22" s="101">
        <v>6</v>
      </c>
      <c r="L22" s="101" t="s">
        <v>5</v>
      </c>
      <c r="M22" s="1022">
        <v>5145</v>
      </c>
      <c r="N22" s="1022">
        <v>270</v>
      </c>
      <c r="O22" s="1023">
        <v>0.95013850415512469</v>
      </c>
      <c r="P22" s="1023">
        <v>4.9861495844875349E-2</v>
      </c>
      <c r="Q22" s="1023">
        <v>0.94788905109489052</v>
      </c>
    </row>
    <row r="23" spans="2:17" s="101" customFormat="1" x14ac:dyDescent="0.25">
      <c r="B23" s="101" t="s">
        <v>3</v>
      </c>
      <c r="C23" s="1022">
        <v>47538</v>
      </c>
      <c r="D23" s="1022">
        <v>44958</v>
      </c>
      <c r="E23" s="1022">
        <v>2580</v>
      </c>
      <c r="F23" s="1023">
        <v>0.94572762842357694</v>
      </c>
      <c r="G23" s="1023">
        <v>5.4272371576423069E-2</v>
      </c>
      <c r="I23" s="101">
        <v>12</v>
      </c>
      <c r="J23" s="101">
        <v>11</v>
      </c>
      <c r="K23" s="101">
        <v>20</v>
      </c>
      <c r="L23" s="101" t="s">
        <v>108</v>
      </c>
      <c r="M23" s="1022">
        <v>405815</v>
      </c>
      <c r="N23" s="1022">
        <v>22310</v>
      </c>
      <c r="O23" s="1023">
        <v>0.94788905109489052</v>
      </c>
      <c r="P23" s="1023">
        <v>5.2110948905109492E-2</v>
      </c>
      <c r="Q23" s="1023">
        <v>0.94788905109489052</v>
      </c>
    </row>
    <row r="24" spans="2:17" s="101" customFormat="1" x14ac:dyDescent="0.25">
      <c r="B24" s="101" t="s">
        <v>2</v>
      </c>
      <c r="C24" s="1022">
        <v>13118</v>
      </c>
      <c r="D24" s="1022">
        <v>12087</v>
      </c>
      <c r="E24" s="1022">
        <v>1031</v>
      </c>
      <c r="F24" s="1023">
        <v>0.92140570208873307</v>
      </c>
      <c r="G24" s="1023">
        <v>7.8594297911266958E-2</v>
      </c>
      <c r="I24" s="101">
        <v>14</v>
      </c>
      <c r="J24" s="101">
        <v>12</v>
      </c>
      <c r="K24" s="101">
        <v>11</v>
      </c>
      <c r="L24" s="101" t="s">
        <v>3</v>
      </c>
      <c r="M24" s="1022">
        <v>44958</v>
      </c>
      <c r="N24" s="1022">
        <v>2580</v>
      </c>
      <c r="O24" s="1023">
        <v>0.94572762842357694</v>
      </c>
      <c r="P24" s="1023">
        <v>5.4272371576423069E-2</v>
      </c>
      <c r="Q24" s="1023">
        <v>0.94788905109489052</v>
      </c>
    </row>
    <row r="25" spans="2:17" s="101" customFormat="1" x14ac:dyDescent="0.25">
      <c r="B25" s="101" t="s">
        <v>35</v>
      </c>
      <c r="C25" s="1022">
        <v>26068</v>
      </c>
      <c r="D25" s="1022">
        <v>25963</v>
      </c>
      <c r="E25" s="1022">
        <v>105</v>
      </c>
      <c r="F25" s="1023">
        <v>0.99597207303974222</v>
      </c>
      <c r="G25" s="1023">
        <v>4.0279269602577876E-3</v>
      </c>
      <c r="I25" s="101">
        <v>3</v>
      </c>
      <c r="J25" s="101">
        <v>13</v>
      </c>
      <c r="K25" s="101">
        <v>19</v>
      </c>
      <c r="L25" s="101" t="s">
        <v>46</v>
      </c>
      <c r="M25" s="1022">
        <v>2367</v>
      </c>
      <c r="N25" s="1022">
        <v>164</v>
      </c>
      <c r="O25" s="1023">
        <v>0.9352034768866061</v>
      </c>
      <c r="P25" s="1023">
        <v>6.4796523113393914E-2</v>
      </c>
      <c r="Q25" s="1023">
        <v>0.94788905109489052</v>
      </c>
    </row>
    <row r="26" spans="2:17" s="101" customFormat="1" x14ac:dyDescent="0.25">
      <c r="B26" s="101" t="s">
        <v>42</v>
      </c>
      <c r="C26" s="1022">
        <v>63399</v>
      </c>
      <c r="D26" s="1022">
        <v>61401</v>
      </c>
      <c r="E26" s="1022">
        <v>1998</v>
      </c>
      <c r="F26" s="1023">
        <v>0.96848530733923244</v>
      </c>
      <c r="G26" s="1023">
        <v>3.1514692660767521E-2</v>
      </c>
      <c r="I26" s="101">
        <v>7</v>
      </c>
      <c r="J26" s="101">
        <v>14</v>
      </c>
      <c r="K26" s="101">
        <v>12</v>
      </c>
      <c r="L26" s="101" t="s">
        <v>2</v>
      </c>
      <c r="M26" s="1022">
        <v>12087</v>
      </c>
      <c r="N26" s="1022">
        <v>1031</v>
      </c>
      <c r="O26" s="1023">
        <v>0.92140570208873307</v>
      </c>
      <c r="P26" s="1023">
        <v>7.8594297911266958E-2</v>
      </c>
      <c r="Q26" s="1023">
        <v>0.94788905109489052</v>
      </c>
    </row>
    <row r="27" spans="2:17" s="101" customFormat="1" x14ac:dyDescent="0.25">
      <c r="B27" s="101" t="s">
        <v>47</v>
      </c>
      <c r="C27" s="1022">
        <v>823</v>
      </c>
      <c r="D27" s="1022">
        <v>758</v>
      </c>
      <c r="E27" s="1022">
        <v>65</v>
      </c>
      <c r="F27" s="1023">
        <v>0.92102065613608752</v>
      </c>
      <c r="G27" s="1023">
        <v>7.8979343863912518E-2</v>
      </c>
      <c r="I27" s="101">
        <v>15</v>
      </c>
      <c r="J27" s="101">
        <v>15</v>
      </c>
      <c r="K27" s="101">
        <v>15</v>
      </c>
      <c r="L27" s="101" t="s">
        <v>47</v>
      </c>
      <c r="M27" s="1022">
        <v>758</v>
      </c>
      <c r="N27" s="1022">
        <v>65</v>
      </c>
      <c r="O27" s="1023">
        <v>0.92102065613608752</v>
      </c>
      <c r="P27" s="1023">
        <v>7.8979343863912518E-2</v>
      </c>
      <c r="Q27" s="1023">
        <v>0.94788905109489052</v>
      </c>
    </row>
    <row r="28" spans="2:17" s="101" customFormat="1" x14ac:dyDescent="0.25">
      <c r="B28" s="101" t="s">
        <v>43</v>
      </c>
      <c r="C28" s="1022">
        <v>14684</v>
      </c>
      <c r="D28" s="1022">
        <v>13264</v>
      </c>
      <c r="E28" s="1022">
        <v>1420</v>
      </c>
      <c r="F28" s="1023">
        <v>0.90329610460365029</v>
      </c>
      <c r="G28" s="1023">
        <v>9.670389539634977E-2</v>
      </c>
      <c r="I28" s="101">
        <v>18</v>
      </c>
      <c r="J28" s="101">
        <v>16</v>
      </c>
      <c r="K28" s="101">
        <v>4</v>
      </c>
      <c r="L28" s="101" t="s">
        <v>38</v>
      </c>
      <c r="M28" s="1022">
        <v>7663</v>
      </c>
      <c r="N28" s="1022">
        <v>771</v>
      </c>
      <c r="O28" s="1023">
        <v>0.90858430163623427</v>
      </c>
      <c r="P28" s="1023">
        <v>9.1415698363765716E-2</v>
      </c>
      <c r="Q28" s="1023">
        <v>0.94788905109489052</v>
      </c>
    </row>
    <row r="29" spans="2:17" s="101" customFormat="1" x14ac:dyDescent="0.25">
      <c r="B29" s="101" t="s">
        <v>44</v>
      </c>
      <c r="C29" s="1022">
        <v>3426</v>
      </c>
      <c r="D29" s="1022">
        <v>3360</v>
      </c>
      <c r="E29" s="1022">
        <v>66</v>
      </c>
      <c r="F29" s="1023">
        <v>0.98073555166374782</v>
      </c>
      <c r="G29" s="1023">
        <v>1.9264448336252189E-2</v>
      </c>
      <c r="I29" s="101">
        <v>5</v>
      </c>
      <c r="J29" s="101">
        <v>17</v>
      </c>
      <c r="K29" s="101">
        <v>9</v>
      </c>
      <c r="L29" s="101" t="s">
        <v>41</v>
      </c>
      <c r="M29" s="1022">
        <v>44448</v>
      </c>
      <c r="N29" s="1022">
        <v>4699</v>
      </c>
      <c r="O29" s="1023">
        <v>0.90438887419374525</v>
      </c>
      <c r="P29" s="1023">
        <v>9.5611125806254707E-2</v>
      </c>
      <c r="Q29" s="1023">
        <v>0.94788905109489052</v>
      </c>
    </row>
    <row r="30" spans="2:17" s="101" customFormat="1" x14ac:dyDescent="0.25">
      <c r="B30" s="101" t="s">
        <v>45</v>
      </c>
      <c r="C30" s="1022">
        <v>19692</v>
      </c>
      <c r="D30" s="1022">
        <v>17112</v>
      </c>
      <c r="E30" s="1022">
        <v>2580</v>
      </c>
      <c r="F30" s="1023">
        <v>0.86898232784887264</v>
      </c>
      <c r="G30" s="1023">
        <v>0.13101767215112736</v>
      </c>
      <c r="I30" s="101">
        <v>20</v>
      </c>
      <c r="J30" s="101">
        <v>18</v>
      </c>
      <c r="K30" s="101">
        <v>16</v>
      </c>
      <c r="L30" s="101" t="s">
        <v>43</v>
      </c>
      <c r="M30" s="1022">
        <v>13264</v>
      </c>
      <c r="N30" s="1022">
        <v>1420</v>
      </c>
      <c r="O30" s="1023">
        <v>0.90329610460365029</v>
      </c>
      <c r="P30" s="1023">
        <v>9.670389539634977E-2</v>
      </c>
      <c r="Q30" s="1023">
        <v>0.94788905109489052</v>
      </c>
    </row>
    <row r="31" spans="2:17" s="101" customFormat="1" x14ac:dyDescent="0.25">
      <c r="B31" s="101" t="s">
        <v>46</v>
      </c>
      <c r="C31" s="1022">
        <v>2531</v>
      </c>
      <c r="D31" s="1022">
        <v>2367</v>
      </c>
      <c r="E31" s="1022">
        <v>164</v>
      </c>
      <c r="F31" s="1023">
        <v>0.9352034768866061</v>
      </c>
      <c r="G31" s="1023">
        <v>6.4796523113393914E-2</v>
      </c>
      <c r="I31" s="101">
        <v>13</v>
      </c>
      <c r="J31" s="101">
        <v>19</v>
      </c>
      <c r="K31" s="101">
        <v>5</v>
      </c>
      <c r="L31" s="101" t="s">
        <v>6</v>
      </c>
      <c r="M31" s="1022">
        <v>13512</v>
      </c>
      <c r="N31" s="1022">
        <v>1962</v>
      </c>
      <c r="O31" s="1023">
        <v>0.87320666925164792</v>
      </c>
      <c r="P31" s="1023">
        <v>0.12679333074835208</v>
      </c>
      <c r="Q31" s="1023">
        <v>0.94788905109489052</v>
      </c>
    </row>
    <row r="32" spans="2:17" s="101" customFormat="1" x14ac:dyDescent="0.25">
      <c r="B32" s="104" t="s">
        <v>108</v>
      </c>
      <c r="C32" s="105">
        <v>428125</v>
      </c>
      <c r="D32" s="105">
        <v>405815</v>
      </c>
      <c r="E32" s="105">
        <v>22310</v>
      </c>
      <c r="F32" s="106">
        <v>0.94788905109489052</v>
      </c>
      <c r="G32" s="106">
        <v>5.2110948905109492E-2</v>
      </c>
      <c r="I32" s="101">
        <v>11</v>
      </c>
      <c r="J32" s="101">
        <v>20</v>
      </c>
      <c r="K32" s="101">
        <v>18</v>
      </c>
      <c r="L32" s="101" t="s">
        <v>45</v>
      </c>
      <c r="M32" s="1022">
        <v>17112</v>
      </c>
      <c r="N32" s="1022">
        <v>2580</v>
      </c>
      <c r="O32" s="1023">
        <v>0.86898232784887264</v>
      </c>
      <c r="P32" s="1023">
        <v>0.13101767215112736</v>
      </c>
      <c r="Q32" s="1023">
        <v>0.94788905109489052</v>
      </c>
    </row>
    <row r="33" spans="13:16" s="113" customFormat="1" x14ac:dyDescent="0.25">
      <c r="M33" s="1154"/>
      <c r="N33" s="1154"/>
      <c r="O33" s="1155"/>
      <c r="P33" s="1155"/>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election activeCell="J9" sqref="J9:J26"/>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3" t="s">
        <v>370</v>
      </c>
      <c r="C3" s="1363"/>
      <c r="D3" s="1363"/>
      <c r="E3" s="1363"/>
      <c r="F3" s="1363"/>
      <c r="G3" s="1363"/>
      <c r="H3" s="1363"/>
      <c r="I3" s="1363"/>
      <c r="J3" s="1363"/>
      <c r="K3" s="1363"/>
      <c r="L3" s="1363"/>
      <c r="M3" s="1363"/>
      <c r="N3" s="1363"/>
      <c r="O3" s="1363"/>
      <c r="P3" s="1363"/>
      <c r="Q3" s="1363"/>
      <c r="R3" s="1363"/>
      <c r="S3" s="1363"/>
      <c r="T3" s="1363"/>
      <c r="U3" s="1363"/>
      <c r="V3" s="1363"/>
      <c r="W3" s="1363"/>
    </row>
    <row r="5" spans="1:26" x14ac:dyDescent="0.25">
      <c r="B5" s="219"/>
      <c r="C5" s="219"/>
      <c r="D5" s="1364" t="s">
        <v>366</v>
      </c>
      <c r="E5" s="1364"/>
      <c r="F5" s="1364"/>
      <c r="G5" s="1364"/>
      <c r="H5" s="1364"/>
      <c r="I5" s="1364"/>
      <c r="J5" s="1364"/>
      <c r="K5" s="1364"/>
      <c r="L5" s="219"/>
      <c r="M5" s="1365" t="s">
        <v>340</v>
      </c>
      <c r="N5" s="1365"/>
      <c r="O5" s="1365"/>
      <c r="P5" s="1365"/>
      <c r="Q5" s="1365"/>
      <c r="R5" s="1365"/>
      <c r="S5" s="1365"/>
      <c r="T5" s="1365"/>
      <c r="U5" s="1365"/>
      <c r="V5" s="1365"/>
      <c r="W5" s="1365"/>
      <c r="X5" s="1365"/>
    </row>
    <row r="6" spans="1:26" ht="21" customHeight="1" x14ac:dyDescent="0.25">
      <c r="B6" s="219"/>
      <c r="C6" s="219"/>
      <c r="D6" s="1365"/>
      <c r="E6" s="1365"/>
      <c r="F6" s="1365"/>
      <c r="G6" s="1365"/>
      <c r="H6" s="1365"/>
      <c r="I6" s="1365"/>
      <c r="J6" s="1365"/>
      <c r="K6" s="1365"/>
      <c r="L6" s="219"/>
      <c r="M6" s="1366">
        <v>43830</v>
      </c>
      <c r="N6" s="1367"/>
      <c r="O6" s="1368">
        <v>44196</v>
      </c>
      <c r="P6" s="1369"/>
      <c r="Q6" s="1368">
        <v>44561</v>
      </c>
      <c r="R6" s="1369"/>
      <c r="S6" s="1372">
        <v>44926</v>
      </c>
      <c r="T6" s="1373"/>
      <c r="U6" s="1370">
        <v>45291</v>
      </c>
      <c r="V6" s="1374"/>
      <c r="W6" s="1370">
        <f>EVO_sol!W6</f>
        <v>45412</v>
      </c>
      <c r="X6" s="1371"/>
    </row>
    <row r="7" spans="1:26" x14ac:dyDescent="0.25">
      <c r="B7" s="225"/>
      <c r="C7" s="219"/>
      <c r="D7" s="226">
        <v>43465</v>
      </c>
      <c r="E7" s="227">
        <v>43830</v>
      </c>
      <c r="F7" s="228">
        <v>44196</v>
      </c>
      <c r="G7" s="228">
        <v>44561</v>
      </c>
      <c r="H7" s="228">
        <v>44926</v>
      </c>
      <c r="I7" s="228">
        <v>45291</v>
      </c>
      <c r="J7" s="228">
        <f>EVO!J7</f>
        <v>45412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75097</v>
      </c>
      <c r="E9" s="300">
        <v>73871</v>
      </c>
      <c r="F9" s="300">
        <v>56534</v>
      </c>
      <c r="G9" s="254">
        <v>38325</v>
      </c>
      <c r="H9" s="254">
        <v>36606</v>
      </c>
      <c r="I9" s="254">
        <v>35558</v>
      </c>
      <c r="J9" s="301">
        <v>24659</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-0.36766930789547914</v>
      </c>
      <c r="X9" s="279">
        <v>-14338</v>
      </c>
    </row>
    <row r="10" spans="1:26" x14ac:dyDescent="0.25">
      <c r="B10" s="303" t="s">
        <v>7</v>
      </c>
      <c r="C10" s="219"/>
      <c r="D10" s="253">
        <v>6000</v>
      </c>
      <c r="E10" s="254">
        <v>6236</v>
      </c>
      <c r="F10" s="254">
        <v>4811</v>
      </c>
      <c r="G10" s="254">
        <v>2779</v>
      </c>
      <c r="H10" s="254">
        <v>1565</v>
      </c>
      <c r="I10" s="254">
        <v>186</v>
      </c>
      <c r="J10" s="257">
        <v>105</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-0.93534482758620685</v>
      </c>
      <c r="X10" s="257">
        <v>-1519</v>
      </c>
    </row>
    <row r="11" spans="1:26" x14ac:dyDescent="0.25">
      <c r="B11" s="303" t="s">
        <v>37</v>
      </c>
      <c r="C11" s="219"/>
      <c r="D11" s="253">
        <v>3524</v>
      </c>
      <c r="E11" s="254">
        <v>5794</v>
      </c>
      <c r="F11" s="254">
        <v>3064</v>
      </c>
      <c r="G11" s="254">
        <v>2063</v>
      </c>
      <c r="H11" s="254">
        <v>2778</v>
      </c>
      <c r="I11" s="254">
        <v>1346</v>
      </c>
      <c r="J11" s="257">
        <v>719</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-0.75095254589539318</v>
      </c>
      <c r="X11" s="257">
        <v>-2168</v>
      </c>
    </row>
    <row r="12" spans="1:26" x14ac:dyDescent="0.25">
      <c r="B12" s="303" t="s">
        <v>38</v>
      </c>
      <c r="C12" s="219"/>
      <c r="D12" s="253">
        <v>2811</v>
      </c>
      <c r="E12" s="254">
        <v>4317</v>
      </c>
      <c r="F12" s="254">
        <v>2454</v>
      </c>
      <c r="G12" s="254">
        <v>2514</v>
      </c>
      <c r="H12" s="254">
        <v>3293</v>
      </c>
      <c r="I12" s="254">
        <v>4117</v>
      </c>
      <c r="J12" s="257">
        <v>4894</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0.23181474955952686</v>
      </c>
      <c r="X12" s="257">
        <v>921</v>
      </c>
    </row>
    <row r="13" spans="1:26" x14ac:dyDescent="0.25">
      <c r="B13" s="303" t="s">
        <v>6</v>
      </c>
      <c r="C13" s="219"/>
      <c r="D13" s="253">
        <v>8956</v>
      </c>
      <c r="E13" s="254">
        <v>9040</v>
      </c>
      <c r="F13" s="254">
        <v>8082</v>
      </c>
      <c r="G13" s="254">
        <v>9950</v>
      </c>
      <c r="H13" s="254">
        <v>7071</v>
      </c>
      <c r="I13" s="254">
        <v>5826</v>
      </c>
      <c r="J13" s="257">
        <v>6561</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0.10491748063320983</v>
      </c>
      <c r="X13" s="257">
        <v>623</v>
      </c>
      <c r="Z13" s="224"/>
    </row>
    <row r="14" spans="1:26" x14ac:dyDescent="0.25">
      <c r="B14" s="303" t="s">
        <v>5</v>
      </c>
      <c r="C14" s="219"/>
      <c r="D14" s="253">
        <v>4667</v>
      </c>
      <c r="E14" s="254">
        <v>3990</v>
      </c>
      <c r="F14" s="254">
        <v>3899</v>
      </c>
      <c r="G14" s="254">
        <v>1365</v>
      </c>
      <c r="H14" s="254">
        <v>873</v>
      </c>
      <c r="I14" s="254">
        <v>1583</v>
      </c>
      <c r="J14" s="257">
        <v>1260</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0.50357995226730301</v>
      </c>
      <c r="X14" s="257">
        <v>422</v>
      </c>
      <c r="Z14" s="224"/>
    </row>
    <row r="15" spans="1:26" x14ac:dyDescent="0.25">
      <c r="B15" s="303" t="s">
        <v>4</v>
      </c>
      <c r="C15" s="219"/>
      <c r="D15" s="253">
        <v>1471</v>
      </c>
      <c r="E15" s="254">
        <v>1593</v>
      </c>
      <c r="F15" s="254">
        <v>119</v>
      </c>
      <c r="G15" s="254">
        <v>186</v>
      </c>
      <c r="H15" s="254">
        <v>207</v>
      </c>
      <c r="I15" s="254">
        <v>157</v>
      </c>
      <c r="J15" s="257">
        <v>161</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-4.7337278106508895E-2</v>
      </c>
      <c r="X15" s="257">
        <v>-8</v>
      </c>
      <c r="Z15" s="224"/>
    </row>
    <row r="16" spans="1:26" x14ac:dyDescent="0.25">
      <c r="B16" s="303" t="s">
        <v>40</v>
      </c>
      <c r="C16" s="219"/>
      <c r="D16" s="253">
        <v>7126</v>
      </c>
      <c r="E16" s="254">
        <v>5895</v>
      </c>
      <c r="F16" s="254">
        <v>4923</v>
      </c>
      <c r="G16" s="254">
        <v>3015</v>
      </c>
      <c r="H16" s="254">
        <v>2591</v>
      </c>
      <c r="I16" s="254">
        <v>2478</v>
      </c>
      <c r="J16" s="257">
        <v>3949</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-2.3250061835270786E-2</v>
      </c>
      <c r="X16" s="257">
        <v>-94</v>
      </c>
      <c r="Z16" s="224"/>
    </row>
    <row r="17" spans="2:28" x14ac:dyDescent="0.25">
      <c r="B17" s="303" t="s">
        <v>41</v>
      </c>
      <c r="C17" s="219"/>
      <c r="D17" s="253">
        <v>75141</v>
      </c>
      <c r="E17" s="254">
        <v>76253</v>
      </c>
      <c r="F17" s="254">
        <v>73386</v>
      </c>
      <c r="G17" s="254">
        <v>78542</v>
      </c>
      <c r="H17" s="254">
        <v>69770</v>
      </c>
      <c r="I17" s="254">
        <v>48470</v>
      </c>
      <c r="J17" s="257">
        <v>46508</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-0.33027086963408836</v>
      </c>
      <c r="X17" s="257">
        <v>-22935</v>
      </c>
      <c r="Z17" s="224"/>
    </row>
    <row r="18" spans="2:28" x14ac:dyDescent="0.25">
      <c r="B18" s="303" t="s">
        <v>3</v>
      </c>
      <c r="C18" s="219"/>
      <c r="D18" s="253">
        <v>10677</v>
      </c>
      <c r="E18" s="254">
        <v>14865</v>
      </c>
      <c r="F18" s="254">
        <v>13381</v>
      </c>
      <c r="G18" s="254">
        <v>11826</v>
      </c>
      <c r="H18" s="254">
        <v>10571</v>
      </c>
      <c r="I18" s="254">
        <v>15501</v>
      </c>
      <c r="J18" s="257">
        <v>12457</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0.42593864468864462</v>
      </c>
      <c r="X18" s="257">
        <v>3721</v>
      </c>
      <c r="Z18" s="224"/>
    </row>
    <row r="19" spans="2:28" x14ac:dyDescent="0.25">
      <c r="B19" s="303" t="s">
        <v>2</v>
      </c>
      <c r="C19" s="219"/>
      <c r="D19" s="253">
        <v>4152</v>
      </c>
      <c r="E19" s="254">
        <v>7206</v>
      </c>
      <c r="F19" s="254">
        <v>5685</v>
      </c>
      <c r="G19" s="254">
        <v>5272</v>
      </c>
      <c r="H19" s="254">
        <v>6122</v>
      </c>
      <c r="I19" s="254">
        <v>5753</v>
      </c>
      <c r="J19" s="257">
        <v>5517</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-0.10292682926829266</v>
      </c>
      <c r="X19" s="257">
        <v>-633</v>
      </c>
      <c r="Z19" s="224"/>
    </row>
    <row r="20" spans="2:28" x14ac:dyDescent="0.25">
      <c r="B20" s="303" t="s">
        <v>35</v>
      </c>
      <c r="C20" s="219"/>
      <c r="D20" s="253">
        <v>7804</v>
      </c>
      <c r="E20" s="254">
        <v>8456</v>
      </c>
      <c r="F20" s="254">
        <v>4923</v>
      </c>
      <c r="G20" s="254">
        <v>4018</v>
      </c>
      <c r="H20" s="254">
        <v>3271</v>
      </c>
      <c r="I20" s="254">
        <v>1893</v>
      </c>
      <c r="J20" s="257">
        <v>1610</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-0.24448615673392771</v>
      </c>
      <c r="X20" s="257">
        <v>-521</v>
      </c>
      <c r="Z20" s="224"/>
    </row>
    <row r="21" spans="2:28" x14ac:dyDescent="0.25">
      <c r="B21" s="303" t="s">
        <v>42</v>
      </c>
      <c r="C21" s="219"/>
      <c r="D21" s="253">
        <v>19669</v>
      </c>
      <c r="E21" s="254">
        <v>28300</v>
      </c>
      <c r="F21" s="254">
        <v>28494</v>
      </c>
      <c r="G21" s="254">
        <v>10563</v>
      </c>
      <c r="H21" s="254">
        <v>9303</v>
      </c>
      <c r="I21" s="254">
        <v>8062</v>
      </c>
      <c r="J21" s="257">
        <v>13327</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0.1823101490418737</v>
      </c>
      <c r="X21" s="257">
        <v>2055</v>
      </c>
      <c r="Z21" s="224"/>
    </row>
    <row r="22" spans="2:28" x14ac:dyDescent="0.25">
      <c r="B22" s="303" t="s">
        <v>43</v>
      </c>
      <c r="C22" s="219"/>
      <c r="D22" s="253">
        <v>4430</v>
      </c>
      <c r="E22" s="254">
        <v>6258</v>
      </c>
      <c r="F22" s="254">
        <v>4718</v>
      </c>
      <c r="G22" s="254">
        <v>5035</v>
      </c>
      <c r="H22" s="254">
        <v>6525</v>
      </c>
      <c r="I22" s="254">
        <v>7096</v>
      </c>
      <c r="J22" s="257">
        <v>6063</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-0.12737478411053538</v>
      </c>
      <c r="X22" s="257">
        <v>-885</v>
      </c>
      <c r="Z22" s="224"/>
    </row>
    <row r="23" spans="2:28" x14ac:dyDescent="0.25">
      <c r="B23" s="303" t="s">
        <v>44</v>
      </c>
      <c r="C23" s="219"/>
      <c r="D23" s="253">
        <v>1465</v>
      </c>
      <c r="E23" s="254">
        <v>836</v>
      </c>
      <c r="F23" s="254">
        <v>801</v>
      </c>
      <c r="G23" s="254">
        <v>1019</v>
      </c>
      <c r="H23" s="254">
        <v>768</v>
      </c>
      <c r="I23" s="254">
        <v>659</v>
      </c>
      <c r="J23" s="257">
        <v>594</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-0.17842323651452285</v>
      </c>
      <c r="X23" s="257">
        <v>-129</v>
      </c>
      <c r="Z23" s="224"/>
    </row>
    <row r="24" spans="2:28" x14ac:dyDescent="0.25">
      <c r="B24" s="303" t="s">
        <v>45</v>
      </c>
      <c r="C24" s="219"/>
      <c r="D24" s="253">
        <v>13794</v>
      </c>
      <c r="E24" s="254">
        <v>13680</v>
      </c>
      <c r="F24" s="254">
        <v>13558</v>
      </c>
      <c r="G24" s="254">
        <v>13090</v>
      </c>
      <c r="H24" s="254">
        <v>13861</v>
      </c>
      <c r="I24" s="254">
        <v>14769</v>
      </c>
      <c r="J24" s="257">
        <v>14488</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2.7299156207899022E-2</v>
      </c>
      <c r="X24" s="257">
        <v>385</v>
      </c>
      <c r="Z24" s="224"/>
    </row>
    <row r="25" spans="2:28" x14ac:dyDescent="0.25">
      <c r="B25" s="303" t="s">
        <v>46</v>
      </c>
      <c r="C25" s="219"/>
      <c r="D25" s="253">
        <v>3067</v>
      </c>
      <c r="E25" s="254">
        <v>3116</v>
      </c>
      <c r="F25" s="254">
        <v>3168</v>
      </c>
      <c r="G25" s="254">
        <v>3686</v>
      </c>
      <c r="H25" s="254">
        <v>1997</v>
      </c>
      <c r="I25" s="254">
        <v>1466</v>
      </c>
      <c r="J25" s="257">
        <v>1358</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-0.20770128354725792</v>
      </c>
      <c r="X25" s="257">
        <v>-356</v>
      </c>
      <c r="Z25" s="224"/>
    </row>
    <row r="26" spans="2:28" x14ac:dyDescent="0.25">
      <c r="B26" s="305" t="s">
        <v>1</v>
      </c>
      <c r="C26" s="219"/>
      <c r="D26" s="260">
        <v>186</v>
      </c>
      <c r="E26" s="261">
        <v>148</v>
      </c>
      <c r="F26" s="261">
        <v>243</v>
      </c>
      <c r="G26" s="261">
        <v>188</v>
      </c>
      <c r="H26" s="261">
        <v>251</v>
      </c>
      <c r="I26" s="261">
        <v>321</v>
      </c>
      <c r="J26" s="265">
        <v>353</v>
      </c>
      <c r="K26" s="1229"/>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5.6886227544910239E-2</v>
      </c>
      <c r="X26" s="257">
        <v>19</v>
      </c>
      <c r="Z26" s="224"/>
      <c r="AA26" s="224"/>
      <c r="AB26" s="286"/>
    </row>
    <row r="27" spans="2:28" x14ac:dyDescent="0.25">
      <c r="B27" s="235" t="s">
        <v>0</v>
      </c>
      <c r="C27" s="219"/>
      <c r="D27" s="1230">
        <f>SUM(D9:D26)</f>
        <v>250037</v>
      </c>
      <c r="E27" s="306">
        <f>SUM(E9:E26)</f>
        <v>269854</v>
      </c>
      <c r="F27" s="307">
        <f>SUM(F9:F26)</f>
        <v>232243</v>
      </c>
      <c r="G27" s="306">
        <f>SUM(G9:G26)</f>
        <v>193436</v>
      </c>
      <c r="H27" s="307">
        <v>177423</v>
      </c>
      <c r="I27" s="306">
        <v>155241</v>
      </c>
      <c r="J27" s="306">
        <f>SUM(J9:J26)</f>
        <v>144583</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0.14885496183206115</v>
      </c>
      <c r="X27" s="243">
        <v>39</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8"/>
      <c r="B6" s="1495" t="s">
        <v>464</v>
      </c>
      <c r="C6" s="1495"/>
      <c r="D6" s="1495"/>
      <c r="E6" s="1495"/>
      <c r="F6" s="1495"/>
      <c r="G6" s="1495"/>
      <c r="H6" s="1495"/>
      <c r="I6" s="1495"/>
      <c r="J6" s="1495"/>
      <c r="K6" s="1495"/>
      <c r="L6" s="1495"/>
      <c r="M6" s="1495"/>
      <c r="N6" s="1495"/>
      <c r="O6" s="1019"/>
    </row>
    <row r="7" spans="1:17" s="622" customFormat="1" ht="24.75" customHeight="1" x14ac:dyDescent="0.2">
      <c r="A7" s="1018"/>
      <c r="B7" s="1495"/>
      <c r="C7" s="1495"/>
      <c r="D7" s="1495"/>
      <c r="E7" s="1495"/>
      <c r="F7" s="1495"/>
      <c r="G7" s="1495"/>
      <c r="H7" s="1495"/>
      <c r="I7" s="1495"/>
      <c r="J7" s="1495"/>
      <c r="K7" s="1495"/>
      <c r="L7" s="1495"/>
      <c r="M7" s="1495"/>
      <c r="N7" s="1495"/>
      <c r="O7" s="1019"/>
    </row>
    <row r="8" spans="1:17" s="622" customFormat="1" ht="15.75" customHeight="1" x14ac:dyDescent="0.2">
      <c r="A8" s="1018"/>
      <c r="B8" s="1634" t="s">
        <v>491</v>
      </c>
      <c r="C8" s="1634"/>
      <c r="D8" s="1634"/>
      <c r="E8" s="1634"/>
      <c r="F8" s="1634"/>
      <c r="G8" s="1634"/>
      <c r="H8" s="1634"/>
      <c r="I8" s="1634"/>
      <c r="J8" s="1634"/>
      <c r="K8" s="1634"/>
      <c r="L8" s="1634"/>
      <c r="M8" s="1634"/>
      <c r="N8" s="1634"/>
    </row>
    <row r="9" spans="1:17" s="701" customFormat="1" ht="6" customHeight="1" x14ac:dyDescent="0.25">
      <c r="A9" s="1021"/>
      <c r="B9" s="1021"/>
      <c r="C9" s="1021"/>
      <c r="D9" s="1021"/>
      <c r="E9" s="1021"/>
      <c r="F9" s="1021"/>
      <c r="G9" s="1021"/>
      <c r="H9" s="1021"/>
      <c r="I9" s="1021"/>
      <c r="J9" s="1021"/>
      <c r="K9" s="1021"/>
      <c r="L9" s="1021"/>
    </row>
    <row r="10" spans="1:17" s="113" customFormat="1" x14ac:dyDescent="0.25"/>
    <row r="11" spans="1:17" s="101" customFormat="1" x14ac:dyDescent="0.25">
      <c r="C11" s="1635" t="s">
        <v>33</v>
      </c>
      <c r="D11" s="1635"/>
      <c r="E11" s="1635"/>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2">
        <v>139380</v>
      </c>
      <c r="D13" s="1022">
        <v>131290</v>
      </c>
      <c r="E13" s="1022">
        <v>8090</v>
      </c>
      <c r="F13" s="1023">
        <v>0.94195723920218111</v>
      </c>
      <c r="G13" s="1023">
        <v>5.8042760797818914E-2</v>
      </c>
      <c r="I13" s="101">
        <v>9</v>
      </c>
      <c r="J13" s="101">
        <v>1</v>
      </c>
      <c r="K13" s="101">
        <v>2</v>
      </c>
      <c r="L13" s="101" t="s">
        <v>7</v>
      </c>
      <c r="M13" s="1022">
        <v>14660</v>
      </c>
      <c r="N13" s="1022">
        <v>23</v>
      </c>
      <c r="O13" s="1023">
        <v>0.99843356262344207</v>
      </c>
      <c r="P13" s="1023">
        <v>1.5664373765579241E-3</v>
      </c>
      <c r="Q13" s="1023">
        <v>0.92650056587108887</v>
      </c>
    </row>
    <row r="14" spans="1:17" s="101" customFormat="1" x14ac:dyDescent="0.25">
      <c r="B14" s="101" t="s">
        <v>7</v>
      </c>
      <c r="C14" s="1022">
        <v>14683</v>
      </c>
      <c r="D14" s="1022">
        <v>14660</v>
      </c>
      <c r="E14" s="1022">
        <v>23</v>
      </c>
      <c r="F14" s="1023">
        <v>0.99843356262344207</v>
      </c>
      <c r="G14" s="1023">
        <v>1.5664373765579241E-3</v>
      </c>
      <c r="I14" s="101">
        <v>1</v>
      </c>
      <c r="J14" s="101">
        <v>2</v>
      </c>
      <c r="K14" s="101">
        <v>8</v>
      </c>
      <c r="L14" s="101" t="s">
        <v>4</v>
      </c>
      <c r="M14" s="1022">
        <v>40750</v>
      </c>
      <c r="N14" s="1022">
        <v>71</v>
      </c>
      <c r="O14" s="1023">
        <v>0.99826069914994731</v>
      </c>
      <c r="P14" s="1023">
        <v>1.7393008500526689E-3</v>
      </c>
      <c r="Q14" s="1023">
        <v>0.92650056587108887</v>
      </c>
    </row>
    <row r="15" spans="1:17" s="101" customFormat="1" x14ac:dyDescent="0.25">
      <c r="B15" s="101" t="s">
        <v>37</v>
      </c>
      <c r="C15" s="1022">
        <v>10843</v>
      </c>
      <c r="D15" s="1022">
        <v>10628</v>
      </c>
      <c r="E15" s="1022">
        <v>215</v>
      </c>
      <c r="F15" s="1023">
        <v>0.98017153924190725</v>
      </c>
      <c r="G15" s="1023">
        <v>1.9828460758092779E-2</v>
      </c>
      <c r="I15" s="101">
        <v>4</v>
      </c>
      <c r="J15" s="101">
        <v>3</v>
      </c>
      <c r="K15" s="101">
        <v>13</v>
      </c>
      <c r="L15" s="101" t="s">
        <v>35</v>
      </c>
      <c r="M15" s="1022">
        <v>25810</v>
      </c>
      <c r="N15" s="1022">
        <v>267</v>
      </c>
      <c r="O15" s="1023">
        <v>0.98976109215017061</v>
      </c>
      <c r="P15" s="1023">
        <v>1.0238907849829351E-2</v>
      </c>
      <c r="Q15" s="1023">
        <v>0.92650056587108887</v>
      </c>
    </row>
    <row r="16" spans="1:17" s="101" customFormat="1" x14ac:dyDescent="0.25">
      <c r="B16" s="101" t="s">
        <v>38</v>
      </c>
      <c r="C16" s="1022">
        <v>11260</v>
      </c>
      <c r="D16" s="1022">
        <v>9929</v>
      </c>
      <c r="E16" s="1022">
        <v>1331</v>
      </c>
      <c r="F16" s="1023">
        <v>0.8817939609236235</v>
      </c>
      <c r="G16" s="1023">
        <v>0.11820603907637656</v>
      </c>
      <c r="I16" s="101">
        <v>16</v>
      </c>
      <c r="J16" s="101">
        <v>4</v>
      </c>
      <c r="K16" s="101">
        <v>3</v>
      </c>
      <c r="L16" s="101" t="s">
        <v>37</v>
      </c>
      <c r="M16" s="1022">
        <v>10628</v>
      </c>
      <c r="N16" s="1022">
        <v>215</v>
      </c>
      <c r="O16" s="1023">
        <v>0.98017153924190725</v>
      </c>
      <c r="P16" s="1023">
        <v>1.9828460758092779E-2</v>
      </c>
      <c r="Q16" s="1023">
        <v>0.92650056587108887</v>
      </c>
    </row>
    <row r="17" spans="2:17" s="101" customFormat="1" x14ac:dyDescent="0.25">
      <c r="B17" s="101" t="s">
        <v>6</v>
      </c>
      <c r="C17" s="1022">
        <v>16739</v>
      </c>
      <c r="D17" s="1022">
        <v>14556</v>
      </c>
      <c r="E17" s="1022">
        <v>2183</v>
      </c>
      <c r="F17" s="1023">
        <v>0.86958599677400084</v>
      </c>
      <c r="G17" s="1023">
        <v>0.13041400322599916</v>
      </c>
      <c r="I17" s="101">
        <v>18</v>
      </c>
      <c r="J17" s="101">
        <v>5</v>
      </c>
      <c r="K17" s="101">
        <v>17</v>
      </c>
      <c r="L17" s="101" t="s">
        <v>44</v>
      </c>
      <c r="M17" s="1022">
        <v>6229</v>
      </c>
      <c r="N17" s="1022">
        <v>152</v>
      </c>
      <c r="O17" s="1023">
        <v>0.97617928224416239</v>
      </c>
      <c r="P17" s="1023">
        <v>2.3820717755837644E-2</v>
      </c>
      <c r="Q17" s="1023">
        <v>0.92650056587108887</v>
      </c>
    </row>
    <row r="18" spans="2:17" s="101" customFormat="1" x14ac:dyDescent="0.25">
      <c r="B18" s="101" t="s">
        <v>5</v>
      </c>
      <c r="C18" s="1022">
        <v>7918</v>
      </c>
      <c r="D18" s="1022">
        <v>7509</v>
      </c>
      <c r="E18" s="1022">
        <v>409</v>
      </c>
      <c r="F18" s="1023">
        <v>0.94834554180348574</v>
      </c>
      <c r="G18" s="1023">
        <v>5.165445819651427E-2</v>
      </c>
      <c r="I18" s="101">
        <v>8</v>
      </c>
      <c r="J18" s="101">
        <v>6</v>
      </c>
      <c r="K18" s="101">
        <v>10</v>
      </c>
      <c r="L18" s="101" t="s">
        <v>39</v>
      </c>
      <c r="M18" s="1022">
        <v>538</v>
      </c>
      <c r="N18" s="1022">
        <v>17</v>
      </c>
      <c r="O18" s="1023">
        <v>0.96936936936936935</v>
      </c>
      <c r="P18" s="1023">
        <v>3.063063063063063E-2</v>
      </c>
      <c r="Q18" s="1023">
        <v>0.92650056587108887</v>
      </c>
    </row>
    <row r="19" spans="2:17" s="101" customFormat="1" x14ac:dyDescent="0.25">
      <c r="B19" s="101" t="s">
        <v>40</v>
      </c>
      <c r="C19" s="1022">
        <v>25000</v>
      </c>
      <c r="D19" s="1022">
        <v>23781</v>
      </c>
      <c r="E19" s="1022">
        <v>1219</v>
      </c>
      <c r="F19" s="1023">
        <v>0.95123999999999997</v>
      </c>
      <c r="G19" s="1023">
        <v>4.8759999999999998E-2</v>
      </c>
      <c r="I19" s="101">
        <v>7</v>
      </c>
      <c r="J19" s="101">
        <v>7</v>
      </c>
      <c r="K19" s="101">
        <v>7</v>
      </c>
      <c r="L19" s="101" t="s">
        <v>40</v>
      </c>
      <c r="M19" s="1022">
        <v>23781</v>
      </c>
      <c r="N19" s="1022">
        <v>1219</v>
      </c>
      <c r="O19" s="1023">
        <v>0.95123999999999997</v>
      </c>
      <c r="P19" s="1023">
        <v>4.8759999999999998E-2</v>
      </c>
      <c r="Q19" s="1023">
        <v>0.92650056587108887</v>
      </c>
    </row>
    <row r="20" spans="2:17" s="101" customFormat="1" x14ac:dyDescent="0.25">
      <c r="B20" s="101" t="s">
        <v>4</v>
      </c>
      <c r="C20" s="1022">
        <v>40821</v>
      </c>
      <c r="D20" s="1022">
        <v>40750</v>
      </c>
      <c r="E20" s="1022">
        <v>71</v>
      </c>
      <c r="F20" s="1023">
        <v>0.99826069914994731</v>
      </c>
      <c r="G20" s="1023">
        <v>1.7393008500526689E-3</v>
      </c>
      <c r="I20" s="101">
        <v>2</v>
      </c>
      <c r="J20" s="101">
        <v>8</v>
      </c>
      <c r="K20" s="101">
        <v>6</v>
      </c>
      <c r="L20" s="101" t="s">
        <v>5</v>
      </c>
      <c r="M20" s="1022">
        <v>7509</v>
      </c>
      <c r="N20" s="1022">
        <v>409</v>
      </c>
      <c r="O20" s="1023">
        <v>0.94834554180348574</v>
      </c>
      <c r="P20" s="1023">
        <v>5.165445819651427E-2</v>
      </c>
      <c r="Q20" s="1023">
        <v>0.92650056587108887</v>
      </c>
    </row>
    <row r="21" spans="2:17" s="101" customFormat="1" x14ac:dyDescent="0.25">
      <c r="B21" s="101" t="s">
        <v>41</v>
      </c>
      <c r="C21" s="1022">
        <v>97973</v>
      </c>
      <c r="D21" s="1022">
        <v>84565</v>
      </c>
      <c r="E21" s="1022">
        <v>13408</v>
      </c>
      <c r="F21" s="1023">
        <v>0.86314596878731897</v>
      </c>
      <c r="G21" s="1023">
        <v>0.13685403121268105</v>
      </c>
      <c r="I21" s="101">
        <v>20</v>
      </c>
      <c r="J21" s="101">
        <v>9</v>
      </c>
      <c r="K21" s="101">
        <v>1</v>
      </c>
      <c r="L21" s="101" t="s">
        <v>8</v>
      </c>
      <c r="M21" s="1022">
        <v>131290</v>
      </c>
      <c r="N21" s="1022">
        <v>8090</v>
      </c>
      <c r="O21" s="1023">
        <v>0.94195723920218111</v>
      </c>
      <c r="P21" s="1023">
        <v>5.8042760797818914E-2</v>
      </c>
      <c r="Q21" s="1023">
        <v>0.92650056587108887</v>
      </c>
    </row>
    <row r="22" spans="2:17" s="101" customFormat="1" x14ac:dyDescent="0.25">
      <c r="B22" s="101" t="s">
        <v>39</v>
      </c>
      <c r="C22" s="1022">
        <v>555</v>
      </c>
      <c r="D22" s="1022">
        <v>538</v>
      </c>
      <c r="E22" s="1022">
        <v>17</v>
      </c>
      <c r="F22" s="1023">
        <v>0.96936936936936935</v>
      </c>
      <c r="G22" s="1023">
        <v>3.063063063063063E-2</v>
      </c>
      <c r="I22" s="101">
        <v>6</v>
      </c>
      <c r="J22" s="101">
        <v>10</v>
      </c>
      <c r="K22" s="101">
        <v>14</v>
      </c>
      <c r="L22" s="101" t="s">
        <v>42</v>
      </c>
      <c r="M22" s="1022">
        <v>67808</v>
      </c>
      <c r="N22" s="1022">
        <v>4634</v>
      </c>
      <c r="O22" s="1023">
        <v>0.93603158388779995</v>
      </c>
      <c r="P22" s="1023">
        <v>6.396841611220011E-2</v>
      </c>
      <c r="Q22" s="1023">
        <v>0.92650056587108887</v>
      </c>
    </row>
    <row r="23" spans="2:17" s="101" customFormat="1" x14ac:dyDescent="0.25">
      <c r="B23" s="101" t="s">
        <v>3</v>
      </c>
      <c r="C23" s="1022">
        <v>61707</v>
      </c>
      <c r="D23" s="1022">
        <v>57259</v>
      </c>
      <c r="E23" s="1022">
        <v>4448</v>
      </c>
      <c r="F23" s="1023">
        <v>0.92791741617644674</v>
      </c>
      <c r="G23" s="1023">
        <v>7.2082583823553245E-2</v>
      </c>
      <c r="I23" s="101">
        <v>11</v>
      </c>
      <c r="J23" s="101">
        <v>11</v>
      </c>
      <c r="K23" s="101">
        <v>11</v>
      </c>
      <c r="L23" s="101" t="s">
        <v>3</v>
      </c>
      <c r="M23" s="1022">
        <v>57259</v>
      </c>
      <c r="N23" s="1022">
        <v>4448</v>
      </c>
      <c r="O23" s="1023">
        <v>0.92791741617644674</v>
      </c>
      <c r="P23" s="1023">
        <v>7.2082583823553245E-2</v>
      </c>
      <c r="Q23" s="1023">
        <v>0.92650056587108887</v>
      </c>
    </row>
    <row r="24" spans="2:17" s="101" customFormat="1" x14ac:dyDescent="0.25">
      <c r="B24" s="101" t="s">
        <v>2</v>
      </c>
      <c r="C24" s="1022">
        <v>13472</v>
      </c>
      <c r="D24" s="1022">
        <v>11899</v>
      </c>
      <c r="E24" s="1022">
        <v>1573</v>
      </c>
      <c r="F24" s="1023">
        <v>0.88323931116389554</v>
      </c>
      <c r="G24" s="1023">
        <v>0.11676068883610451</v>
      </c>
      <c r="I24" s="101">
        <v>15</v>
      </c>
      <c r="J24" s="101">
        <v>12</v>
      </c>
      <c r="K24" s="101">
        <v>20</v>
      </c>
      <c r="L24" s="101" t="s">
        <v>108</v>
      </c>
      <c r="M24" s="1022">
        <v>551770</v>
      </c>
      <c r="N24" s="1022">
        <v>43772</v>
      </c>
      <c r="O24" s="1023">
        <v>0.92650056587108887</v>
      </c>
      <c r="P24" s="1023">
        <v>7.3499434128911148E-2</v>
      </c>
      <c r="Q24" s="1023">
        <v>0.92650056587108887</v>
      </c>
    </row>
    <row r="25" spans="2:17" s="101" customFormat="1" x14ac:dyDescent="0.25">
      <c r="B25" s="101" t="s">
        <v>35</v>
      </c>
      <c r="C25" s="1022">
        <v>26077</v>
      </c>
      <c r="D25" s="1022">
        <v>25810</v>
      </c>
      <c r="E25" s="1022">
        <v>267</v>
      </c>
      <c r="F25" s="1023">
        <v>0.98976109215017061</v>
      </c>
      <c r="G25" s="1023">
        <v>1.0238907849829351E-2</v>
      </c>
      <c r="I25" s="101">
        <v>3</v>
      </c>
      <c r="J25" s="101">
        <v>13</v>
      </c>
      <c r="K25" s="101">
        <v>19</v>
      </c>
      <c r="L25" s="101" t="s">
        <v>46</v>
      </c>
      <c r="M25" s="1022">
        <v>3964</v>
      </c>
      <c r="N25" s="1022">
        <v>372</v>
      </c>
      <c r="O25" s="1023">
        <v>0.91420664206642066</v>
      </c>
      <c r="P25" s="1023">
        <v>8.5793357933579339E-2</v>
      </c>
      <c r="Q25" s="1023">
        <v>0.92650056587108887</v>
      </c>
    </row>
    <row r="26" spans="2:17" s="101" customFormat="1" x14ac:dyDescent="0.25">
      <c r="B26" s="101" t="s">
        <v>42</v>
      </c>
      <c r="C26" s="1022">
        <v>72442</v>
      </c>
      <c r="D26" s="1022">
        <v>67808</v>
      </c>
      <c r="E26" s="1022">
        <v>4634</v>
      </c>
      <c r="F26" s="1023">
        <v>0.93603158388779995</v>
      </c>
      <c r="G26" s="1023">
        <v>6.396841611220011E-2</v>
      </c>
      <c r="I26" s="101">
        <v>10</v>
      </c>
      <c r="J26" s="101">
        <v>14</v>
      </c>
      <c r="K26" s="101">
        <v>16</v>
      </c>
      <c r="L26" s="101" t="s">
        <v>43</v>
      </c>
      <c r="M26" s="1022">
        <v>16676</v>
      </c>
      <c r="N26" s="1022">
        <v>1883</v>
      </c>
      <c r="O26" s="1023">
        <v>0.89853979201465595</v>
      </c>
      <c r="P26" s="1023">
        <v>0.10146020798534404</v>
      </c>
      <c r="Q26" s="1023">
        <v>0.92650056587108887</v>
      </c>
    </row>
    <row r="27" spans="2:17" s="101" customFormat="1" x14ac:dyDescent="0.25">
      <c r="B27" s="101" t="s">
        <v>47</v>
      </c>
      <c r="C27" s="1022">
        <v>834</v>
      </c>
      <c r="D27" s="1022">
        <v>721</v>
      </c>
      <c r="E27" s="1022">
        <v>113</v>
      </c>
      <c r="F27" s="1023">
        <v>0.86450839328537166</v>
      </c>
      <c r="G27" s="1023">
        <v>0.13549160671462829</v>
      </c>
      <c r="I27" s="101">
        <v>19</v>
      </c>
      <c r="J27" s="101">
        <v>15</v>
      </c>
      <c r="K27" s="101">
        <v>12</v>
      </c>
      <c r="L27" s="101" t="s">
        <v>2</v>
      </c>
      <c r="M27" s="1022">
        <v>11899</v>
      </c>
      <c r="N27" s="1022">
        <v>1573</v>
      </c>
      <c r="O27" s="1023">
        <v>0.88323931116389554</v>
      </c>
      <c r="P27" s="1023">
        <v>0.11676068883610451</v>
      </c>
      <c r="Q27" s="1023">
        <v>0.92650056587108887</v>
      </c>
    </row>
    <row r="28" spans="2:17" s="101" customFormat="1" x14ac:dyDescent="0.25">
      <c r="B28" s="101" t="s">
        <v>43</v>
      </c>
      <c r="C28" s="1022">
        <v>18559</v>
      </c>
      <c r="D28" s="1022">
        <v>16676</v>
      </c>
      <c r="E28" s="1022">
        <v>1883</v>
      </c>
      <c r="F28" s="1023">
        <v>0.89853979201465595</v>
      </c>
      <c r="G28" s="1023">
        <v>0.10146020798534404</v>
      </c>
      <c r="I28" s="101">
        <v>14</v>
      </c>
      <c r="J28" s="101">
        <v>16</v>
      </c>
      <c r="K28" s="101">
        <v>4</v>
      </c>
      <c r="L28" s="101" t="s">
        <v>38</v>
      </c>
      <c r="M28" s="1022">
        <v>9929</v>
      </c>
      <c r="N28" s="1022">
        <v>1331</v>
      </c>
      <c r="O28" s="1023">
        <v>0.8817939609236235</v>
      </c>
      <c r="P28" s="1023">
        <v>0.11820603907637656</v>
      </c>
      <c r="Q28" s="1023">
        <v>0.92650056587108887</v>
      </c>
    </row>
    <row r="29" spans="2:17" s="101" customFormat="1" x14ac:dyDescent="0.25">
      <c r="B29" s="101" t="s">
        <v>44</v>
      </c>
      <c r="C29" s="1022">
        <v>6381</v>
      </c>
      <c r="D29" s="1022">
        <v>6229</v>
      </c>
      <c r="E29" s="1022">
        <v>152</v>
      </c>
      <c r="F29" s="1023">
        <v>0.97617928224416239</v>
      </c>
      <c r="G29" s="1023">
        <v>2.3820717755837644E-2</v>
      </c>
      <c r="I29" s="101">
        <v>5</v>
      </c>
      <c r="J29" s="101">
        <v>17</v>
      </c>
      <c r="K29" s="101">
        <v>18</v>
      </c>
      <c r="L29" s="101" t="s">
        <v>45</v>
      </c>
      <c r="M29" s="1022">
        <v>23198</v>
      </c>
      <c r="N29" s="1022">
        <v>3364</v>
      </c>
      <c r="O29" s="1023">
        <v>0.87335291017242678</v>
      </c>
      <c r="P29" s="1023">
        <v>0.12664708982757322</v>
      </c>
      <c r="Q29" s="1023">
        <v>0.92650056587108887</v>
      </c>
    </row>
    <row r="30" spans="2:17" s="101" customFormat="1" x14ac:dyDescent="0.25">
      <c r="B30" s="101" t="s">
        <v>45</v>
      </c>
      <c r="C30" s="1022">
        <v>26562</v>
      </c>
      <c r="D30" s="1022">
        <v>23198</v>
      </c>
      <c r="E30" s="1022">
        <v>3364</v>
      </c>
      <c r="F30" s="1023">
        <v>0.87335291017242678</v>
      </c>
      <c r="G30" s="1023">
        <v>0.12664708982757322</v>
      </c>
      <c r="I30" s="101">
        <v>17</v>
      </c>
      <c r="J30" s="101">
        <v>18</v>
      </c>
      <c r="K30" s="101">
        <v>5</v>
      </c>
      <c r="L30" s="101" t="s">
        <v>6</v>
      </c>
      <c r="M30" s="1022">
        <v>14556</v>
      </c>
      <c r="N30" s="1022">
        <v>2183</v>
      </c>
      <c r="O30" s="1023">
        <v>0.86958599677400084</v>
      </c>
      <c r="P30" s="1023">
        <v>0.13041400322599916</v>
      </c>
      <c r="Q30" s="1023">
        <v>0.92650056587108887</v>
      </c>
    </row>
    <row r="31" spans="2:17" s="101" customFormat="1" x14ac:dyDescent="0.25">
      <c r="B31" s="101" t="s">
        <v>46</v>
      </c>
      <c r="C31" s="1022">
        <v>4336</v>
      </c>
      <c r="D31" s="1022">
        <v>3964</v>
      </c>
      <c r="E31" s="1022">
        <v>372</v>
      </c>
      <c r="F31" s="1023">
        <v>0.91420664206642066</v>
      </c>
      <c r="G31" s="1023">
        <v>8.5793357933579339E-2</v>
      </c>
      <c r="I31" s="101">
        <v>13</v>
      </c>
      <c r="J31" s="101">
        <v>19</v>
      </c>
      <c r="K31" s="101">
        <v>15</v>
      </c>
      <c r="L31" s="101" t="s">
        <v>47</v>
      </c>
      <c r="M31" s="1022">
        <v>721</v>
      </c>
      <c r="N31" s="1022">
        <v>113</v>
      </c>
      <c r="O31" s="1023">
        <v>0.86450839328537166</v>
      </c>
      <c r="P31" s="1023">
        <v>0.13549160671462829</v>
      </c>
      <c r="Q31" s="1023">
        <v>0.92650056587108887</v>
      </c>
    </row>
    <row r="32" spans="2:17" s="101" customFormat="1" x14ac:dyDescent="0.25">
      <c r="B32" s="104" t="s">
        <v>108</v>
      </c>
      <c r="C32" s="105">
        <v>595542</v>
      </c>
      <c r="D32" s="105">
        <v>551770</v>
      </c>
      <c r="E32" s="105">
        <v>43772</v>
      </c>
      <c r="F32" s="106">
        <v>0.92650056587108887</v>
      </c>
      <c r="G32" s="106">
        <v>7.3499434128911148E-2</v>
      </c>
      <c r="I32" s="101">
        <v>12</v>
      </c>
      <c r="J32" s="101">
        <v>20</v>
      </c>
      <c r="K32" s="101">
        <v>9</v>
      </c>
      <c r="L32" s="101" t="s">
        <v>41</v>
      </c>
      <c r="M32" s="1022">
        <v>84565</v>
      </c>
      <c r="N32" s="1022">
        <v>13408</v>
      </c>
      <c r="O32" s="1023">
        <v>0.86314596878731897</v>
      </c>
      <c r="P32" s="1023">
        <v>0.13685403121268105</v>
      </c>
      <c r="Q32" s="1023">
        <v>0.92650056587108887</v>
      </c>
    </row>
    <row r="33" spans="13:16" s="113" customFormat="1" x14ac:dyDescent="0.25">
      <c r="M33" s="1154"/>
      <c r="N33" s="1154"/>
      <c r="O33" s="1155"/>
      <c r="P33" s="1155"/>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8"/>
      <c r="B6" s="1495" t="s">
        <v>465</v>
      </c>
      <c r="C6" s="1495"/>
      <c r="D6" s="1495"/>
      <c r="E6" s="1495"/>
      <c r="F6" s="1495"/>
      <c r="G6" s="1495"/>
      <c r="H6" s="1495"/>
      <c r="I6" s="1495"/>
      <c r="J6" s="1495"/>
      <c r="K6" s="1495"/>
      <c r="L6" s="1495"/>
      <c r="M6" s="1495"/>
      <c r="N6" s="1495"/>
      <c r="O6" s="1019"/>
    </row>
    <row r="7" spans="1:17" s="622" customFormat="1" ht="24.75" customHeight="1" x14ac:dyDescent="0.2">
      <c r="A7" s="1018"/>
      <c r="B7" s="1495"/>
      <c r="C7" s="1495"/>
      <c r="D7" s="1495"/>
      <c r="E7" s="1495"/>
      <c r="F7" s="1495"/>
      <c r="G7" s="1495"/>
      <c r="H7" s="1495"/>
      <c r="I7" s="1495"/>
      <c r="J7" s="1495"/>
      <c r="K7" s="1495"/>
      <c r="L7" s="1495"/>
      <c r="M7" s="1495"/>
      <c r="N7" s="1495"/>
      <c r="O7" s="1019"/>
    </row>
    <row r="8" spans="1:17" s="622" customFormat="1" ht="15.75" customHeight="1" x14ac:dyDescent="0.2">
      <c r="A8" s="1018"/>
      <c r="B8" s="1634" t="s">
        <v>491</v>
      </c>
      <c r="C8" s="1634"/>
      <c r="D8" s="1634"/>
      <c r="E8" s="1634"/>
      <c r="F8" s="1634"/>
      <c r="G8" s="1634"/>
      <c r="H8" s="1634"/>
      <c r="I8" s="1634"/>
      <c r="J8" s="1634"/>
      <c r="K8" s="1634"/>
      <c r="L8" s="1634"/>
      <c r="M8" s="1634"/>
      <c r="N8" s="1634"/>
    </row>
    <row r="9" spans="1:17" s="701" customFormat="1" ht="6" customHeight="1" x14ac:dyDescent="0.25">
      <c r="A9" s="1021"/>
      <c r="B9" s="1021"/>
      <c r="C9" s="1021"/>
      <c r="D9" s="1021"/>
      <c r="E9" s="1021"/>
      <c r="F9" s="1021"/>
      <c r="G9" s="1021"/>
      <c r="H9" s="1021"/>
      <c r="I9" s="1021"/>
      <c r="J9" s="1021"/>
      <c r="K9" s="1021"/>
      <c r="L9" s="1021"/>
    </row>
    <row r="10" spans="1:17" s="113" customFormat="1" x14ac:dyDescent="0.25"/>
    <row r="11" spans="1:17" s="101" customFormat="1" x14ac:dyDescent="0.25">
      <c r="C11" s="1635" t="s">
        <v>48</v>
      </c>
      <c r="D11" s="1635"/>
      <c r="E11" s="1635"/>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2">
        <v>91630</v>
      </c>
      <c r="D13" s="1022">
        <v>78685</v>
      </c>
      <c r="E13" s="1022">
        <v>12945</v>
      </c>
      <c r="F13" s="1023">
        <v>0.85872530830514027</v>
      </c>
      <c r="G13" s="1023">
        <v>0.14127469169485976</v>
      </c>
      <c r="I13" s="101">
        <v>12</v>
      </c>
      <c r="J13" s="101">
        <v>1</v>
      </c>
      <c r="K13" s="101">
        <v>8</v>
      </c>
      <c r="L13" s="101" t="s">
        <v>4</v>
      </c>
      <c r="M13" s="1022">
        <v>48757</v>
      </c>
      <c r="N13" s="1022">
        <v>51</v>
      </c>
      <c r="O13" s="1023">
        <v>0.99895508932961807</v>
      </c>
      <c r="P13" s="1023">
        <v>1.0449106703819045E-3</v>
      </c>
      <c r="Q13" s="1023">
        <v>0.85883349397937014</v>
      </c>
    </row>
    <row r="14" spans="1:17" s="101" customFormat="1" x14ac:dyDescent="0.25">
      <c r="B14" s="101" t="s">
        <v>7</v>
      </c>
      <c r="C14" s="1022">
        <v>14113</v>
      </c>
      <c r="D14" s="1022">
        <v>14046</v>
      </c>
      <c r="E14" s="1022">
        <v>67</v>
      </c>
      <c r="F14" s="1023">
        <v>0.9952526039821441</v>
      </c>
      <c r="G14" s="1023">
        <v>4.7473960178558774E-3</v>
      </c>
      <c r="I14" s="101">
        <v>2</v>
      </c>
      <c r="J14" s="101">
        <v>2</v>
      </c>
      <c r="K14" s="101">
        <v>2</v>
      </c>
      <c r="L14" s="101" t="s">
        <v>7</v>
      </c>
      <c r="M14" s="1022">
        <v>14046</v>
      </c>
      <c r="N14" s="1022">
        <v>67</v>
      </c>
      <c r="O14" s="1023">
        <v>0.9952526039821441</v>
      </c>
      <c r="P14" s="1023">
        <v>4.7473960178558774E-3</v>
      </c>
      <c r="Q14" s="1023">
        <v>0.85883349397937014</v>
      </c>
    </row>
    <row r="15" spans="1:17" s="101" customFormat="1" x14ac:dyDescent="0.25">
      <c r="B15" s="101" t="s">
        <v>37</v>
      </c>
      <c r="C15" s="1022">
        <v>13502</v>
      </c>
      <c r="D15" s="1022">
        <v>13102</v>
      </c>
      <c r="E15" s="1022">
        <v>400</v>
      </c>
      <c r="F15" s="1023">
        <v>0.97037475929491923</v>
      </c>
      <c r="G15" s="1023">
        <v>2.9625240705080731E-2</v>
      </c>
      <c r="I15" s="101">
        <v>3</v>
      </c>
      <c r="J15" s="101">
        <v>3</v>
      </c>
      <c r="K15" s="101">
        <v>3</v>
      </c>
      <c r="L15" s="101" t="s">
        <v>37</v>
      </c>
      <c r="M15" s="1022">
        <v>13102</v>
      </c>
      <c r="N15" s="1022">
        <v>400</v>
      </c>
      <c r="O15" s="1023">
        <v>0.97037475929491923</v>
      </c>
      <c r="P15" s="1023">
        <v>2.9625240705080731E-2</v>
      </c>
      <c r="Q15" s="1023">
        <v>0.85883349397937014</v>
      </c>
    </row>
    <row r="16" spans="1:17" s="101" customFormat="1" x14ac:dyDescent="0.25">
      <c r="B16" s="101" t="s">
        <v>38</v>
      </c>
      <c r="C16" s="1022">
        <v>14517</v>
      </c>
      <c r="D16" s="1022">
        <v>11725</v>
      </c>
      <c r="E16" s="1022">
        <v>2792</v>
      </c>
      <c r="F16" s="1023">
        <v>0.8076737617965144</v>
      </c>
      <c r="G16" s="1023">
        <v>0.19232623820348557</v>
      </c>
      <c r="I16" s="101">
        <v>15</v>
      </c>
      <c r="J16" s="101">
        <v>4</v>
      </c>
      <c r="K16" s="101">
        <v>10</v>
      </c>
      <c r="L16" s="101" t="s">
        <v>39</v>
      </c>
      <c r="M16" s="1022">
        <v>604</v>
      </c>
      <c r="N16" s="1022">
        <v>26</v>
      </c>
      <c r="O16" s="1023">
        <v>0.95873015873015877</v>
      </c>
      <c r="P16" s="1023">
        <v>4.1269841269841269E-2</v>
      </c>
      <c r="Q16" s="1023">
        <v>0.85883349397937014</v>
      </c>
    </row>
    <row r="17" spans="2:17" s="101" customFormat="1" x14ac:dyDescent="0.25">
      <c r="B17" s="101" t="s">
        <v>6</v>
      </c>
      <c r="C17" s="1022">
        <v>15378</v>
      </c>
      <c r="D17" s="1022">
        <v>12962</v>
      </c>
      <c r="E17" s="1022">
        <v>2416</v>
      </c>
      <c r="F17" s="1023">
        <v>0.84289244375081285</v>
      </c>
      <c r="G17" s="1023">
        <v>0.15710755624918715</v>
      </c>
      <c r="I17" s="101">
        <v>13</v>
      </c>
      <c r="J17" s="101">
        <v>5</v>
      </c>
      <c r="K17" s="101">
        <v>13</v>
      </c>
      <c r="L17" s="101" t="s">
        <v>35</v>
      </c>
      <c r="M17" s="1022">
        <v>22475</v>
      </c>
      <c r="N17" s="1022">
        <v>1238</v>
      </c>
      <c r="O17" s="1023">
        <v>0.94779235018766073</v>
      </c>
      <c r="P17" s="1023">
        <v>5.2207649812339225E-2</v>
      </c>
      <c r="Q17" s="1023">
        <v>0.85883349397937014</v>
      </c>
    </row>
    <row r="18" spans="2:17" s="101" customFormat="1" x14ac:dyDescent="0.25">
      <c r="B18" s="101" t="s">
        <v>5</v>
      </c>
      <c r="C18" s="1022">
        <v>5323</v>
      </c>
      <c r="D18" s="1022">
        <v>4742</v>
      </c>
      <c r="E18" s="1022">
        <v>581</v>
      </c>
      <c r="F18" s="1023">
        <v>0.89085102385872628</v>
      </c>
      <c r="G18" s="1023">
        <v>0.10914897614127372</v>
      </c>
      <c r="I18" s="101">
        <v>9</v>
      </c>
      <c r="J18" s="101">
        <v>6</v>
      </c>
      <c r="K18" s="101">
        <v>17</v>
      </c>
      <c r="L18" s="101" t="s">
        <v>44</v>
      </c>
      <c r="M18" s="1022">
        <v>6715</v>
      </c>
      <c r="N18" s="1022">
        <v>376</v>
      </c>
      <c r="O18" s="1023">
        <v>0.94697503878155409</v>
      </c>
      <c r="P18" s="1023">
        <v>5.3024961218445917E-2</v>
      </c>
      <c r="Q18" s="1023">
        <v>0.85883349397937014</v>
      </c>
    </row>
    <row r="19" spans="2:17" s="101" customFormat="1" x14ac:dyDescent="0.25">
      <c r="B19" s="101" t="s">
        <v>40</v>
      </c>
      <c r="C19" s="1022">
        <v>28539</v>
      </c>
      <c r="D19" s="1022">
        <v>26617</v>
      </c>
      <c r="E19" s="1022">
        <v>1922</v>
      </c>
      <c r="F19" s="1023">
        <v>0.93265356179263459</v>
      </c>
      <c r="G19" s="1023">
        <v>6.7346438207365356E-2</v>
      </c>
      <c r="I19" s="101">
        <v>7</v>
      </c>
      <c r="J19" s="101">
        <v>7</v>
      </c>
      <c r="K19" s="101">
        <v>7</v>
      </c>
      <c r="L19" s="101" t="s">
        <v>40</v>
      </c>
      <c r="M19" s="1022">
        <v>26617</v>
      </c>
      <c r="N19" s="1022">
        <v>1922</v>
      </c>
      <c r="O19" s="1023">
        <v>0.93265356179263459</v>
      </c>
      <c r="P19" s="1023">
        <v>6.7346438207365356E-2</v>
      </c>
      <c r="Q19" s="1023">
        <v>0.85883349397937014</v>
      </c>
    </row>
    <row r="20" spans="2:17" s="101" customFormat="1" x14ac:dyDescent="0.25">
      <c r="B20" s="101" t="s">
        <v>4</v>
      </c>
      <c r="C20" s="1022">
        <v>48808</v>
      </c>
      <c r="D20" s="1022">
        <v>48757</v>
      </c>
      <c r="E20" s="1022">
        <v>51</v>
      </c>
      <c r="F20" s="1023">
        <v>0.99895508932961807</v>
      </c>
      <c r="G20" s="1023">
        <v>1.0449106703819045E-3</v>
      </c>
      <c r="I20" s="101">
        <v>1</v>
      </c>
      <c r="J20" s="101">
        <v>8</v>
      </c>
      <c r="K20" s="101">
        <v>11</v>
      </c>
      <c r="L20" s="101" t="s">
        <v>3</v>
      </c>
      <c r="M20" s="1022">
        <v>50339</v>
      </c>
      <c r="N20" s="1022">
        <v>5429</v>
      </c>
      <c r="O20" s="1023">
        <v>0.90265026538516713</v>
      </c>
      <c r="P20" s="1023">
        <v>9.7349734614832872E-2</v>
      </c>
      <c r="Q20" s="1023">
        <v>0.85883349397937014</v>
      </c>
    </row>
    <row r="21" spans="2:17" s="101" customFormat="1" x14ac:dyDescent="0.25">
      <c r="B21" s="101" t="s">
        <v>41</v>
      </c>
      <c r="C21" s="1022">
        <v>107737</v>
      </c>
      <c r="D21" s="1022">
        <v>79336</v>
      </c>
      <c r="E21" s="1022">
        <v>28401</v>
      </c>
      <c r="F21" s="1023">
        <v>0.73638582845262068</v>
      </c>
      <c r="G21" s="1023">
        <v>0.26361417154737926</v>
      </c>
      <c r="I21" s="101">
        <v>20</v>
      </c>
      <c r="J21" s="101">
        <v>9</v>
      </c>
      <c r="K21" s="101">
        <v>6</v>
      </c>
      <c r="L21" s="101" t="s">
        <v>5</v>
      </c>
      <c r="M21" s="1022">
        <v>4742</v>
      </c>
      <c r="N21" s="1022">
        <v>581</v>
      </c>
      <c r="O21" s="1023">
        <v>0.89085102385872628</v>
      </c>
      <c r="P21" s="1023">
        <v>0.10914897614127372</v>
      </c>
      <c r="Q21" s="1023">
        <v>0.85883349397937014</v>
      </c>
    </row>
    <row r="22" spans="2:17" s="101" customFormat="1" x14ac:dyDescent="0.25">
      <c r="B22" s="101" t="s">
        <v>39</v>
      </c>
      <c r="C22" s="1022">
        <v>630</v>
      </c>
      <c r="D22" s="1022">
        <v>604</v>
      </c>
      <c r="E22" s="1022">
        <v>26</v>
      </c>
      <c r="F22" s="1023">
        <v>0.95873015873015877</v>
      </c>
      <c r="G22" s="1023">
        <v>4.1269841269841269E-2</v>
      </c>
      <c r="I22" s="101">
        <v>4</v>
      </c>
      <c r="J22" s="101">
        <v>10</v>
      </c>
      <c r="K22" s="101">
        <v>14</v>
      </c>
      <c r="L22" s="101" t="s">
        <v>42</v>
      </c>
      <c r="M22" s="1022">
        <v>52199</v>
      </c>
      <c r="N22" s="1022">
        <v>6695</v>
      </c>
      <c r="O22" s="1023">
        <v>0.88632118721771314</v>
      </c>
      <c r="P22" s="1023">
        <v>0.11367881278228682</v>
      </c>
      <c r="Q22" s="1023">
        <v>0.85883349397937014</v>
      </c>
    </row>
    <row r="23" spans="2:17" s="101" customFormat="1" x14ac:dyDescent="0.25">
      <c r="B23" s="101" t="s">
        <v>3</v>
      </c>
      <c r="C23" s="1022">
        <v>55768</v>
      </c>
      <c r="D23" s="1022">
        <v>50339</v>
      </c>
      <c r="E23" s="1022">
        <v>5429</v>
      </c>
      <c r="F23" s="1023">
        <v>0.90265026538516713</v>
      </c>
      <c r="G23" s="1023">
        <v>9.7349734614832872E-2</v>
      </c>
      <c r="I23" s="101">
        <v>8</v>
      </c>
      <c r="J23" s="101">
        <v>11</v>
      </c>
      <c r="K23" s="101">
        <v>20</v>
      </c>
      <c r="L23" s="101" t="s">
        <v>108</v>
      </c>
      <c r="M23" s="1022">
        <v>477587</v>
      </c>
      <c r="N23" s="1022">
        <v>78501</v>
      </c>
      <c r="O23" s="1023">
        <v>0.85883349397937014</v>
      </c>
      <c r="P23" s="1023">
        <v>0.14116650602062983</v>
      </c>
      <c r="Q23" s="1023">
        <v>0.85883349397937014</v>
      </c>
    </row>
    <row r="24" spans="2:17" s="101" customFormat="1" x14ac:dyDescent="0.25">
      <c r="B24" s="101" t="s">
        <v>2</v>
      </c>
      <c r="C24" s="1022">
        <v>14342</v>
      </c>
      <c r="D24" s="1022">
        <v>11429</v>
      </c>
      <c r="E24" s="1022">
        <v>2913</v>
      </c>
      <c r="F24" s="1023">
        <v>0.79689025240552225</v>
      </c>
      <c r="G24" s="1023">
        <v>0.20310974759447775</v>
      </c>
      <c r="I24" s="101">
        <v>16</v>
      </c>
      <c r="J24" s="101">
        <v>12</v>
      </c>
      <c r="K24" s="101">
        <v>1</v>
      </c>
      <c r="L24" s="101" t="s">
        <v>8</v>
      </c>
      <c r="M24" s="1022">
        <v>78685</v>
      </c>
      <c r="N24" s="1022">
        <v>12945</v>
      </c>
      <c r="O24" s="1023">
        <v>0.85872530830514027</v>
      </c>
      <c r="P24" s="1023">
        <v>0.14127469169485976</v>
      </c>
      <c r="Q24" s="1023">
        <v>0.85883349397937014</v>
      </c>
    </row>
    <row r="25" spans="2:17" s="101" customFormat="1" x14ac:dyDescent="0.25">
      <c r="B25" s="101" t="s">
        <v>35</v>
      </c>
      <c r="C25" s="1022">
        <v>23713</v>
      </c>
      <c r="D25" s="1022">
        <v>22475</v>
      </c>
      <c r="E25" s="1022">
        <v>1238</v>
      </c>
      <c r="F25" s="1023">
        <v>0.94779235018766073</v>
      </c>
      <c r="G25" s="1023">
        <v>5.2207649812339225E-2</v>
      </c>
      <c r="I25" s="101">
        <v>5</v>
      </c>
      <c r="J25" s="101">
        <v>13</v>
      </c>
      <c r="K25" s="101">
        <v>5</v>
      </c>
      <c r="L25" s="101" t="s">
        <v>6</v>
      </c>
      <c r="M25" s="1022">
        <v>12962</v>
      </c>
      <c r="N25" s="1022">
        <v>2416</v>
      </c>
      <c r="O25" s="1023">
        <v>0.84289244375081285</v>
      </c>
      <c r="P25" s="1023">
        <v>0.15710755624918715</v>
      </c>
      <c r="Q25" s="1023">
        <v>0.85883349397937014</v>
      </c>
    </row>
    <row r="26" spans="2:17" s="101" customFormat="1" x14ac:dyDescent="0.25">
      <c r="B26" s="101" t="s">
        <v>42</v>
      </c>
      <c r="C26" s="1022">
        <v>58894</v>
      </c>
      <c r="D26" s="1022">
        <v>52199</v>
      </c>
      <c r="E26" s="1022">
        <v>6695</v>
      </c>
      <c r="F26" s="1023">
        <v>0.88632118721771314</v>
      </c>
      <c r="G26" s="1023">
        <v>0.11367881278228682</v>
      </c>
      <c r="I26" s="101">
        <v>10</v>
      </c>
      <c r="J26" s="101">
        <v>14</v>
      </c>
      <c r="K26" s="101">
        <v>16</v>
      </c>
      <c r="L26" s="101" t="s">
        <v>43</v>
      </c>
      <c r="M26" s="1022">
        <v>12340</v>
      </c>
      <c r="N26" s="1022">
        <v>2760</v>
      </c>
      <c r="O26" s="1023">
        <v>0.81721854304635766</v>
      </c>
      <c r="P26" s="1023">
        <v>0.1827814569536424</v>
      </c>
      <c r="Q26" s="1023">
        <v>0.85883349397937014</v>
      </c>
    </row>
    <row r="27" spans="2:17" s="101" customFormat="1" x14ac:dyDescent="0.25">
      <c r="B27" s="101" t="s">
        <v>47</v>
      </c>
      <c r="C27" s="1022">
        <v>577</v>
      </c>
      <c r="D27" s="1022">
        <v>454</v>
      </c>
      <c r="E27" s="1022">
        <v>123</v>
      </c>
      <c r="F27" s="1023">
        <v>0.78682842287694976</v>
      </c>
      <c r="G27" s="1023">
        <v>0.21317157712305027</v>
      </c>
      <c r="I27" s="101">
        <v>17</v>
      </c>
      <c r="J27" s="101">
        <v>15</v>
      </c>
      <c r="K27" s="101">
        <v>4</v>
      </c>
      <c r="L27" s="101" t="s">
        <v>38</v>
      </c>
      <c r="M27" s="1022">
        <v>11725</v>
      </c>
      <c r="N27" s="1022">
        <v>2792</v>
      </c>
      <c r="O27" s="1023">
        <v>0.8076737617965144</v>
      </c>
      <c r="P27" s="1023">
        <v>0.19232623820348557</v>
      </c>
      <c r="Q27" s="1023">
        <v>0.85883349397937014</v>
      </c>
    </row>
    <row r="28" spans="2:17" s="101" customFormat="1" x14ac:dyDescent="0.25">
      <c r="B28" s="101" t="s">
        <v>43</v>
      </c>
      <c r="C28" s="1022">
        <v>15100</v>
      </c>
      <c r="D28" s="1022">
        <v>12340</v>
      </c>
      <c r="E28" s="1022">
        <v>2760</v>
      </c>
      <c r="F28" s="1023">
        <v>0.81721854304635766</v>
      </c>
      <c r="G28" s="1023">
        <v>0.1827814569536424</v>
      </c>
      <c r="I28" s="101">
        <v>14</v>
      </c>
      <c r="J28" s="101">
        <v>16</v>
      </c>
      <c r="K28" s="101">
        <v>12</v>
      </c>
      <c r="L28" s="101" t="s">
        <v>2</v>
      </c>
      <c r="M28" s="1022">
        <v>11429</v>
      </c>
      <c r="N28" s="1022">
        <v>2913</v>
      </c>
      <c r="O28" s="1023">
        <v>0.79689025240552225</v>
      </c>
      <c r="P28" s="1023">
        <v>0.20310974759447775</v>
      </c>
      <c r="Q28" s="1023">
        <v>0.85883349397937014</v>
      </c>
    </row>
    <row r="29" spans="2:17" s="101" customFormat="1" x14ac:dyDescent="0.25">
      <c r="B29" s="101" t="s">
        <v>44</v>
      </c>
      <c r="C29" s="1022">
        <v>7091</v>
      </c>
      <c r="D29" s="1022">
        <v>6715</v>
      </c>
      <c r="E29" s="1022">
        <v>376</v>
      </c>
      <c r="F29" s="1023">
        <v>0.94697503878155409</v>
      </c>
      <c r="G29" s="1023">
        <v>5.3024961218445917E-2</v>
      </c>
      <c r="I29" s="101">
        <v>6</v>
      </c>
      <c r="J29" s="101">
        <v>17</v>
      </c>
      <c r="K29" s="101">
        <v>15</v>
      </c>
      <c r="L29" s="101" t="s">
        <v>47</v>
      </c>
      <c r="M29" s="1022">
        <v>454</v>
      </c>
      <c r="N29" s="1022">
        <v>123</v>
      </c>
      <c r="O29" s="1023">
        <v>0.78682842287694976</v>
      </c>
      <c r="P29" s="1023">
        <v>0.21317157712305027</v>
      </c>
      <c r="Q29" s="1023">
        <v>0.85883349397937014</v>
      </c>
    </row>
    <row r="30" spans="2:17" s="101" customFormat="1" x14ac:dyDescent="0.25">
      <c r="B30" s="101" t="s">
        <v>45</v>
      </c>
      <c r="C30" s="1022">
        <v>36714</v>
      </c>
      <c r="D30" s="1022">
        <v>28170</v>
      </c>
      <c r="E30" s="1022">
        <v>8544</v>
      </c>
      <c r="F30" s="1023">
        <v>0.76728223565942144</v>
      </c>
      <c r="G30" s="1023">
        <v>0.23271776434057853</v>
      </c>
      <c r="I30" s="101">
        <v>19</v>
      </c>
      <c r="J30" s="101">
        <v>18</v>
      </c>
      <c r="K30" s="101">
        <v>19</v>
      </c>
      <c r="L30" s="101" t="s">
        <v>46</v>
      </c>
      <c r="M30" s="1022">
        <v>2890</v>
      </c>
      <c r="N30" s="1022">
        <v>822</v>
      </c>
      <c r="O30" s="1023">
        <v>0.77855603448275867</v>
      </c>
      <c r="P30" s="1023">
        <v>0.22144396551724138</v>
      </c>
      <c r="Q30" s="1023">
        <v>0.85883349397937014</v>
      </c>
    </row>
    <row r="31" spans="2:17" s="101" customFormat="1" x14ac:dyDescent="0.25">
      <c r="B31" s="101" t="s">
        <v>46</v>
      </c>
      <c r="C31" s="1022">
        <v>3712</v>
      </c>
      <c r="D31" s="1022">
        <v>2890</v>
      </c>
      <c r="E31" s="1022">
        <v>822</v>
      </c>
      <c r="F31" s="1023">
        <v>0.77855603448275867</v>
      </c>
      <c r="G31" s="1023">
        <v>0.22144396551724138</v>
      </c>
      <c r="I31" s="101">
        <v>18</v>
      </c>
      <c r="J31" s="101">
        <v>19</v>
      </c>
      <c r="K31" s="101">
        <v>18</v>
      </c>
      <c r="L31" s="101" t="s">
        <v>45</v>
      </c>
      <c r="M31" s="1022">
        <v>28170</v>
      </c>
      <c r="N31" s="1022">
        <v>8544</v>
      </c>
      <c r="O31" s="1023">
        <v>0.76728223565942144</v>
      </c>
      <c r="P31" s="1023">
        <v>0.23271776434057853</v>
      </c>
      <c r="Q31" s="1023">
        <v>0.85883349397937014</v>
      </c>
    </row>
    <row r="32" spans="2:17" s="101" customFormat="1" x14ac:dyDescent="0.25">
      <c r="B32" s="104" t="s">
        <v>108</v>
      </c>
      <c r="C32" s="105">
        <v>556088</v>
      </c>
      <c r="D32" s="105">
        <v>477587</v>
      </c>
      <c r="E32" s="105">
        <v>78501</v>
      </c>
      <c r="F32" s="106">
        <v>0.85883349397937014</v>
      </c>
      <c r="G32" s="106">
        <v>0.14116650602062983</v>
      </c>
      <c r="I32" s="101">
        <v>11</v>
      </c>
      <c r="J32" s="101">
        <v>20</v>
      </c>
      <c r="K32" s="101">
        <v>9</v>
      </c>
      <c r="L32" s="101" t="s">
        <v>41</v>
      </c>
      <c r="M32" s="1022">
        <v>79336</v>
      </c>
      <c r="N32" s="1022">
        <v>28401</v>
      </c>
      <c r="O32" s="1023">
        <v>0.73638582845262068</v>
      </c>
      <c r="P32" s="1023">
        <v>0.26361417154737926</v>
      </c>
      <c r="Q32" s="1023">
        <v>0.85883349397937014</v>
      </c>
    </row>
    <row r="33" spans="13:16" s="113" customFormat="1" x14ac:dyDescent="0.25">
      <c r="M33" s="1154"/>
      <c r="N33" s="1154"/>
      <c r="O33" s="1155"/>
      <c r="P33" s="1155"/>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P30" sqref="P30"/>
    </sheetView>
  </sheetViews>
  <sheetFormatPr baseColWidth="10" defaultColWidth="11.42578125" defaultRowHeight="15" x14ac:dyDescent="0.25"/>
  <cols>
    <col min="1" max="1" width="4.42578125" style="1017" customWidth="1"/>
    <col min="2" max="2" width="28.7109375" style="1017" customWidth="1"/>
    <col min="3" max="3" width="0.5703125" style="1017" customWidth="1"/>
    <col min="4" max="4" width="13.42578125" style="1017" customWidth="1"/>
    <col min="5" max="5" width="0.5703125" style="1017" customWidth="1"/>
    <col min="6" max="6" width="13.42578125" style="1017" customWidth="1"/>
    <col min="7" max="7" width="10.42578125" style="1017" customWidth="1"/>
    <col min="8" max="8" width="0.7109375" style="1017" customWidth="1"/>
    <col min="9" max="9" width="11.140625" style="1017" customWidth="1"/>
    <col min="10" max="10" width="10.42578125" style="1017" customWidth="1"/>
    <col min="11" max="11" width="0.7109375" style="1017" customWidth="1"/>
    <col min="12" max="12" width="9.5703125" style="1017" customWidth="1"/>
    <col min="13" max="13" width="11.42578125" style="1017"/>
    <col min="14" max="14" width="9.5703125" style="1017" customWidth="1"/>
    <col min="15" max="15" width="11.42578125" style="1017"/>
    <col min="16" max="16" width="9.5703125" style="1017" customWidth="1"/>
    <col min="17" max="16384" width="11.42578125" style="1017"/>
  </cols>
  <sheetData>
    <row r="2" spans="1:19" s="968" customFormat="1" x14ac:dyDescent="0.25">
      <c r="B2" s="1690"/>
      <c r="C2" s="1690"/>
      <c r="D2" s="1164"/>
      <c r="E2" s="1165"/>
      <c r="F2" s="1163"/>
      <c r="G2" s="1165"/>
    </row>
    <row r="3" spans="1:19" s="968" customFormat="1" ht="38.25" customHeight="1" x14ac:dyDescent="0.25">
      <c r="B3" s="1163"/>
      <c r="C3" s="1163"/>
      <c r="D3" s="1163"/>
      <c r="E3" s="1165"/>
      <c r="F3" s="1163"/>
      <c r="G3" s="1165"/>
    </row>
    <row r="4" spans="1:19" s="970" customFormat="1" ht="37.5" customHeight="1" x14ac:dyDescent="0.2">
      <c r="B4" s="1711" t="s">
        <v>337</v>
      </c>
      <c r="C4" s="1711"/>
      <c r="D4" s="1711"/>
      <c r="E4" s="1711"/>
      <c r="F4" s="1711"/>
      <c r="G4" s="1711"/>
      <c r="H4" s="1711"/>
      <c r="I4" s="1711"/>
      <c r="J4" s="1711"/>
      <c r="K4" s="1711"/>
      <c r="L4" s="1711"/>
      <c r="M4" s="1711"/>
      <c r="N4" s="1711"/>
      <c r="O4" s="1711"/>
      <c r="P4" s="1711"/>
      <c r="Q4" s="1711"/>
    </row>
    <row r="5" spans="1:19" s="970" customFormat="1" ht="15.75" x14ac:dyDescent="0.2">
      <c r="B5" s="1416" t="str">
        <f>porsaad!$B$6</f>
        <v>Situación a 30 de abril de 2024</v>
      </c>
      <c r="C5" s="1416"/>
      <c r="D5" s="1416"/>
      <c r="E5" s="1416"/>
      <c r="F5" s="1416"/>
      <c r="G5" s="1416"/>
      <c r="H5" s="1416"/>
      <c r="I5" s="1416"/>
      <c r="J5" s="1416"/>
      <c r="K5" s="1416"/>
      <c r="L5" s="1416"/>
      <c r="M5" s="1416"/>
      <c r="N5" s="1416"/>
      <c r="O5" s="1416"/>
      <c r="P5" s="1416"/>
      <c r="Q5" s="1416"/>
    </row>
    <row r="6" spans="1:19" s="970" customFormat="1" ht="6" customHeight="1" x14ac:dyDescent="0.2">
      <c r="B6" s="971"/>
      <c r="C6" s="971"/>
      <c r="D6" s="1166"/>
      <c r="E6" s="1166"/>
      <c r="F6" s="1166"/>
      <c r="G6" s="1166"/>
      <c r="H6" s="971"/>
      <c r="I6" s="971"/>
      <c r="J6" s="971"/>
      <c r="K6" s="971"/>
      <c r="L6" s="971"/>
      <c r="M6" s="971"/>
      <c r="N6" s="971"/>
      <c r="O6" s="971"/>
      <c r="P6" s="971"/>
      <c r="Q6" s="971"/>
    </row>
    <row r="7" spans="1:19" s="975" customFormat="1" ht="4.5" customHeight="1" x14ac:dyDescent="0.2">
      <c r="A7" s="1156"/>
      <c r="B7" s="1691" t="s">
        <v>12</v>
      </c>
      <c r="C7" s="1157"/>
      <c r="D7" s="1691" t="s">
        <v>274</v>
      </c>
      <c r="E7" s="1158"/>
      <c r="F7" s="1694" t="s">
        <v>466</v>
      </c>
      <c r="G7" s="1695"/>
      <c r="H7" s="1159"/>
      <c r="I7" s="1694" t="s">
        <v>275</v>
      </c>
      <c r="J7" s="1698"/>
      <c r="K7" s="1167"/>
      <c r="L7" s="1167"/>
      <c r="M7" s="1167"/>
      <c r="N7" s="1167"/>
      <c r="O7" s="1167"/>
      <c r="P7" s="1167"/>
      <c r="Q7" s="1168"/>
    </row>
    <row r="8" spans="1:19" s="975" customFormat="1" ht="15" customHeight="1" x14ac:dyDescent="0.2">
      <c r="A8" s="1156"/>
      <c r="B8" s="1692"/>
      <c r="C8" s="1157"/>
      <c r="D8" s="1692"/>
      <c r="E8" s="1158"/>
      <c r="F8" s="1696"/>
      <c r="G8" s="1697"/>
      <c r="H8" s="1159"/>
      <c r="I8" s="1696"/>
      <c r="J8" s="1699"/>
      <c r="K8" s="1160"/>
      <c r="L8" s="1702" t="s">
        <v>133</v>
      </c>
      <c r="M8" s="1703"/>
      <c r="N8" s="1706" t="s">
        <v>134</v>
      </c>
      <c r="O8" s="1680"/>
      <c r="P8" s="1680"/>
      <c r="Q8" s="1680"/>
    </row>
    <row r="9" spans="1:19" s="975" customFormat="1" ht="44.25" customHeight="1" x14ac:dyDescent="0.2">
      <c r="A9" s="1156"/>
      <c r="B9" s="1692"/>
      <c r="C9" s="1157"/>
      <c r="D9" s="1692"/>
      <c r="E9" s="1158"/>
      <c r="F9" s="1696"/>
      <c r="G9" s="1697"/>
      <c r="H9" s="1159"/>
      <c r="I9" s="1700"/>
      <c r="J9" s="1701"/>
      <c r="K9" s="1160"/>
      <c r="L9" s="1704"/>
      <c r="M9" s="1705"/>
      <c r="N9" s="1707" t="s">
        <v>469</v>
      </c>
      <c r="O9" s="1708"/>
      <c r="P9" s="1709" t="s">
        <v>470</v>
      </c>
      <c r="Q9" s="1710"/>
    </row>
    <row r="10" spans="1:19" s="975" customFormat="1" ht="90" x14ac:dyDescent="0.2">
      <c r="A10" s="1156"/>
      <c r="B10" s="1693"/>
      <c r="C10" s="1159"/>
      <c r="D10" s="1201" t="s">
        <v>9</v>
      </c>
      <c r="E10" s="1169"/>
      <c r="F10" s="1202" t="s">
        <v>9</v>
      </c>
      <c r="G10" s="1203" t="s">
        <v>276</v>
      </c>
      <c r="H10" s="1159"/>
      <c r="I10" s="1202" t="s">
        <v>9</v>
      </c>
      <c r="J10" s="1199" t="s">
        <v>276</v>
      </c>
      <c r="K10" s="1170"/>
      <c r="L10" s="1204" t="s">
        <v>9</v>
      </c>
      <c r="M10" s="1200" t="s">
        <v>471</v>
      </c>
      <c r="N10" s="1153" t="s">
        <v>9</v>
      </c>
      <c r="O10" s="1206" t="s">
        <v>471</v>
      </c>
      <c r="P10" s="1205" t="s">
        <v>9</v>
      </c>
      <c r="Q10" s="1152" t="s">
        <v>471</v>
      </c>
    </row>
    <row r="11" spans="1:19" s="964" customFormat="1" ht="9" customHeight="1" x14ac:dyDescent="0.25">
      <c r="A11" s="1161"/>
      <c r="B11" s="1162"/>
      <c r="D11" s="127"/>
      <c r="E11" s="1162"/>
      <c r="F11" s="127"/>
      <c r="G11" s="1162"/>
      <c r="I11" s="1162"/>
      <c r="J11" s="1162"/>
    </row>
    <row r="12" spans="1:19" s="965" customFormat="1" x14ac:dyDescent="0.2">
      <c r="A12" s="1171"/>
      <c r="B12" s="1172" t="s">
        <v>8</v>
      </c>
      <c r="D12" s="1173">
        <f>'41benpresaad'!D10</f>
        <v>286814</v>
      </c>
      <c r="E12" s="1174">
        <v>53364</v>
      </c>
      <c r="F12" s="1175">
        <f>D12-I12</f>
        <v>286229</v>
      </c>
      <c r="G12" s="1176">
        <f>F12*100/D12</f>
        <v>99.79603506105002</v>
      </c>
      <c r="I12" s="1175">
        <f>L12+N12+P12</f>
        <v>585</v>
      </c>
      <c r="J12" s="1176">
        <f t="shared" ref="J12:J29" si="0">I12*100/D12</f>
        <v>0.20396493894998152</v>
      </c>
      <c r="L12" s="1175">
        <v>0</v>
      </c>
      <c r="M12" s="1177">
        <f>L12/$I12*100</f>
        <v>0</v>
      </c>
      <c r="N12" s="1175">
        <v>106</v>
      </c>
      <c r="O12" s="1134">
        <f>N12/$I12*100</f>
        <v>18.119658119658119</v>
      </c>
      <c r="P12" s="1175">
        <v>479</v>
      </c>
      <c r="Q12" s="1134">
        <f>P12/$I12*100</f>
        <v>81.880341880341874</v>
      </c>
      <c r="R12" s="1178"/>
      <c r="S12" s="1178"/>
    </row>
    <row r="13" spans="1:19" s="965" customFormat="1" x14ac:dyDescent="0.2">
      <c r="A13" s="1171"/>
      <c r="B13" s="1179" t="s">
        <v>7</v>
      </c>
      <c r="D13" s="1180">
        <f>'41benpresaad'!D11</f>
        <v>40702</v>
      </c>
      <c r="E13" s="1174">
        <v>5161</v>
      </c>
      <c r="F13" s="1181">
        <f t="shared" ref="F13:F29" si="1">D13-I13</f>
        <v>40086</v>
      </c>
      <c r="G13" s="1182">
        <f t="shared" ref="G13:G29" si="2">F13*100/D13</f>
        <v>98.486560856960352</v>
      </c>
      <c r="I13" s="1181">
        <f t="shared" ref="I13:I29" si="3">L13+N13+P13</f>
        <v>616</v>
      </c>
      <c r="J13" s="1182">
        <f t="shared" si="0"/>
        <v>1.5134391430396541</v>
      </c>
      <c r="L13" s="1181">
        <v>0</v>
      </c>
      <c r="M13" s="1183">
        <f>L13/$I13*100</f>
        <v>0</v>
      </c>
      <c r="N13" s="1181">
        <v>344</v>
      </c>
      <c r="O13" s="1135">
        <f>N13/$I13*100</f>
        <v>55.844155844155843</v>
      </c>
      <c r="P13" s="1181">
        <v>272</v>
      </c>
      <c r="Q13" s="1135">
        <f>P13/$I13*100</f>
        <v>44.155844155844157</v>
      </c>
      <c r="R13" s="1178"/>
      <c r="S13" s="1178"/>
    </row>
    <row r="14" spans="1:19" s="965" customFormat="1" x14ac:dyDescent="0.2">
      <c r="A14" s="1171"/>
      <c r="B14" s="1179" t="s">
        <v>37</v>
      </c>
      <c r="D14" s="1180">
        <f>'41benpresaad'!D12</f>
        <v>31506</v>
      </c>
      <c r="E14" s="1174">
        <v>3593</v>
      </c>
      <c r="F14" s="1181">
        <f t="shared" si="1"/>
        <v>30645</v>
      </c>
      <c r="G14" s="1182">
        <f t="shared" si="2"/>
        <v>97.267187202437626</v>
      </c>
      <c r="I14" s="1181">
        <f t="shared" si="3"/>
        <v>861</v>
      </c>
      <c r="J14" s="1182">
        <f t="shared" si="0"/>
        <v>2.7328127975623691</v>
      </c>
      <c r="L14" s="1181">
        <v>2</v>
      </c>
      <c r="M14" s="1183">
        <f>L14/$I14*100</f>
        <v>0.23228803716608595</v>
      </c>
      <c r="N14" s="1181">
        <v>177</v>
      </c>
      <c r="O14" s="1135">
        <f>N14/$I14*100</f>
        <v>20.557491289198605</v>
      </c>
      <c r="P14" s="1181">
        <v>682</v>
      </c>
      <c r="Q14" s="1135">
        <f>P14/$I14*100</f>
        <v>79.210220673635305</v>
      </c>
      <c r="R14" s="1178"/>
      <c r="S14" s="1178"/>
    </row>
    <row r="15" spans="1:19" s="965" customFormat="1" x14ac:dyDescent="0.2">
      <c r="A15" s="1171"/>
      <c r="B15" s="1179" t="s">
        <v>38</v>
      </c>
      <c r="D15" s="1180">
        <f>'41benpresaad'!D13</f>
        <v>29317</v>
      </c>
      <c r="E15" s="1174">
        <v>2742</v>
      </c>
      <c r="F15" s="1181">
        <f t="shared" si="1"/>
        <v>29317</v>
      </c>
      <c r="G15" s="1182">
        <f t="shared" si="2"/>
        <v>100</v>
      </c>
      <c r="I15" s="1181">
        <f t="shared" si="3"/>
        <v>0</v>
      </c>
      <c r="J15" s="1182">
        <f t="shared" si="0"/>
        <v>0</v>
      </c>
      <c r="L15" s="1181">
        <v>0</v>
      </c>
      <c r="M15" s="1183" t="s">
        <v>364</v>
      </c>
      <c r="N15" s="1181">
        <v>0</v>
      </c>
      <c r="O15" s="1135" t="s">
        <v>364</v>
      </c>
      <c r="P15" s="1181">
        <v>0</v>
      </c>
      <c r="Q15" s="1135" t="s">
        <v>364</v>
      </c>
      <c r="R15" s="1178"/>
      <c r="S15" s="1178"/>
    </row>
    <row r="16" spans="1:19" s="965" customFormat="1" x14ac:dyDescent="0.2">
      <c r="A16" s="1171"/>
      <c r="B16" s="1179" t="s">
        <v>6</v>
      </c>
      <c r="D16" s="1180">
        <f>'41benpresaad'!D14</f>
        <v>41030</v>
      </c>
      <c r="E16" s="1174">
        <v>7296</v>
      </c>
      <c r="F16" s="1181">
        <f t="shared" si="1"/>
        <v>33999</v>
      </c>
      <c r="G16" s="1182">
        <f t="shared" si="2"/>
        <v>82.863758225688514</v>
      </c>
      <c r="I16" s="1181">
        <f t="shared" si="3"/>
        <v>7031</v>
      </c>
      <c r="J16" s="1182">
        <f t="shared" si="0"/>
        <v>17.136241774311479</v>
      </c>
      <c r="L16" s="1181">
        <v>3</v>
      </c>
      <c r="M16" s="1183">
        <f>L16/$I16*100</f>
        <v>4.2668183757644716E-2</v>
      </c>
      <c r="N16" s="1181">
        <v>2238</v>
      </c>
      <c r="O16" s="1135">
        <f>N16/$I16*100</f>
        <v>31.830465083202959</v>
      </c>
      <c r="P16" s="1181">
        <v>4790</v>
      </c>
      <c r="Q16" s="1135">
        <f>P16/$I16*100</f>
        <v>68.126866733039392</v>
      </c>
      <c r="R16" s="1178"/>
      <c r="S16" s="1178"/>
    </row>
    <row r="17" spans="1:19" s="965" customFormat="1" x14ac:dyDescent="0.2">
      <c r="A17" s="1171"/>
      <c r="B17" s="1179" t="s">
        <v>5</v>
      </c>
      <c r="D17" s="1180">
        <f>'41benpresaad'!D15</f>
        <v>17396</v>
      </c>
      <c r="E17" s="1174">
        <v>3462</v>
      </c>
      <c r="F17" s="1181">
        <f t="shared" si="1"/>
        <v>17395</v>
      </c>
      <c r="G17" s="1182">
        <f t="shared" si="2"/>
        <v>99.994251552080939</v>
      </c>
      <c r="I17" s="1181">
        <f t="shared" si="3"/>
        <v>1</v>
      </c>
      <c r="J17" s="1182">
        <f t="shared" si="0"/>
        <v>5.7484479190618529E-3</v>
      </c>
      <c r="L17" s="1181">
        <v>0</v>
      </c>
      <c r="M17" s="1183" t="s">
        <v>364</v>
      </c>
      <c r="N17" s="1181">
        <v>0</v>
      </c>
      <c r="O17" s="1135" t="s">
        <v>364</v>
      </c>
      <c r="P17" s="1181">
        <v>1</v>
      </c>
      <c r="Q17" s="1135" t="s">
        <v>364</v>
      </c>
      <c r="R17" s="1178"/>
      <c r="S17" s="1178"/>
    </row>
    <row r="18" spans="1:19" s="965" customFormat="1" x14ac:dyDescent="0.2">
      <c r="A18" s="1171"/>
      <c r="B18" s="1179" t="s">
        <v>4</v>
      </c>
      <c r="D18" s="1180">
        <f>'41benpresaad'!D16</f>
        <v>124219</v>
      </c>
      <c r="E18" s="1174">
        <v>14325</v>
      </c>
      <c r="F18" s="1181">
        <f t="shared" si="1"/>
        <v>113658</v>
      </c>
      <c r="G18" s="1182">
        <f t="shared" si="2"/>
        <v>91.498080003864146</v>
      </c>
      <c r="I18" s="1181">
        <f t="shared" si="3"/>
        <v>10561</v>
      </c>
      <c r="J18" s="1182">
        <f>I18*100/D18</f>
        <v>8.5019199961358574</v>
      </c>
      <c r="L18" s="1181">
        <v>6601</v>
      </c>
      <c r="M18" s="1183">
        <f>L18/$I18*100</f>
        <v>62.503550800113629</v>
      </c>
      <c r="N18" s="1181">
        <v>3960</v>
      </c>
      <c r="O18" s="1135">
        <f>N18/$I18*100</f>
        <v>37.496449199886371</v>
      </c>
      <c r="P18" s="1181">
        <v>0</v>
      </c>
      <c r="Q18" s="1135">
        <f>P18/$I18*100</f>
        <v>0</v>
      </c>
      <c r="R18" s="1178"/>
      <c r="S18" s="1178"/>
    </row>
    <row r="19" spans="1:19" s="965" customFormat="1" x14ac:dyDescent="0.2">
      <c r="A19" s="1171"/>
      <c r="B19" s="1179" t="s">
        <v>40</v>
      </c>
      <c r="D19" s="1180">
        <f>'41benpresaad'!D17</f>
        <v>72434</v>
      </c>
      <c r="E19" s="1174">
        <v>9188</v>
      </c>
      <c r="F19" s="1181">
        <f t="shared" si="1"/>
        <v>70678</v>
      </c>
      <c r="G19" s="1182">
        <f t="shared" si="2"/>
        <v>97.575724107463344</v>
      </c>
      <c r="I19" s="1181">
        <f t="shared" si="3"/>
        <v>1756</v>
      </c>
      <c r="J19" s="1182">
        <f t="shared" si="0"/>
        <v>2.4242758925366541</v>
      </c>
      <c r="L19" s="1181">
        <v>1</v>
      </c>
      <c r="M19" s="1183">
        <f>L19/$I19*100</f>
        <v>5.6947608200455579E-2</v>
      </c>
      <c r="N19" s="1181">
        <v>655</v>
      </c>
      <c r="O19" s="1135">
        <f>N19/$I19*100</f>
        <v>37.300683371298405</v>
      </c>
      <c r="P19" s="1181">
        <v>1100</v>
      </c>
      <c r="Q19" s="1135">
        <f>P19/$I19*100</f>
        <v>62.642369020501143</v>
      </c>
      <c r="R19" s="1178"/>
      <c r="S19" s="1178"/>
    </row>
    <row r="20" spans="1:19" s="965" customFormat="1" x14ac:dyDescent="0.2">
      <c r="A20" s="1171"/>
      <c r="B20" s="1179" t="s">
        <v>41</v>
      </c>
      <c r="D20" s="1180">
        <f>'41benpresaad'!D18</f>
        <v>208349</v>
      </c>
      <c r="E20" s="1174">
        <v>34612</v>
      </c>
      <c r="F20" s="1181">
        <f t="shared" si="1"/>
        <v>208349</v>
      </c>
      <c r="G20" s="1182">
        <f t="shared" si="2"/>
        <v>100</v>
      </c>
      <c r="I20" s="1181">
        <f t="shared" si="3"/>
        <v>0</v>
      </c>
      <c r="J20" s="1182">
        <f t="shared" si="0"/>
        <v>0</v>
      </c>
      <c r="L20" s="1181">
        <v>0</v>
      </c>
      <c r="M20" s="1183" t="s">
        <v>364</v>
      </c>
      <c r="N20" s="1181">
        <v>0</v>
      </c>
      <c r="O20" s="1135" t="s">
        <v>364</v>
      </c>
      <c r="P20" s="1181">
        <v>0</v>
      </c>
      <c r="Q20" s="1135" t="s">
        <v>364</v>
      </c>
      <c r="R20" s="1178"/>
      <c r="S20" s="1178"/>
    </row>
    <row r="21" spans="1:19" s="965" customFormat="1" x14ac:dyDescent="0.2">
      <c r="A21" s="1171"/>
      <c r="B21" s="1179" t="s">
        <v>3</v>
      </c>
      <c r="D21" s="1180">
        <f>'41benpresaad'!D19</f>
        <v>152556</v>
      </c>
      <c r="E21" s="1174">
        <v>13397</v>
      </c>
      <c r="F21" s="1181">
        <f t="shared" si="1"/>
        <v>150929</v>
      </c>
      <c r="G21" s="1182">
        <f t="shared" si="2"/>
        <v>98.933506384540763</v>
      </c>
      <c r="I21" s="1181">
        <f t="shared" si="3"/>
        <v>1627</v>
      </c>
      <c r="J21" s="1182">
        <f t="shared" si="0"/>
        <v>1.0664936154592413</v>
      </c>
      <c r="L21" s="1181">
        <v>66</v>
      </c>
      <c r="M21" s="1183">
        <f>L21/$I21*100</f>
        <v>4.0565457897971724</v>
      </c>
      <c r="N21" s="1181">
        <v>1087</v>
      </c>
      <c r="O21" s="1135">
        <f>N21/$I21*100</f>
        <v>66.810079901659492</v>
      </c>
      <c r="P21" s="1181">
        <v>474</v>
      </c>
      <c r="Q21" s="1135">
        <f>P21/$I21*100</f>
        <v>29.133374308543331</v>
      </c>
      <c r="R21" s="1178"/>
      <c r="S21" s="1178"/>
    </row>
    <row r="22" spans="1:19" s="965" customFormat="1" x14ac:dyDescent="0.2">
      <c r="A22" s="1171"/>
      <c r="B22" s="1179" t="s">
        <v>2</v>
      </c>
      <c r="D22" s="1180">
        <f>'41benpresaad'!D20</f>
        <v>35415</v>
      </c>
      <c r="E22" s="1174">
        <v>6540</v>
      </c>
      <c r="F22" s="1181">
        <f t="shared" si="1"/>
        <v>35113</v>
      </c>
      <c r="G22" s="1182">
        <f t="shared" si="2"/>
        <v>99.147253988422989</v>
      </c>
      <c r="I22" s="1181">
        <f t="shared" si="3"/>
        <v>302</v>
      </c>
      <c r="J22" s="1182">
        <f t="shared" si="0"/>
        <v>0.85274601157701535</v>
      </c>
      <c r="L22" s="1181">
        <v>1</v>
      </c>
      <c r="M22" s="1183">
        <f>L22/$I22*100</f>
        <v>0.33112582781456956</v>
      </c>
      <c r="N22" s="1181">
        <v>145</v>
      </c>
      <c r="O22" s="1135">
        <f>N22/$I22*100</f>
        <v>48.013245033112582</v>
      </c>
      <c r="P22" s="1181">
        <v>156</v>
      </c>
      <c r="Q22" s="1135">
        <f>P22/$I22*100</f>
        <v>51.655629139072843</v>
      </c>
      <c r="R22" s="1178"/>
      <c r="S22" s="1178"/>
    </row>
    <row r="23" spans="1:19" s="965" customFormat="1" x14ac:dyDescent="0.2">
      <c r="A23" s="1171"/>
      <c r="B23" s="1179" t="s">
        <v>35</v>
      </c>
      <c r="D23" s="1180">
        <f>'41benpresaad'!D21</f>
        <v>74248</v>
      </c>
      <c r="E23" s="1174">
        <v>13798</v>
      </c>
      <c r="F23" s="1181">
        <f t="shared" si="1"/>
        <v>72734</v>
      </c>
      <c r="G23" s="1182">
        <f t="shared" si="2"/>
        <v>97.96088783536257</v>
      </c>
      <c r="I23" s="1181">
        <f t="shared" si="3"/>
        <v>1514</v>
      </c>
      <c r="J23" s="1182">
        <f t="shared" si="0"/>
        <v>2.0391121646374315</v>
      </c>
      <c r="L23" s="1181">
        <v>30</v>
      </c>
      <c r="M23" s="1183">
        <f>L23/$I23*100</f>
        <v>1.9815059445178336</v>
      </c>
      <c r="N23" s="1181">
        <v>40</v>
      </c>
      <c r="O23" s="1135">
        <f>N23/$I23*100</f>
        <v>2.6420079260237781</v>
      </c>
      <c r="P23" s="1181">
        <v>1444</v>
      </c>
      <c r="Q23" s="1135">
        <f>P23/$I23*100</f>
        <v>95.376486129458399</v>
      </c>
      <c r="R23" s="1178"/>
      <c r="S23" s="1178"/>
    </row>
    <row r="24" spans="1:19" s="965" customFormat="1" x14ac:dyDescent="0.2">
      <c r="A24" s="1171"/>
      <c r="B24" s="1179" t="s">
        <v>42</v>
      </c>
      <c r="D24" s="1180">
        <f>'41benpresaad'!D22</f>
        <v>181408</v>
      </c>
      <c r="E24" s="1174">
        <v>24812</v>
      </c>
      <c r="F24" s="1181">
        <f t="shared" si="1"/>
        <v>181408</v>
      </c>
      <c r="G24" s="1182">
        <f t="shared" si="2"/>
        <v>100</v>
      </c>
      <c r="I24" s="1181">
        <f t="shared" si="3"/>
        <v>0</v>
      </c>
      <c r="J24" s="1182">
        <f t="shared" si="0"/>
        <v>0</v>
      </c>
      <c r="L24" s="1181">
        <v>0</v>
      </c>
      <c r="M24" s="1183" t="s">
        <v>364</v>
      </c>
      <c r="N24" s="1181">
        <v>0</v>
      </c>
      <c r="O24" s="1135" t="s">
        <v>364</v>
      </c>
      <c r="P24" s="1181">
        <v>0</v>
      </c>
      <c r="Q24" s="1135" t="s">
        <v>364</v>
      </c>
      <c r="R24" s="1178"/>
      <c r="S24" s="1178"/>
    </row>
    <row r="25" spans="1:19" s="965" customFormat="1" x14ac:dyDescent="0.2">
      <c r="A25" s="1171"/>
      <c r="B25" s="1179" t="s">
        <v>43</v>
      </c>
      <c r="D25" s="1180">
        <f>'41benpresaad'!D23</f>
        <v>42280</v>
      </c>
      <c r="E25" s="1174">
        <v>10064</v>
      </c>
      <c r="F25" s="1181">
        <f t="shared" si="1"/>
        <v>42121</v>
      </c>
      <c r="G25" s="1182">
        <f t="shared" si="2"/>
        <v>99.623935666982021</v>
      </c>
      <c r="I25" s="1181">
        <f t="shared" si="3"/>
        <v>159</v>
      </c>
      <c r="J25" s="1182">
        <f t="shared" si="0"/>
        <v>0.37606433301797543</v>
      </c>
      <c r="L25" s="1181">
        <v>0</v>
      </c>
      <c r="M25" s="1183">
        <f>L25/$I25*100</f>
        <v>0</v>
      </c>
      <c r="N25" s="1181">
        <v>141</v>
      </c>
      <c r="O25" s="1135">
        <f>N25/$I25*100</f>
        <v>88.679245283018872</v>
      </c>
      <c r="P25" s="1181">
        <v>18</v>
      </c>
      <c r="Q25" s="1135">
        <f>P25/$I25*100</f>
        <v>11.320754716981133</v>
      </c>
      <c r="R25" s="1178"/>
      <c r="S25" s="1178"/>
    </row>
    <row r="26" spans="1:19" s="965" customFormat="1" x14ac:dyDescent="0.2">
      <c r="B26" s="1179" t="s">
        <v>44</v>
      </c>
      <c r="D26" s="1180">
        <f>'41benpresaad'!D24</f>
        <v>16304</v>
      </c>
      <c r="E26" s="1174">
        <v>1275</v>
      </c>
      <c r="F26" s="1184">
        <f t="shared" si="1"/>
        <v>16304</v>
      </c>
      <c r="G26" s="1182">
        <f t="shared" si="2"/>
        <v>100</v>
      </c>
      <c r="I26" s="1184">
        <f t="shared" si="3"/>
        <v>0</v>
      </c>
      <c r="J26" s="1182">
        <f t="shared" si="0"/>
        <v>0</v>
      </c>
      <c r="L26" s="1184">
        <v>0</v>
      </c>
      <c r="M26" s="1183" t="s">
        <v>364</v>
      </c>
      <c r="N26" s="1184">
        <v>0</v>
      </c>
      <c r="O26" s="1135" t="s">
        <v>364</v>
      </c>
      <c r="P26" s="1184">
        <v>0</v>
      </c>
      <c r="Q26" s="1135" t="s">
        <v>364</v>
      </c>
      <c r="R26" s="1178"/>
      <c r="S26" s="1178"/>
    </row>
    <row r="27" spans="1:19" s="965" customFormat="1" x14ac:dyDescent="0.2">
      <c r="B27" s="1179" t="s">
        <v>45</v>
      </c>
      <c r="D27" s="1185">
        <f>'41benpresaad'!D25</f>
        <v>68480</v>
      </c>
      <c r="E27" s="1174">
        <v>8030</v>
      </c>
      <c r="F27" s="1184">
        <f t="shared" si="1"/>
        <v>68480</v>
      </c>
      <c r="G27" s="1182">
        <f t="shared" si="2"/>
        <v>100</v>
      </c>
      <c r="I27" s="1184">
        <f t="shared" si="3"/>
        <v>0</v>
      </c>
      <c r="J27" s="1182">
        <f t="shared" si="0"/>
        <v>0</v>
      </c>
      <c r="L27" s="1184">
        <v>0</v>
      </c>
      <c r="M27" s="1183" t="s">
        <v>364</v>
      </c>
      <c r="N27" s="1184">
        <v>0</v>
      </c>
      <c r="O27" s="1135" t="s">
        <v>364</v>
      </c>
      <c r="P27" s="1184">
        <v>0</v>
      </c>
      <c r="Q27" s="1135" t="s">
        <v>364</v>
      </c>
      <c r="R27" s="1178"/>
      <c r="S27" s="1178"/>
    </row>
    <row r="28" spans="1:19" s="965" customFormat="1" x14ac:dyDescent="0.2">
      <c r="B28" s="1179" t="s">
        <v>46</v>
      </c>
      <c r="D28" s="1185">
        <f>'41benpresaad'!D26</f>
        <v>9221</v>
      </c>
      <c r="E28" s="1186">
        <v>1753</v>
      </c>
      <c r="F28" s="1184">
        <f t="shared" si="1"/>
        <v>9221</v>
      </c>
      <c r="G28" s="1187">
        <f t="shared" si="2"/>
        <v>100</v>
      </c>
      <c r="I28" s="1184">
        <f t="shared" si="3"/>
        <v>0</v>
      </c>
      <c r="J28" s="1187">
        <f t="shared" si="0"/>
        <v>0</v>
      </c>
      <c r="L28" s="1184">
        <v>0</v>
      </c>
      <c r="M28" s="1183" t="s">
        <v>364</v>
      </c>
      <c r="N28" s="1184">
        <v>0</v>
      </c>
      <c r="O28" s="1183" t="s">
        <v>364</v>
      </c>
      <c r="P28" s="1184">
        <v>0</v>
      </c>
      <c r="Q28" s="1183" t="s">
        <v>364</v>
      </c>
      <c r="R28" s="1178"/>
      <c r="S28" s="1178"/>
    </row>
    <row r="29" spans="1:19" s="965" customFormat="1" x14ac:dyDescent="0.2">
      <c r="B29" s="1188" t="s">
        <v>1</v>
      </c>
      <c r="D29" s="1189">
        <f>'41benpresaad'!D27</f>
        <v>3493</v>
      </c>
      <c r="E29" s="1186">
        <v>384</v>
      </c>
      <c r="F29" s="1190">
        <f t="shared" si="1"/>
        <v>3418</v>
      </c>
      <c r="G29" s="1191">
        <f t="shared" si="2"/>
        <v>97.852848554251366</v>
      </c>
      <c r="I29" s="1190">
        <f t="shared" si="3"/>
        <v>75</v>
      </c>
      <c r="J29" s="1191">
        <f t="shared" si="0"/>
        <v>2.1471514457486403</v>
      </c>
      <c r="L29" s="1190">
        <v>0</v>
      </c>
      <c r="M29" s="1192">
        <f>L29/$I29*100</f>
        <v>0</v>
      </c>
      <c r="N29" s="1190">
        <v>16</v>
      </c>
      <c r="O29" s="1137">
        <f>N29/$I29*100</f>
        <v>21.333333333333336</v>
      </c>
      <c r="P29" s="1190">
        <v>59</v>
      </c>
      <c r="Q29" s="1137">
        <f>P29/$I29*100</f>
        <v>78.666666666666657</v>
      </c>
      <c r="R29" s="1178"/>
      <c r="S29" s="1178"/>
    </row>
    <row r="30" spans="1:19" s="964" customFormat="1" ht="7.5" customHeight="1" x14ac:dyDescent="0.25">
      <c r="A30" s="1161"/>
      <c r="B30" s="1162"/>
      <c r="D30" s="1193"/>
      <c r="E30" s="1194"/>
      <c r="F30" s="1193"/>
      <c r="G30" s="1195"/>
      <c r="I30" s="1196"/>
      <c r="J30" s="1195"/>
      <c r="L30" s="1196"/>
      <c r="M30" s="1195"/>
      <c r="N30" s="1196"/>
      <c r="O30" s="1195"/>
      <c r="P30" s="1196"/>
      <c r="Q30" s="1195"/>
    </row>
    <row r="31" spans="1:19" s="1321" customFormat="1" x14ac:dyDescent="0.2">
      <c r="B31" s="1322" t="s">
        <v>0</v>
      </c>
      <c r="D31" s="1323">
        <f>SUM(D12:D29)</f>
        <v>1435172</v>
      </c>
      <c r="E31" s="1324"/>
      <c r="F31" s="1325">
        <f>SUM(F12:F29)</f>
        <v>1410084</v>
      </c>
      <c r="G31" s="1326">
        <f>F31*100/D31</f>
        <v>98.25191684341668</v>
      </c>
      <c r="I31" s="1327">
        <f>SUM(I12:I29)</f>
        <v>25088</v>
      </c>
      <c r="J31" s="1326">
        <f>I31*100/D31</f>
        <v>1.7480831565833224</v>
      </c>
      <c r="L31" s="1327">
        <f>SUM(L12:L29)</f>
        <v>6704</v>
      </c>
      <c r="M31" s="1326">
        <f>L31/$I31*100</f>
        <v>26.721938775510207</v>
      </c>
      <c r="N31" s="1327">
        <f>SUM(N12:N29)</f>
        <v>8909</v>
      </c>
      <c r="O31" s="1326">
        <f>N31/$I31*100</f>
        <v>35.511001275510203</v>
      </c>
      <c r="P31" s="1327">
        <f>SUM(P12:P29)</f>
        <v>9475</v>
      </c>
      <c r="Q31" s="1326">
        <f>P31/$I31*100</f>
        <v>37.767059948979593</v>
      </c>
    </row>
    <row r="32" spans="1:19" s="964" customFormat="1" x14ac:dyDescent="0.25">
      <c r="B32" s="1197" t="s">
        <v>39</v>
      </c>
      <c r="C32" s="1198"/>
    </row>
    <row r="33" spans="2:16" ht="33" customHeight="1" x14ac:dyDescent="0.25">
      <c r="B33" s="1689" t="s">
        <v>277</v>
      </c>
      <c r="C33" s="1689"/>
      <c r="D33" s="1689"/>
      <c r="E33" s="1689"/>
      <c r="F33" s="1689"/>
      <c r="G33" s="1689"/>
      <c r="H33" s="1689"/>
      <c r="I33" s="1689"/>
      <c r="J33" s="1689"/>
      <c r="K33" s="1689"/>
      <c r="L33" s="1689"/>
      <c r="M33" s="1689"/>
      <c r="N33" s="1689"/>
      <c r="O33" s="1689"/>
      <c r="P33" s="1689"/>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2024-05-07T10:40:08Z</cp:lastPrinted>
  <dcterms:created xsi:type="dcterms:W3CDTF">2023-11-02T11:23:22Z</dcterms:created>
  <dcterms:modified xsi:type="dcterms:W3CDTF">2024-05-07T10:50:49Z</dcterms:modified>
</cp:coreProperties>
</file>